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0F7321D7-D39B-4089-BB87-72D677272A13}" xr6:coauthVersionLast="47" xr6:coauthVersionMax="47" xr10:uidLastSave="{00000000-0000-0000-0000-000000000000}"/>
  <bookViews>
    <workbookView xWindow="-108" yWindow="-108" windowWidth="23256" windowHeight="12456" tabRatio="926" activeTab="26" xr2:uid="{00000000-000D-0000-FFFF-FFFF00000000}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r:id="rId9"/>
    <sheet name="VI" sheetId="8" r:id="rId10"/>
    <sheet name="VII" sheetId="9" r:id="rId11"/>
    <sheet name="VIII" sheetId="10" r:id="rId12"/>
    <sheet name="IX" sheetId="38" r:id="rId13"/>
    <sheet name="X" sheetId="39" r:id="rId14"/>
    <sheet name="XI" sheetId="40" r:id="rId15"/>
    <sheet name="XII" sheetId="41" r:id="rId16"/>
    <sheet name="XIII" sheetId="42" r:id="rId17"/>
    <sheet name="XIV" sheetId="43" r:id="rId18"/>
    <sheet name="XV" sheetId="44" r:id="rId19"/>
    <sheet name="XVI" sheetId="45" state="hidden" r:id="rId20"/>
    <sheet name="KO6(3 G)" sheetId="47" state="hidden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r:id="rId27"/>
    <sheet name="KO 48(24 G)" sheetId="36" state="hidden" r:id="rId28"/>
  </sheet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8" i="23" l="1"/>
  <c r="H17" i="26" l="1"/>
  <c r="K98" i="19"/>
  <c r="G96" i="36"/>
  <c r="Q95" i="36" s="1"/>
  <c r="E96" i="36"/>
  <c r="Y95" i="36"/>
  <c r="E95" i="36"/>
  <c r="Y94" i="36"/>
  <c r="Q94" i="36"/>
  <c r="O94" i="36"/>
  <c r="G94" i="36"/>
  <c r="E94" i="36"/>
  <c r="O93" i="36"/>
  <c r="G93" i="36"/>
  <c r="E93" i="36"/>
  <c r="AI92" i="36"/>
  <c r="AA92" i="36"/>
  <c r="E92" i="36"/>
  <c r="AI91" i="36"/>
  <c r="AA91" i="36"/>
  <c r="E91" i="36"/>
  <c r="O90" i="36"/>
  <c r="G90" i="36"/>
  <c r="E90" i="36"/>
  <c r="Y89" i="36"/>
  <c r="Q89" i="36"/>
  <c r="O89" i="36"/>
  <c r="G89" i="36"/>
  <c r="E89" i="36"/>
  <c r="Y88" i="36"/>
  <c r="E88" i="36"/>
  <c r="G87" i="36"/>
  <c r="Q88" i="36" s="1"/>
  <c r="E87" i="36"/>
  <c r="AS86" i="36"/>
  <c r="AK86" i="36"/>
  <c r="E86" i="36"/>
  <c r="AS85" i="36"/>
  <c r="AK85" i="36"/>
  <c r="E85" i="36"/>
  <c r="G84" i="36"/>
  <c r="Q83" i="36" s="1"/>
  <c r="E84" i="36"/>
  <c r="Y83" i="36"/>
  <c r="E83" i="36"/>
  <c r="Y82" i="36"/>
  <c r="Q82" i="36"/>
  <c r="O82" i="36"/>
  <c r="G82" i="36"/>
  <c r="E82" i="36"/>
  <c r="O81" i="36"/>
  <c r="G81" i="36"/>
  <c r="E81" i="36"/>
  <c r="AI80" i="36"/>
  <c r="AA80" i="36"/>
  <c r="E80" i="36"/>
  <c r="AI79" i="36"/>
  <c r="AA79" i="36"/>
  <c r="E79" i="36"/>
  <c r="O78" i="36"/>
  <c r="G78" i="36"/>
  <c r="E78" i="36"/>
  <c r="Y77" i="36"/>
  <c r="Q77" i="36"/>
  <c r="O77" i="36"/>
  <c r="G77" i="36"/>
  <c r="E77" i="36"/>
  <c r="Y76" i="36"/>
  <c r="E76" i="36"/>
  <c r="G75" i="36"/>
  <c r="Q76" i="36" s="1"/>
  <c r="E75" i="36"/>
  <c r="BD74" i="36"/>
  <c r="AV74" i="36"/>
  <c r="E74" i="36"/>
  <c r="BD73" i="36"/>
  <c r="AV73" i="36"/>
  <c r="E73" i="36"/>
  <c r="G72" i="36"/>
  <c r="Q71" i="36" s="1"/>
  <c r="E72" i="36"/>
  <c r="Y71" i="36"/>
  <c r="E71" i="36"/>
  <c r="Y70" i="36"/>
  <c r="Q70" i="36"/>
  <c r="O70" i="36"/>
  <c r="G70" i="36"/>
  <c r="E70" i="36"/>
  <c r="O69" i="36"/>
  <c r="G69" i="36"/>
  <c r="E69" i="36"/>
  <c r="AI68" i="36"/>
  <c r="AA68" i="36"/>
  <c r="E68" i="36"/>
  <c r="AI67" i="36"/>
  <c r="AA67" i="36"/>
  <c r="E67" i="36"/>
  <c r="O66" i="36"/>
  <c r="G66" i="36"/>
  <c r="E66" i="36"/>
  <c r="Y65" i="36"/>
  <c r="Q65" i="36"/>
  <c r="O65" i="36"/>
  <c r="G65" i="36"/>
  <c r="E65" i="36"/>
  <c r="Y64" i="36"/>
  <c r="E64" i="36"/>
  <c r="G63" i="36"/>
  <c r="Q64" i="36" s="1"/>
  <c r="E63" i="36"/>
  <c r="AS62" i="36"/>
  <c r="AK62" i="36"/>
  <c r="E62" i="36"/>
  <c r="AS61" i="36"/>
  <c r="AK61" i="36"/>
  <c r="E61" i="36"/>
  <c r="G60" i="36"/>
  <c r="Q59" i="36" s="1"/>
  <c r="E60" i="36"/>
  <c r="BO59" i="36"/>
  <c r="BG59" i="36"/>
  <c r="Y59" i="36"/>
  <c r="E59" i="36"/>
  <c r="BO58" i="36"/>
  <c r="BG58" i="36"/>
  <c r="Y58" i="36"/>
  <c r="Q58" i="36"/>
  <c r="O58" i="36"/>
  <c r="G58" i="36"/>
  <c r="E58" i="36"/>
  <c r="O57" i="36"/>
  <c r="G57" i="36"/>
  <c r="E57" i="36"/>
  <c r="AI56" i="36"/>
  <c r="AA56" i="36"/>
  <c r="E56" i="36"/>
  <c r="AI55" i="36"/>
  <c r="AA55" i="36"/>
  <c r="E55" i="36"/>
  <c r="O54" i="36"/>
  <c r="G54" i="36"/>
  <c r="E54" i="36"/>
  <c r="Y53" i="36"/>
  <c r="Q53" i="36"/>
  <c r="O53" i="36"/>
  <c r="G53" i="36"/>
  <c r="E53" i="36"/>
  <c r="Y52" i="36"/>
  <c r="E52" i="36"/>
  <c r="G51" i="36"/>
  <c r="Q52" i="36" s="1"/>
  <c r="E51" i="36"/>
  <c r="BO50" i="36"/>
  <c r="BG50" i="36"/>
  <c r="D50" i="36"/>
  <c r="BO49" i="36"/>
  <c r="BG49" i="36"/>
  <c r="D49" i="36"/>
  <c r="G48" i="36"/>
  <c r="Q47" i="36" s="1"/>
  <c r="D48" i="36"/>
  <c r="Y47" i="36"/>
  <c r="D47" i="36"/>
  <c r="Y46" i="36"/>
  <c r="Q46" i="36"/>
  <c r="O46" i="36"/>
  <c r="G46" i="36"/>
  <c r="D46" i="36"/>
  <c r="O45" i="36"/>
  <c r="G45" i="36"/>
  <c r="D45" i="36"/>
  <c r="AI44" i="36"/>
  <c r="AA44" i="36"/>
  <c r="D44" i="36"/>
  <c r="AI43" i="36"/>
  <c r="AA43" i="36"/>
  <c r="D43" i="36"/>
  <c r="O42" i="36"/>
  <c r="G42" i="36"/>
  <c r="D42" i="36"/>
  <c r="Y41" i="36"/>
  <c r="Q41" i="36"/>
  <c r="O41" i="36"/>
  <c r="G41" i="36"/>
  <c r="D41" i="36"/>
  <c r="Y40" i="36"/>
  <c r="D40" i="36"/>
  <c r="G39" i="36"/>
  <c r="Q40" i="36" s="1"/>
  <c r="D39" i="36"/>
  <c r="AS38" i="36"/>
  <c r="AK38" i="36"/>
  <c r="D38" i="36"/>
  <c r="AS37" i="36"/>
  <c r="AK37" i="36"/>
  <c r="D37" i="36"/>
  <c r="G36" i="36"/>
  <c r="Q35" i="36" s="1"/>
  <c r="D36" i="36"/>
  <c r="Y35" i="36"/>
  <c r="D35" i="36"/>
  <c r="Y34" i="36"/>
  <c r="Q34" i="36"/>
  <c r="O34" i="36"/>
  <c r="G34" i="36"/>
  <c r="O33" i="36"/>
  <c r="G33" i="36"/>
  <c r="AI32" i="36"/>
  <c r="AA32" i="36"/>
  <c r="AI31" i="36"/>
  <c r="AA31" i="36"/>
  <c r="O30" i="36"/>
  <c r="G30" i="36"/>
  <c r="Y29" i="36"/>
  <c r="Q29" i="36"/>
  <c r="O29" i="36"/>
  <c r="G29" i="36"/>
  <c r="Y28" i="36"/>
  <c r="G27" i="36"/>
  <c r="Q28" i="36" s="1"/>
  <c r="BD26" i="36"/>
  <c r="AV26" i="36"/>
  <c r="BD25" i="36"/>
  <c r="AV25" i="36"/>
  <c r="G24" i="36"/>
  <c r="Q23" i="36" s="1"/>
  <c r="Y23" i="36"/>
  <c r="Y22" i="36"/>
  <c r="Q22" i="36"/>
  <c r="O22" i="36"/>
  <c r="G22" i="36"/>
  <c r="O21" i="36"/>
  <c r="G21" i="36"/>
  <c r="AI20" i="36"/>
  <c r="AA20" i="36"/>
  <c r="AI19" i="36"/>
  <c r="AA19" i="36"/>
  <c r="O18" i="36"/>
  <c r="G18" i="36"/>
  <c r="Y17" i="36"/>
  <c r="Q17" i="36"/>
  <c r="O17" i="36"/>
  <c r="G17" i="36"/>
  <c r="Y16" i="36"/>
  <c r="G15" i="36"/>
  <c r="Q16" i="36" s="1"/>
  <c r="AS14" i="36"/>
  <c r="AK14" i="36"/>
  <c r="AS13" i="36"/>
  <c r="AK13" i="36"/>
  <c r="G12" i="36"/>
  <c r="Q11" i="36" s="1"/>
  <c r="Y11" i="36"/>
  <c r="Y10" i="36"/>
  <c r="Q10" i="36"/>
  <c r="O10" i="36"/>
  <c r="G10" i="36"/>
  <c r="O9" i="36"/>
  <c r="G9" i="36"/>
  <c r="AI8" i="36"/>
  <c r="AA8" i="36"/>
  <c r="AI7" i="36"/>
  <c r="AA7" i="36"/>
  <c r="O6" i="36"/>
  <c r="G6" i="36"/>
  <c r="Y5" i="36"/>
  <c r="Q5" i="36"/>
  <c r="O5" i="36"/>
  <c r="G5" i="36"/>
  <c r="Y4" i="36"/>
  <c r="G3" i="36"/>
  <c r="Q4" i="36" s="1"/>
  <c r="BH67" i="21"/>
  <c r="BH66" i="21"/>
  <c r="BH65" i="21"/>
  <c r="P64" i="21"/>
  <c r="H64" i="21"/>
  <c r="P63" i="21"/>
  <c r="H63" i="21"/>
  <c r="BH62" i="21"/>
  <c r="Z62" i="21"/>
  <c r="Z61" i="21"/>
  <c r="P60" i="21"/>
  <c r="H60" i="21"/>
  <c r="P59" i="21"/>
  <c r="R61" i="21" s="1"/>
  <c r="H59" i="21"/>
  <c r="AJ58" i="21"/>
  <c r="AB58" i="21"/>
  <c r="BH57" i="21"/>
  <c r="AJ57" i="21"/>
  <c r="BH59" i="21" s="1"/>
  <c r="P56" i="21"/>
  <c r="H56" i="21"/>
  <c r="BG55" i="21"/>
  <c r="BF55" i="21"/>
  <c r="P55" i="21"/>
  <c r="H55" i="21"/>
  <c r="BG54" i="21"/>
  <c r="Z54" i="21"/>
  <c r="Z53" i="21"/>
  <c r="AB57" i="21" s="1"/>
  <c r="P52" i="21"/>
  <c r="H52" i="21"/>
  <c r="P51" i="21"/>
  <c r="H51" i="21"/>
  <c r="AT50" i="21"/>
  <c r="AT49" i="21"/>
  <c r="AW34" i="21" s="1"/>
  <c r="P48" i="21"/>
  <c r="H48" i="21"/>
  <c r="P47" i="21"/>
  <c r="H47" i="21"/>
  <c r="Z46" i="21"/>
  <c r="Z45" i="21"/>
  <c r="AB42" i="21" s="1"/>
  <c r="P44" i="21"/>
  <c r="H44" i="21"/>
  <c r="P43" i="21"/>
  <c r="R45" i="21" s="1"/>
  <c r="H43" i="21"/>
  <c r="BE42" i="21"/>
  <c r="AJ42" i="21"/>
  <c r="BE41" i="21"/>
  <c r="AJ41" i="21"/>
  <c r="P40" i="21"/>
  <c r="H40" i="21"/>
  <c r="P39" i="21"/>
  <c r="H39" i="21"/>
  <c r="Z38" i="21"/>
  <c r="R38" i="21"/>
  <c r="Z37" i="21"/>
  <c r="AB41" i="21" s="1"/>
  <c r="P36" i="21"/>
  <c r="H36" i="21"/>
  <c r="P35" i="21"/>
  <c r="H35" i="21"/>
  <c r="BE34" i="21"/>
  <c r="BE33" i="21"/>
  <c r="BI42" i="21" s="1"/>
  <c r="P32" i="21"/>
  <c r="H32" i="21"/>
  <c r="P31" i="21"/>
  <c r="H31" i="21"/>
  <c r="Z30" i="21"/>
  <c r="Z29" i="21"/>
  <c r="P28" i="21"/>
  <c r="H28" i="21"/>
  <c r="P27" i="21"/>
  <c r="R29" i="21" s="1"/>
  <c r="H27" i="21"/>
  <c r="AJ26" i="21"/>
  <c r="AJ25" i="21"/>
  <c r="AL18" i="21" s="1"/>
  <c r="AB25" i="21"/>
  <c r="P24" i="21"/>
  <c r="H24" i="21"/>
  <c r="P23" i="21"/>
  <c r="R22" i="21" s="1"/>
  <c r="H23" i="21"/>
  <c r="Z22" i="21"/>
  <c r="Z21" i="21"/>
  <c r="P20" i="21"/>
  <c r="H20" i="21"/>
  <c r="P19" i="21"/>
  <c r="H19" i="21"/>
  <c r="AT18" i="21"/>
  <c r="AT17" i="21"/>
  <c r="AW33" i="21" s="1"/>
  <c r="P16" i="21"/>
  <c r="H16" i="21"/>
  <c r="P15" i="21"/>
  <c r="H15" i="21"/>
  <c r="Z14" i="21"/>
  <c r="Z13" i="21"/>
  <c r="AB10" i="21" s="1"/>
  <c r="P12" i="21"/>
  <c r="H12" i="21"/>
  <c r="P11" i="21"/>
  <c r="R13" i="21" s="1"/>
  <c r="H11" i="21"/>
  <c r="AJ10" i="21"/>
  <c r="AJ9" i="21"/>
  <c r="BH56" i="21" s="1"/>
  <c r="P8" i="21"/>
  <c r="H8" i="21"/>
  <c r="P7" i="21"/>
  <c r="H7" i="21"/>
  <c r="Z6" i="21"/>
  <c r="R6" i="21"/>
  <c r="Z5" i="21"/>
  <c r="BH60" i="21" s="1"/>
  <c r="P4" i="21"/>
  <c r="H4" i="21"/>
  <c r="P3" i="21"/>
  <c r="H3" i="21"/>
  <c r="H48" i="22"/>
  <c r="R47" i="22" s="1"/>
  <c r="Z47" i="22"/>
  <c r="Z46" i="22"/>
  <c r="R46" i="22"/>
  <c r="P46" i="22"/>
  <c r="H46" i="22"/>
  <c r="P45" i="22"/>
  <c r="H45" i="22"/>
  <c r="AJ44" i="22"/>
  <c r="AB44" i="22"/>
  <c r="BI43" i="22"/>
  <c r="AJ43" i="22"/>
  <c r="AB43" i="22"/>
  <c r="BI42" i="22"/>
  <c r="P42" i="22"/>
  <c r="H42" i="22"/>
  <c r="BI41" i="22"/>
  <c r="Z41" i="22"/>
  <c r="R41" i="22"/>
  <c r="P41" i="22"/>
  <c r="H41" i="22"/>
  <c r="BI40" i="22"/>
  <c r="Z40" i="22"/>
  <c r="BI39" i="22"/>
  <c r="H39" i="22"/>
  <c r="R40" i="22" s="1"/>
  <c r="BI38" i="22"/>
  <c r="AT38" i="22"/>
  <c r="AL38" i="22"/>
  <c r="BI37" i="22"/>
  <c r="AT37" i="22"/>
  <c r="AL37" i="22"/>
  <c r="BI36" i="22"/>
  <c r="H36" i="22"/>
  <c r="R35" i="22" s="1"/>
  <c r="BI35" i="22"/>
  <c r="BE35" i="22"/>
  <c r="AW35" i="22"/>
  <c r="Z35" i="22"/>
  <c r="BI34" i="22"/>
  <c r="BE34" i="22"/>
  <c r="AW34" i="22"/>
  <c r="Z34" i="22"/>
  <c r="R34" i="22"/>
  <c r="P34" i="22"/>
  <c r="H34" i="22"/>
  <c r="BI33" i="22"/>
  <c r="P33" i="22"/>
  <c r="H33" i="22"/>
  <c r="BI32" i="22"/>
  <c r="AJ32" i="22"/>
  <c r="AB32" i="22"/>
  <c r="BI31" i="22"/>
  <c r="BH31" i="22"/>
  <c r="BG31" i="22"/>
  <c r="AJ31" i="22"/>
  <c r="AB31" i="22"/>
  <c r="BI30" i="22"/>
  <c r="BH30" i="22"/>
  <c r="P30" i="22"/>
  <c r="H30" i="22"/>
  <c r="BI29" i="22"/>
  <c r="Z29" i="22"/>
  <c r="R29" i="22"/>
  <c r="P29" i="22"/>
  <c r="H29" i="22"/>
  <c r="BI28" i="22"/>
  <c r="Z28" i="22"/>
  <c r="BE26" i="22"/>
  <c r="AW26" i="22"/>
  <c r="BE25" i="22"/>
  <c r="AW25" i="22"/>
  <c r="H24" i="22"/>
  <c r="R23" i="22" s="1"/>
  <c r="Z23" i="22"/>
  <c r="Z22" i="22"/>
  <c r="R22" i="22"/>
  <c r="P22" i="22"/>
  <c r="H22" i="22"/>
  <c r="P21" i="22"/>
  <c r="H21" i="22"/>
  <c r="AJ20" i="22"/>
  <c r="AB20" i="22"/>
  <c r="BJ19" i="22"/>
  <c r="AJ19" i="22"/>
  <c r="AB19" i="22"/>
  <c r="P18" i="22"/>
  <c r="H18" i="22"/>
  <c r="Z17" i="22"/>
  <c r="R17" i="22"/>
  <c r="P17" i="22"/>
  <c r="H17" i="22"/>
  <c r="BJ16" i="22"/>
  <c r="BH16" i="22"/>
  <c r="Z16" i="22"/>
  <c r="BI15" i="22"/>
  <c r="H15" i="22"/>
  <c r="R16" i="22" s="1"/>
  <c r="AT14" i="22"/>
  <c r="AL14" i="22"/>
  <c r="AT13" i="22"/>
  <c r="AL13" i="22"/>
  <c r="H12" i="22"/>
  <c r="R11" i="22" s="1"/>
  <c r="Z11" i="22"/>
  <c r="Z10" i="22"/>
  <c r="R10" i="22"/>
  <c r="P10" i="22"/>
  <c r="H10" i="22"/>
  <c r="P9" i="22"/>
  <c r="H9" i="22"/>
  <c r="AJ8" i="22"/>
  <c r="AB8" i="22"/>
  <c r="AJ7" i="22"/>
  <c r="AB7" i="22"/>
  <c r="P6" i="22"/>
  <c r="H6" i="22"/>
  <c r="Z5" i="22"/>
  <c r="R5" i="22"/>
  <c r="P5" i="22"/>
  <c r="H5" i="22"/>
  <c r="Z4" i="22"/>
  <c r="Z47" i="48"/>
  <c r="Z46" i="48"/>
  <c r="R46" i="48"/>
  <c r="H45" i="48"/>
  <c r="AJ44" i="48"/>
  <c r="AB44" i="48"/>
  <c r="BI43" i="48"/>
  <c r="AJ43" i="48"/>
  <c r="AB43" i="48"/>
  <c r="BI42" i="48"/>
  <c r="P42" i="48"/>
  <c r="H42" i="48"/>
  <c r="BI41" i="48"/>
  <c r="Z41" i="48"/>
  <c r="R41" i="48"/>
  <c r="P41" i="48"/>
  <c r="H41" i="48"/>
  <c r="BI40" i="48"/>
  <c r="Z40" i="48"/>
  <c r="BI39" i="48"/>
  <c r="H39" i="48"/>
  <c r="R40" i="48" s="1"/>
  <c r="BI38" i="48"/>
  <c r="AT38" i="48"/>
  <c r="AL38" i="48"/>
  <c r="BI37" i="48"/>
  <c r="AT37" i="48"/>
  <c r="AL37" i="48"/>
  <c r="BI36" i="48"/>
  <c r="H36" i="48"/>
  <c r="R35" i="48" s="1"/>
  <c r="BI35" i="48"/>
  <c r="BE35" i="48"/>
  <c r="AW35" i="48"/>
  <c r="Z35" i="48"/>
  <c r="BI34" i="48"/>
  <c r="BE34" i="48"/>
  <c r="AW34" i="48"/>
  <c r="Z34" i="48"/>
  <c r="BI33" i="48"/>
  <c r="H33" i="48"/>
  <c r="R34" i="48" s="1"/>
  <c r="BI32" i="48"/>
  <c r="AJ32" i="48"/>
  <c r="AB32" i="48"/>
  <c r="BI31" i="48"/>
  <c r="BH31" i="48"/>
  <c r="BG31" i="48"/>
  <c r="AJ31" i="48"/>
  <c r="AB31" i="48"/>
  <c r="BI30" i="48"/>
  <c r="BH30" i="48"/>
  <c r="P30" i="48"/>
  <c r="H30" i="48"/>
  <c r="BI29" i="48"/>
  <c r="Z29" i="48"/>
  <c r="R29" i="48"/>
  <c r="P29" i="48"/>
  <c r="H29" i="48"/>
  <c r="BI28" i="48"/>
  <c r="Z28" i="48"/>
  <c r="H27" i="48"/>
  <c r="R28" i="48" s="1"/>
  <c r="BE26" i="48"/>
  <c r="AW26" i="48"/>
  <c r="BE25" i="48"/>
  <c r="AW25" i="48"/>
  <c r="H24" i="48"/>
  <c r="R23" i="48" s="1"/>
  <c r="Z23" i="48"/>
  <c r="Z22" i="48"/>
  <c r="H21" i="48"/>
  <c r="R22" i="48" s="1"/>
  <c r="AJ20" i="48"/>
  <c r="AB20" i="48"/>
  <c r="BJ19" i="48"/>
  <c r="AJ19" i="48"/>
  <c r="AB19" i="48"/>
  <c r="P18" i="48"/>
  <c r="H18" i="48"/>
  <c r="Z17" i="48"/>
  <c r="R17" i="48"/>
  <c r="P17" i="48"/>
  <c r="H17" i="48"/>
  <c r="BJ16" i="48"/>
  <c r="BH16" i="48"/>
  <c r="Z16" i="48"/>
  <c r="BI15" i="48"/>
  <c r="H15" i="48"/>
  <c r="R16" i="48" s="1"/>
  <c r="AT14" i="48"/>
  <c r="AL14" i="48"/>
  <c r="AT13" i="48"/>
  <c r="AL13" i="48"/>
  <c r="H12" i="48"/>
  <c r="R11" i="48" s="1"/>
  <c r="Z11" i="48"/>
  <c r="Z10" i="48"/>
  <c r="H9" i="48"/>
  <c r="R10" i="48" s="1"/>
  <c r="AJ8" i="48"/>
  <c r="AB8" i="48"/>
  <c r="AJ7" i="48"/>
  <c r="AB7" i="48"/>
  <c r="P6" i="48"/>
  <c r="H6" i="48"/>
  <c r="Z5" i="48"/>
  <c r="R5" i="48"/>
  <c r="P5" i="48"/>
  <c r="H5" i="48"/>
  <c r="Z4" i="48"/>
  <c r="P47" i="25"/>
  <c r="P46" i="25"/>
  <c r="H46" i="25"/>
  <c r="Z44" i="25"/>
  <c r="R44" i="25"/>
  <c r="AY43" i="25"/>
  <c r="Z43" i="25"/>
  <c r="AB38" i="25" s="1"/>
  <c r="R43" i="25"/>
  <c r="AY42" i="25"/>
  <c r="AY41" i="25"/>
  <c r="P41" i="25"/>
  <c r="H41" i="25"/>
  <c r="P40" i="25"/>
  <c r="H40" i="25"/>
  <c r="AY39" i="25"/>
  <c r="AJ38" i="25"/>
  <c r="AJ37" i="25"/>
  <c r="AB37" i="25"/>
  <c r="AU35" i="25"/>
  <c r="AX31" i="25" s="1"/>
  <c r="AM35" i="25"/>
  <c r="P35" i="25"/>
  <c r="H35" i="25"/>
  <c r="AY34" i="25"/>
  <c r="AU34" i="25"/>
  <c r="AX30" i="25" s="1"/>
  <c r="P34" i="25"/>
  <c r="R32" i="25" s="1"/>
  <c r="H34" i="25"/>
  <c r="AY33" i="25"/>
  <c r="AY32" i="25"/>
  <c r="Z32" i="25"/>
  <c r="Z31" i="25"/>
  <c r="P29" i="25"/>
  <c r="H29" i="25"/>
  <c r="AY28" i="25"/>
  <c r="P28" i="25"/>
  <c r="AY40" i="25" s="1"/>
  <c r="H28" i="25"/>
  <c r="AU26" i="25"/>
  <c r="AM26" i="25"/>
  <c r="AU25" i="25"/>
  <c r="AY31" i="25" s="1"/>
  <c r="P23" i="25"/>
  <c r="H23" i="25"/>
  <c r="P22" i="25"/>
  <c r="R20" i="25" s="1"/>
  <c r="H22" i="25"/>
  <c r="Z20" i="25"/>
  <c r="Z19" i="25"/>
  <c r="P17" i="25"/>
  <c r="H17" i="25"/>
  <c r="P16" i="25"/>
  <c r="AY38" i="25" s="1"/>
  <c r="H16" i="25"/>
  <c r="AY15" i="25"/>
  <c r="AJ14" i="25"/>
  <c r="AB14" i="25"/>
  <c r="AJ13" i="25"/>
  <c r="AM34" i="25" s="1"/>
  <c r="AB13" i="25"/>
  <c r="P11" i="25"/>
  <c r="H11" i="25"/>
  <c r="P10" i="25"/>
  <c r="AY37" i="25" s="1"/>
  <c r="H10" i="25"/>
  <c r="Z8" i="25"/>
  <c r="Z7" i="25"/>
  <c r="P5" i="25"/>
  <c r="H5" i="25"/>
  <c r="P4" i="25"/>
  <c r="AY36" i="25" s="1"/>
  <c r="P47" i="26"/>
  <c r="P46" i="26"/>
  <c r="H46" i="26"/>
  <c r="Z44" i="26"/>
  <c r="Z43" i="26"/>
  <c r="P42" i="26" a="1"/>
  <c r="P42" i="26" s="1"/>
  <c r="P41" i="26" a="1"/>
  <c r="P41" i="26" s="1"/>
  <c r="AJ38" i="26"/>
  <c r="AJ37" i="26"/>
  <c r="AU35" i="26"/>
  <c r="P35" i="26"/>
  <c r="H35" i="26"/>
  <c r="AU34" i="26"/>
  <c r="P34" i="26"/>
  <c r="Z32" i="26"/>
  <c r="AX31" i="26"/>
  <c r="AW31" i="26"/>
  <c r="Z31" i="26"/>
  <c r="AX30" i="26"/>
  <c r="P29" i="26"/>
  <c r="AU26" i="26"/>
  <c r="AU25" i="26"/>
  <c r="Z20" i="26"/>
  <c r="Z19" i="26"/>
  <c r="P18" i="26" a="1"/>
  <c r="P18" i="26" s="1"/>
  <c r="P17" i="26" a="1"/>
  <c r="P17" i="26" s="1"/>
  <c r="AJ14" i="26"/>
  <c r="AJ13" i="26"/>
  <c r="P11" i="26"/>
  <c r="P10" i="26"/>
  <c r="Z8" i="26"/>
  <c r="Z7" i="26"/>
  <c r="P5" i="26"/>
  <c r="P44" i="49"/>
  <c r="P43" i="49"/>
  <c r="H43" i="49"/>
  <c r="Z38" i="49"/>
  <c r="R38" i="49"/>
  <c r="Z37" i="49"/>
  <c r="R37" i="49"/>
  <c r="AO35" i="49"/>
  <c r="AK35" i="49"/>
  <c r="AC35" i="49"/>
  <c r="AO34" i="49"/>
  <c r="AK34" i="49"/>
  <c r="AC34" i="49"/>
  <c r="AO33" i="49"/>
  <c r="AO32" i="49"/>
  <c r="P32" i="49"/>
  <c r="H32" i="49"/>
  <c r="AO31" i="49"/>
  <c r="AN31" i="49"/>
  <c r="AM31" i="49"/>
  <c r="P31" i="49"/>
  <c r="H31" i="49"/>
  <c r="AO30" i="49"/>
  <c r="AN30" i="49"/>
  <c r="AO29" i="49"/>
  <c r="AO28" i="49"/>
  <c r="AK26" i="49"/>
  <c r="AC26" i="49"/>
  <c r="AK25" i="49"/>
  <c r="AC25" i="49"/>
  <c r="P20" i="49"/>
  <c r="H20" i="49"/>
  <c r="AP19" i="49"/>
  <c r="P19" i="49"/>
  <c r="H19" i="49"/>
  <c r="AP16" i="49"/>
  <c r="AN16" i="49"/>
  <c r="AO15" i="49"/>
  <c r="Z14" i="49"/>
  <c r="R14" i="49"/>
  <c r="Z13" i="49"/>
  <c r="R13" i="49"/>
  <c r="P8" i="49"/>
  <c r="H8" i="49"/>
  <c r="P7" i="49"/>
  <c r="O44" i="47"/>
  <c r="Y38" i="47"/>
  <c r="Y37" i="47"/>
  <c r="Q37" i="47"/>
  <c r="AN35" i="47"/>
  <c r="AJ35" i="47"/>
  <c r="AB35" i="47"/>
  <c r="AN34" i="47"/>
  <c r="AJ34" i="47"/>
  <c r="AB34" i="47"/>
  <c r="AN33" i="47"/>
  <c r="AN32" i="47"/>
  <c r="O32" i="47"/>
  <c r="AN31" i="47"/>
  <c r="AM31" i="47"/>
  <c r="AL31" i="47"/>
  <c r="O31" i="47"/>
  <c r="AN30" i="47"/>
  <c r="AM30" i="47"/>
  <c r="AN29" i="47"/>
  <c r="AN28" i="47"/>
  <c r="AJ26" i="47"/>
  <c r="AB26" i="47"/>
  <c r="AJ25" i="47"/>
  <c r="AB25" i="47"/>
  <c r="O20" i="47"/>
  <c r="AO19" i="47"/>
  <c r="O19" i="47"/>
  <c r="AO16" i="47"/>
  <c r="AM16" i="47"/>
  <c r="AN15" i="47"/>
  <c r="Y14" i="47"/>
  <c r="Q14" i="47"/>
  <c r="Y13" i="47"/>
  <c r="O7" i="47"/>
  <c r="AO18" i="45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T18" i="45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T17" i="45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T13" i="45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T10" i="45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Q7" i="45"/>
  <c r="P7" i="45"/>
  <c r="AP6" i="45"/>
  <c r="AO6" i="45"/>
  <c r="AN6" i="45"/>
  <c r="AM6" i="45"/>
  <c r="AK6" i="45"/>
  <c r="AJ6" i="45"/>
  <c r="AI6" i="45"/>
  <c r="AH6" i="45"/>
  <c r="AG6" i="45"/>
  <c r="AD6" i="45"/>
  <c r="AC6" i="45"/>
  <c r="AB6" i="45"/>
  <c r="R6" i="45"/>
  <c r="Q6" i="45"/>
  <c r="P6" i="45"/>
  <c r="O6" i="45"/>
  <c r="N6" i="45"/>
  <c r="K6" i="45"/>
  <c r="J6" i="45"/>
  <c r="I6" i="45"/>
  <c r="H6" i="45"/>
  <c r="G6" i="45"/>
  <c r="F6" i="45"/>
  <c r="AP5" i="45"/>
  <c r="AO5" i="45"/>
  <c r="AN5" i="45"/>
  <c r="AM5" i="45"/>
  <c r="AK5" i="45"/>
  <c r="AJ5" i="45"/>
  <c r="AI5" i="45"/>
  <c r="AH5" i="45"/>
  <c r="AG5" i="45"/>
  <c r="AD5" i="45"/>
  <c r="AC5" i="45"/>
  <c r="AB5" i="45"/>
  <c r="R5" i="45"/>
  <c r="Q5" i="45"/>
  <c r="P5" i="45"/>
  <c r="O5" i="45"/>
  <c r="N5" i="45"/>
  <c r="M5" i="45"/>
  <c r="L5" i="45"/>
  <c r="I5" i="45"/>
  <c r="H5" i="45"/>
  <c r="G5" i="45"/>
  <c r="F5" i="45"/>
  <c r="AP4" i="45"/>
  <c r="AO4" i="45"/>
  <c r="AN4" i="45"/>
  <c r="AM4" i="45"/>
  <c r="AK4" i="45"/>
  <c r="AJ4" i="45"/>
  <c r="AI4" i="45"/>
  <c r="AH4" i="45"/>
  <c r="AG4" i="45"/>
  <c r="AD4" i="45"/>
  <c r="AC4" i="45"/>
  <c r="AB4" i="45"/>
  <c r="R4" i="45"/>
  <c r="Q4" i="45"/>
  <c r="P4" i="45"/>
  <c r="O4" i="45"/>
  <c r="N4" i="45"/>
  <c r="M4" i="45"/>
  <c r="L4" i="45"/>
  <c r="K4" i="45"/>
  <c r="J4" i="45"/>
  <c r="G4" i="45"/>
  <c r="F4" i="45"/>
  <c r="AP3" i="45"/>
  <c r="AO3" i="45"/>
  <c r="AN3" i="45"/>
  <c r="AM3" i="45"/>
  <c r="AK3" i="45"/>
  <c r="AJ3" i="45"/>
  <c r="AI3" i="45"/>
  <c r="AH3" i="45"/>
  <c r="AG3" i="45"/>
  <c r="AD3" i="45"/>
  <c r="AC3" i="45"/>
  <c r="AB3" i="45"/>
  <c r="R3" i="45"/>
  <c r="Q3" i="45"/>
  <c r="P3" i="45"/>
  <c r="O3" i="45"/>
  <c r="N3" i="45"/>
  <c r="M3" i="45"/>
  <c r="L3" i="45"/>
  <c r="K3" i="45"/>
  <c r="J3" i="45"/>
  <c r="I3" i="45"/>
  <c r="H3" i="45"/>
  <c r="AO18" i="44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F6" i="44" s="1"/>
  <c r="T17" i="44"/>
  <c r="G6" i="44" s="1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F4" i="44" s="1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N6" i="44"/>
  <c r="AJ6" i="44"/>
  <c r="AO3" i="44" s="1"/>
  <c r="AI6" i="44"/>
  <c r="AH6" i="44"/>
  <c r="AG6" i="44" s="1"/>
  <c r="AD6" i="44"/>
  <c r="K6" i="44"/>
  <c r="J6" i="44"/>
  <c r="AP5" i="44"/>
  <c r="AO5" i="44"/>
  <c r="AN5" i="44"/>
  <c r="AM5" i="44"/>
  <c r="AK5" i="44"/>
  <c r="AJ5" i="44"/>
  <c r="AI5" i="44"/>
  <c r="AH5" i="44"/>
  <c r="AG5" i="44"/>
  <c r="AD5" i="44"/>
  <c r="AC5" i="44"/>
  <c r="AB5" i="44"/>
  <c r="R5" i="44"/>
  <c r="Q5" i="44"/>
  <c r="P5" i="44"/>
  <c r="O5" i="44"/>
  <c r="N5" i="44"/>
  <c r="M5" i="44"/>
  <c r="L5" i="44"/>
  <c r="I5" i="44"/>
  <c r="H5" i="44"/>
  <c r="G5" i="44"/>
  <c r="F5" i="44"/>
  <c r="AO4" i="44"/>
  <c r="AN4" i="44"/>
  <c r="AM4" i="44"/>
  <c r="AP4" i="44" s="1"/>
  <c r="AJ4" i="44"/>
  <c r="AI4" i="44"/>
  <c r="AN3" i="44" s="1"/>
  <c r="AH4" i="44"/>
  <c r="AG4" i="44" s="1"/>
  <c r="AC4" i="44"/>
  <c r="K4" i="44"/>
  <c r="J4" i="44"/>
  <c r="AM3" i="44"/>
  <c r="AJ3" i="44"/>
  <c r="AO6" i="44" s="1"/>
  <c r="AI3" i="44"/>
  <c r="AH3" i="44"/>
  <c r="AG3" i="44"/>
  <c r="AC3" i="44"/>
  <c r="K3" i="44"/>
  <c r="J3" i="44"/>
  <c r="I3" i="44"/>
  <c r="H3" i="44"/>
  <c r="AB3" i="44" s="1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P6" i="43" s="1"/>
  <c r="T17" i="43"/>
  <c r="G6" i="43" s="1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I3" i="43" s="1"/>
  <c r="T13" i="43"/>
  <c r="H3" i="43" s="1"/>
  <c r="AB3" i="43" s="1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M4" i="43" s="1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N6" i="43"/>
  <c r="AJ6" i="43"/>
  <c r="AI6" i="43"/>
  <c r="AH6" i="43"/>
  <c r="AM4" i="43" s="1"/>
  <c r="AG6" i="43"/>
  <c r="AD6" i="43"/>
  <c r="K6" i="43"/>
  <c r="J6" i="43"/>
  <c r="H6" i="43"/>
  <c r="AP5" i="43"/>
  <c r="AO5" i="43"/>
  <c r="AN5" i="43"/>
  <c r="AM5" i="43"/>
  <c r="AK5" i="43"/>
  <c r="AJ5" i="43"/>
  <c r="AI5" i="43"/>
  <c r="AH5" i="43"/>
  <c r="AG5" i="43"/>
  <c r="AD5" i="43"/>
  <c r="AC5" i="43"/>
  <c r="AB5" i="43"/>
  <c r="R5" i="43"/>
  <c r="Q5" i="43"/>
  <c r="P5" i="43"/>
  <c r="O5" i="43"/>
  <c r="N5" i="43"/>
  <c r="M5" i="43"/>
  <c r="L5" i="43"/>
  <c r="I5" i="43"/>
  <c r="H5" i="43"/>
  <c r="G5" i="43"/>
  <c r="F5" i="43"/>
  <c r="AO4" i="43"/>
  <c r="AJ4" i="43"/>
  <c r="AI4" i="43"/>
  <c r="AH4" i="43"/>
  <c r="AM6" i="43" s="1"/>
  <c r="AG4" i="43"/>
  <c r="AC4" i="43"/>
  <c r="L4" i="43"/>
  <c r="K4" i="43"/>
  <c r="J4" i="43"/>
  <c r="F4" i="43"/>
  <c r="AO3" i="43"/>
  <c r="AN3" i="43"/>
  <c r="AP3" i="43" s="1"/>
  <c r="AM3" i="43"/>
  <c r="AJ3" i="43"/>
  <c r="AO6" i="43" s="1"/>
  <c r="AI3" i="43"/>
  <c r="AK3" i="43" s="1"/>
  <c r="AH3" i="43"/>
  <c r="AC3" i="43"/>
  <c r="K3" i="43"/>
  <c r="J3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P4" i="42" s="1"/>
  <c r="T18" i="42"/>
  <c r="K4" i="42" s="1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G4" i="42" s="1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F5" i="42" s="1"/>
  <c r="T9" i="42"/>
  <c r="AP6" i="42"/>
  <c r="AO6" i="42"/>
  <c r="AN6" i="42"/>
  <c r="AM6" i="42"/>
  <c r="AK6" i="42"/>
  <c r="AJ6" i="42"/>
  <c r="AI6" i="42"/>
  <c r="AH6" i="42"/>
  <c r="AG6" i="42"/>
  <c r="AD6" i="42"/>
  <c r="AC6" i="42"/>
  <c r="AB6" i="42"/>
  <c r="R6" i="42"/>
  <c r="Q6" i="42"/>
  <c r="P6" i="42"/>
  <c r="O6" i="42"/>
  <c r="N6" i="42"/>
  <c r="K6" i="42"/>
  <c r="J6" i="42"/>
  <c r="I6" i="42"/>
  <c r="H6" i="42"/>
  <c r="G6" i="42"/>
  <c r="F6" i="42"/>
  <c r="AO5" i="42"/>
  <c r="AN5" i="42"/>
  <c r="AJ5" i="42"/>
  <c r="AG5" i="42" s="1"/>
  <c r="AI5" i="42"/>
  <c r="AH5" i="42"/>
  <c r="AM3" i="42" s="1"/>
  <c r="AD5" i="42"/>
  <c r="M5" i="42"/>
  <c r="L5" i="42"/>
  <c r="AO4" i="42"/>
  <c r="AM4" i="42"/>
  <c r="AJ4" i="42"/>
  <c r="AI4" i="42"/>
  <c r="AN3" i="42" s="1"/>
  <c r="AH4" i="42"/>
  <c r="AG4" i="42"/>
  <c r="AD4" i="42"/>
  <c r="M4" i="42"/>
  <c r="L4" i="42"/>
  <c r="F4" i="42"/>
  <c r="AO3" i="42"/>
  <c r="AJ3" i="42"/>
  <c r="AI3" i="42"/>
  <c r="AN4" i="42" s="1"/>
  <c r="AH3" i="42"/>
  <c r="AM5" i="42" s="1"/>
  <c r="AG3" i="42"/>
  <c r="AD3" i="42"/>
  <c r="M3" i="42"/>
  <c r="L3" i="42"/>
  <c r="I3" i="42"/>
  <c r="H3" i="42"/>
  <c r="AB3" i="42" s="1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J4" i="41" s="1"/>
  <c r="T18" i="41"/>
  <c r="K4" i="41" s="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I3" i="41" s="1"/>
  <c r="T13" i="41"/>
  <c r="H3" i="41" s="1"/>
  <c r="AB3" i="41" s="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F5" i="41" s="1"/>
  <c r="T9" i="41"/>
  <c r="AP6" i="41"/>
  <c r="AO6" i="41"/>
  <c r="AN6" i="41"/>
  <c r="AM6" i="41"/>
  <c r="AK6" i="41"/>
  <c r="AJ6" i="41"/>
  <c r="AI6" i="41"/>
  <c r="AH6" i="41"/>
  <c r="AG6" i="41"/>
  <c r="AD6" i="41"/>
  <c r="AC6" i="41"/>
  <c r="AB6" i="41"/>
  <c r="R6" i="41"/>
  <c r="Q6" i="41"/>
  <c r="P6" i="41"/>
  <c r="O6" i="41"/>
  <c r="N6" i="41"/>
  <c r="K6" i="41"/>
  <c r="J6" i="41"/>
  <c r="I6" i="41"/>
  <c r="H6" i="41"/>
  <c r="G6" i="41"/>
  <c r="F6" i="41"/>
  <c r="AO5" i="41"/>
  <c r="AN5" i="41"/>
  <c r="AJ5" i="41"/>
  <c r="AI5" i="41"/>
  <c r="AH5" i="41"/>
  <c r="AG5" i="41"/>
  <c r="AD5" i="41"/>
  <c r="M5" i="41"/>
  <c r="L5" i="41"/>
  <c r="AO4" i="41"/>
  <c r="AM4" i="41"/>
  <c r="AJ4" i="41"/>
  <c r="AI4" i="41"/>
  <c r="AN3" i="41" s="1"/>
  <c r="AH4" i="41"/>
  <c r="AG4" i="41"/>
  <c r="AD4" i="41"/>
  <c r="M4" i="41"/>
  <c r="L4" i="41"/>
  <c r="G4" i="41"/>
  <c r="F4" i="41"/>
  <c r="AB4" i="41" s="1"/>
  <c r="AO3" i="41"/>
  <c r="AM3" i="41"/>
  <c r="AJ3" i="41"/>
  <c r="AI3" i="41"/>
  <c r="AN4" i="41" s="1"/>
  <c r="AH3" i="41"/>
  <c r="AM5" i="41" s="1"/>
  <c r="AG3" i="41"/>
  <c r="AD3" i="41"/>
  <c r="M3" i="41"/>
  <c r="L3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P6" i="40"/>
  <c r="AO6" i="40"/>
  <c r="AN6" i="40"/>
  <c r="AM6" i="40"/>
  <c r="AK6" i="40"/>
  <c r="AJ6" i="40"/>
  <c r="AI6" i="40"/>
  <c r="AH6" i="40"/>
  <c r="AG6" i="40"/>
  <c r="AD6" i="40"/>
  <c r="AC6" i="40"/>
  <c r="AB6" i="40"/>
  <c r="R6" i="40"/>
  <c r="Q6" i="40"/>
  <c r="P6" i="40"/>
  <c r="O6" i="40"/>
  <c r="N6" i="40"/>
  <c r="K6" i="40"/>
  <c r="J6" i="40"/>
  <c r="I6" i="40"/>
  <c r="H6" i="40"/>
  <c r="G6" i="40"/>
  <c r="F6" i="40"/>
  <c r="AP5" i="40"/>
  <c r="AO5" i="40"/>
  <c r="AN5" i="40"/>
  <c r="AM5" i="40"/>
  <c r="AK5" i="40"/>
  <c r="AJ5" i="40"/>
  <c r="AI5" i="40"/>
  <c r="AH5" i="40"/>
  <c r="AG5" i="40"/>
  <c r="AD5" i="40"/>
  <c r="AC5" i="40"/>
  <c r="AB5" i="40"/>
  <c r="R5" i="40"/>
  <c r="Q5" i="40"/>
  <c r="P5" i="40"/>
  <c r="O5" i="40"/>
  <c r="N5" i="40"/>
  <c r="M5" i="40"/>
  <c r="L5" i="40"/>
  <c r="I5" i="40"/>
  <c r="H5" i="40"/>
  <c r="G5" i="40"/>
  <c r="F5" i="40"/>
  <c r="AO4" i="40"/>
  <c r="AM4" i="40"/>
  <c r="AJ4" i="40"/>
  <c r="AI4" i="40"/>
  <c r="AH4" i="40"/>
  <c r="AG4" i="40"/>
  <c r="AD4" i="40"/>
  <c r="AC4" i="40"/>
  <c r="M4" i="40"/>
  <c r="L4" i="40"/>
  <c r="K4" i="40"/>
  <c r="J4" i="40"/>
  <c r="F4" i="40"/>
  <c r="AO3" i="40"/>
  <c r="AN3" i="40"/>
  <c r="AP3" i="40" s="1"/>
  <c r="AM3" i="40"/>
  <c r="AJ3" i="40"/>
  <c r="AI3" i="40"/>
  <c r="AN4" i="40" s="1"/>
  <c r="AH3" i="40"/>
  <c r="AD3" i="40"/>
  <c r="AC3" i="40"/>
  <c r="M3" i="40"/>
  <c r="L3" i="40"/>
  <c r="K3" i="40"/>
  <c r="J3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I5" i="39" s="1"/>
  <c r="T18" i="39"/>
  <c r="H5" i="39" s="1"/>
  <c r="AC5" i="39" s="1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H3" i="39" s="1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K3" i="39" s="1"/>
  <c r="T9" i="39"/>
  <c r="J3" i="39" s="1"/>
  <c r="AP6" i="39"/>
  <c r="AO6" i="39"/>
  <c r="AN6" i="39"/>
  <c r="AM6" i="39"/>
  <c r="AK6" i="39"/>
  <c r="AJ6" i="39"/>
  <c r="AI6" i="39"/>
  <c r="AH6" i="39"/>
  <c r="AG6" i="39"/>
  <c r="AD6" i="39"/>
  <c r="AC6" i="39"/>
  <c r="AB6" i="39"/>
  <c r="R6" i="39"/>
  <c r="Q6" i="39"/>
  <c r="P6" i="39"/>
  <c r="O6" i="39"/>
  <c r="N6" i="39"/>
  <c r="K6" i="39"/>
  <c r="J6" i="39"/>
  <c r="I6" i="39"/>
  <c r="H6" i="39"/>
  <c r="G6" i="39"/>
  <c r="F6" i="39"/>
  <c r="AO5" i="39"/>
  <c r="AN5" i="39"/>
  <c r="AM5" i="39"/>
  <c r="AJ5" i="39"/>
  <c r="AO4" i="39" s="1"/>
  <c r="AI5" i="39"/>
  <c r="AH5" i="39"/>
  <c r="AM3" i="39" s="1"/>
  <c r="AG5" i="39"/>
  <c r="AD5" i="39"/>
  <c r="M5" i="39"/>
  <c r="L5" i="39"/>
  <c r="AM4" i="39"/>
  <c r="AJ4" i="39"/>
  <c r="AG4" i="39" s="1"/>
  <c r="AI4" i="39"/>
  <c r="AH4" i="39"/>
  <c r="AD4" i="39"/>
  <c r="M4" i="39"/>
  <c r="L4" i="39"/>
  <c r="K4" i="39"/>
  <c r="J4" i="39"/>
  <c r="AC4" i="39" s="1"/>
  <c r="AO3" i="39"/>
  <c r="AN3" i="39"/>
  <c r="AJ3" i="39"/>
  <c r="AI3" i="39"/>
  <c r="AN4" i="39" s="1"/>
  <c r="AH3" i="39"/>
  <c r="AG3" i="39"/>
  <c r="AD3" i="39"/>
  <c r="M3" i="39"/>
  <c r="L3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J4" i="38" s="1"/>
  <c r="T18" i="38"/>
  <c r="K4" i="38" s="1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G4" i="38" s="1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F5" i="38" s="1"/>
  <c r="T9" i="38"/>
  <c r="AP6" i="38"/>
  <c r="AO6" i="38"/>
  <c r="AN6" i="38"/>
  <c r="AM6" i="38"/>
  <c r="AK6" i="38"/>
  <c r="AJ6" i="38"/>
  <c r="AI6" i="38"/>
  <c r="AH6" i="38"/>
  <c r="AG6" i="38"/>
  <c r="AD6" i="38"/>
  <c r="AC6" i="38"/>
  <c r="AB6" i="38"/>
  <c r="R6" i="38"/>
  <c r="Q6" i="38"/>
  <c r="P6" i="38"/>
  <c r="O6" i="38"/>
  <c r="N6" i="38"/>
  <c r="K6" i="38"/>
  <c r="J6" i="38"/>
  <c r="I6" i="38"/>
  <c r="H6" i="38"/>
  <c r="G6" i="38"/>
  <c r="F6" i="38"/>
  <c r="AN5" i="38"/>
  <c r="AJ5" i="38"/>
  <c r="AI5" i="38"/>
  <c r="AH5" i="38"/>
  <c r="AM3" i="38" s="1"/>
  <c r="AG5" i="38"/>
  <c r="AD5" i="38"/>
  <c r="M5" i="38"/>
  <c r="L5" i="38"/>
  <c r="AO4" i="38"/>
  <c r="AM4" i="38"/>
  <c r="AJ4" i="38"/>
  <c r="AO5" i="38" s="1"/>
  <c r="AI4" i="38"/>
  <c r="AN3" i="38" s="1"/>
  <c r="AH4" i="38"/>
  <c r="AG4" i="38"/>
  <c r="AD4" i="38"/>
  <c r="M4" i="38"/>
  <c r="L4" i="38"/>
  <c r="F4" i="38"/>
  <c r="AO3" i="38"/>
  <c r="AJ3" i="38"/>
  <c r="AI3" i="38"/>
  <c r="AN4" i="38" s="1"/>
  <c r="AH3" i="38"/>
  <c r="AM5" i="38" s="1"/>
  <c r="AD3" i="38"/>
  <c r="M3" i="38"/>
  <c r="L3" i="38"/>
  <c r="I3" i="38"/>
  <c r="H3" i="38"/>
  <c r="AB3" i="38" s="1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I5" i="10" s="1"/>
  <c r="T18" i="10"/>
  <c r="H5" i="10" s="1"/>
  <c r="AC5" i="10" s="1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F4" i="10" s="1"/>
  <c r="T13" i="10"/>
  <c r="G4" i="10" s="1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P6" i="10"/>
  <c r="AO6" i="10"/>
  <c r="AN6" i="10"/>
  <c r="AM6" i="10"/>
  <c r="AK6" i="10"/>
  <c r="AJ6" i="10"/>
  <c r="AI6" i="10"/>
  <c r="AH6" i="10"/>
  <c r="AG6" i="10"/>
  <c r="AD6" i="10"/>
  <c r="AC6" i="10"/>
  <c r="AB6" i="10"/>
  <c r="R6" i="10"/>
  <c r="Q6" i="10"/>
  <c r="P6" i="10"/>
  <c r="O6" i="10"/>
  <c r="N6" i="10"/>
  <c r="K6" i="10"/>
  <c r="J6" i="10"/>
  <c r="I6" i="10"/>
  <c r="H6" i="10"/>
  <c r="G6" i="10"/>
  <c r="F6" i="10"/>
  <c r="AN5" i="10"/>
  <c r="AM5" i="10"/>
  <c r="AJ5" i="10"/>
  <c r="AO4" i="10" s="1"/>
  <c r="AI5" i="10"/>
  <c r="AH5" i="10"/>
  <c r="AG5" i="10"/>
  <c r="AD5" i="10"/>
  <c r="M5" i="10"/>
  <c r="L5" i="10"/>
  <c r="AM4" i="10"/>
  <c r="AJ4" i="10"/>
  <c r="AO5" i="10" s="1"/>
  <c r="AI4" i="10"/>
  <c r="AH4" i="10"/>
  <c r="AG4" i="10"/>
  <c r="AD4" i="10"/>
  <c r="M4" i="10"/>
  <c r="L4" i="10"/>
  <c r="AO3" i="10"/>
  <c r="AN3" i="10"/>
  <c r="AJ3" i="10"/>
  <c r="AI3" i="10"/>
  <c r="AN4" i="10" s="1"/>
  <c r="AH3" i="10"/>
  <c r="AD3" i="10"/>
  <c r="M3" i="10"/>
  <c r="L3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I5" i="9" s="1"/>
  <c r="T18" i="9"/>
  <c r="H5" i="9" s="1"/>
  <c r="AC5" i="9" s="1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H3" i="9" s="1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K3" i="9" s="1"/>
  <c r="T9" i="9"/>
  <c r="J3" i="9" s="1"/>
  <c r="AP6" i="9"/>
  <c r="AO6" i="9"/>
  <c r="AN6" i="9"/>
  <c r="AM6" i="9"/>
  <c r="AK6" i="9"/>
  <c r="AJ6" i="9"/>
  <c r="AI6" i="9"/>
  <c r="AH6" i="9"/>
  <c r="AG6" i="9"/>
  <c r="AD6" i="9"/>
  <c r="AC6" i="9"/>
  <c r="AB6" i="9"/>
  <c r="R6" i="9"/>
  <c r="Q6" i="9"/>
  <c r="P6" i="9"/>
  <c r="O6" i="9"/>
  <c r="N6" i="9"/>
  <c r="K6" i="9"/>
  <c r="J6" i="9"/>
  <c r="I6" i="9"/>
  <c r="H6" i="9"/>
  <c r="G6" i="9"/>
  <c r="F6" i="9"/>
  <c r="AO5" i="9"/>
  <c r="AN5" i="9"/>
  <c r="AJ5" i="9"/>
  <c r="AO4" i="9" s="1"/>
  <c r="AI5" i="9"/>
  <c r="AH5" i="9"/>
  <c r="AM3" i="9" s="1"/>
  <c r="AD5" i="9"/>
  <c r="M5" i="9"/>
  <c r="L5" i="9"/>
  <c r="AM4" i="9"/>
  <c r="AJ4" i="9"/>
  <c r="AI4" i="9"/>
  <c r="AN3" i="9" s="1"/>
  <c r="AH4" i="9"/>
  <c r="AG4" i="9"/>
  <c r="AD4" i="9"/>
  <c r="M4" i="9"/>
  <c r="L4" i="9"/>
  <c r="J4" i="9"/>
  <c r="AO3" i="9"/>
  <c r="AJ3" i="9"/>
  <c r="AI3" i="9"/>
  <c r="AN4" i="9" s="1"/>
  <c r="AH3" i="9"/>
  <c r="AM5" i="9" s="1"/>
  <c r="AG3" i="9"/>
  <c r="AD3" i="9"/>
  <c r="M3" i="9"/>
  <c r="L3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J4" i="8" s="1"/>
  <c r="T18" i="8"/>
  <c r="K4" i="8" s="1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I3" i="8" s="1"/>
  <c r="T13" i="8"/>
  <c r="H3" i="8" s="1"/>
  <c r="AB3" i="8" s="1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F5" i="8" s="1"/>
  <c r="T9" i="8"/>
  <c r="AP6" i="8"/>
  <c r="AO6" i="8"/>
  <c r="AN6" i="8"/>
  <c r="AM6" i="8"/>
  <c r="AK6" i="8"/>
  <c r="AJ6" i="8"/>
  <c r="AI6" i="8"/>
  <c r="AH6" i="8"/>
  <c r="AG6" i="8"/>
  <c r="AD6" i="8"/>
  <c r="AC6" i="8"/>
  <c r="AB6" i="8"/>
  <c r="R6" i="8"/>
  <c r="Q6" i="8"/>
  <c r="P6" i="8"/>
  <c r="O6" i="8"/>
  <c r="N6" i="8"/>
  <c r="K6" i="8"/>
  <c r="J6" i="8"/>
  <c r="I6" i="8"/>
  <c r="H6" i="8"/>
  <c r="G6" i="8"/>
  <c r="F6" i="8"/>
  <c r="AO5" i="8"/>
  <c r="AN5" i="8"/>
  <c r="AJ5" i="8"/>
  <c r="AI5" i="8"/>
  <c r="AH5" i="8"/>
  <c r="AM3" i="8" s="1"/>
  <c r="AG5" i="8"/>
  <c r="AD5" i="8"/>
  <c r="M5" i="8"/>
  <c r="L5" i="8"/>
  <c r="AO4" i="8"/>
  <c r="AM4" i="8"/>
  <c r="AJ4" i="8"/>
  <c r="AI4" i="8"/>
  <c r="AN3" i="8" s="1"/>
  <c r="AH4" i="8"/>
  <c r="AG4" i="8"/>
  <c r="AD4" i="8"/>
  <c r="M4" i="8"/>
  <c r="L4" i="8"/>
  <c r="G4" i="8"/>
  <c r="F4" i="8"/>
  <c r="AB4" i="8" s="1"/>
  <c r="AO3" i="8"/>
  <c r="AJ3" i="8"/>
  <c r="AI3" i="8"/>
  <c r="AN4" i="8" s="1"/>
  <c r="AH3" i="8"/>
  <c r="AM5" i="8" s="1"/>
  <c r="AG3" i="8"/>
  <c r="AD3" i="8"/>
  <c r="M3" i="8"/>
  <c r="L3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J4" i="7" s="1"/>
  <c r="T18" i="7"/>
  <c r="K4" i="7" s="1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F6" i="7" s="1"/>
  <c r="T17" i="7"/>
  <c r="G6" i="7" s="1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M5" i="7" s="1"/>
  <c r="T14" i="7"/>
  <c r="K6" i="7" s="1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F4" i="7" s="1"/>
  <c r="T13" i="7"/>
  <c r="H3" i="7" s="1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H6" i="7" s="1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K3" i="7" s="1"/>
  <c r="T9" i="7"/>
  <c r="J3" i="7" s="1"/>
  <c r="AM6" i="7"/>
  <c r="AJ6" i="7"/>
  <c r="AO3" i="7" s="1"/>
  <c r="AI6" i="7"/>
  <c r="AH6" i="7"/>
  <c r="AM4" i="7" s="1"/>
  <c r="AJ5" i="7"/>
  <c r="AG5" i="7" s="1"/>
  <c r="AI5" i="7"/>
  <c r="AN6" i="7" s="1"/>
  <c r="AH5" i="7"/>
  <c r="AM3" i="7" s="1"/>
  <c r="AJ4" i="7"/>
  <c r="AO5" i="7" s="1"/>
  <c r="AI4" i="7"/>
  <c r="AN3" i="7" s="1"/>
  <c r="AH4" i="7"/>
  <c r="AJ3" i="7"/>
  <c r="AI3" i="7"/>
  <c r="AN4" i="7" s="1"/>
  <c r="AH3" i="7"/>
  <c r="AM5" i="7" s="1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J4" i="6" s="1"/>
  <c r="T18" i="6"/>
  <c r="K4" i="6" s="1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L3" i="6" s="1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M5" i="6" s="1"/>
  <c r="T14" i="6"/>
  <c r="K6" i="6" s="1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F4" i="6" s="1"/>
  <c r="T13" i="6"/>
  <c r="G4" i="6" s="1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H6" i="6" s="1"/>
  <c r="T10" i="6"/>
  <c r="I6" i="6" s="1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J6" i="6"/>
  <c r="AO3" i="6" s="1"/>
  <c r="AI6" i="6"/>
  <c r="AN5" i="6" s="1"/>
  <c r="AH6" i="6"/>
  <c r="AM4" i="6" s="1"/>
  <c r="AG6" i="6"/>
  <c r="P6" i="6" s="1"/>
  <c r="F6" i="6"/>
  <c r="AJ5" i="6"/>
  <c r="AO4" i="6" s="1"/>
  <c r="AI5" i="6"/>
  <c r="AN6" i="6" s="1"/>
  <c r="AH5" i="6"/>
  <c r="AJ4" i="6"/>
  <c r="AO5" i="6" s="1"/>
  <c r="AI4" i="6"/>
  <c r="AN3" i="6" s="1"/>
  <c r="AH4" i="6"/>
  <c r="AM6" i="6" s="1"/>
  <c r="AJ3" i="6"/>
  <c r="AO6" i="6" s="1"/>
  <c r="AI3" i="6"/>
  <c r="AN4" i="6" s="1"/>
  <c r="AH3" i="6"/>
  <c r="M3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I5" i="5" s="1"/>
  <c r="T18" i="5"/>
  <c r="K4" i="5" s="1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F4" i="5" s="1"/>
  <c r="T13" i="5"/>
  <c r="G4" i="5" s="1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K3" i="5" s="1"/>
  <c r="T9" i="5"/>
  <c r="J3" i="5" s="1"/>
  <c r="AP6" i="5"/>
  <c r="AO6" i="5"/>
  <c r="AN6" i="5"/>
  <c r="AM6" i="5"/>
  <c r="AK6" i="5"/>
  <c r="AJ6" i="5"/>
  <c r="AI6" i="5"/>
  <c r="AH6" i="5"/>
  <c r="AG6" i="5"/>
  <c r="AD6" i="5"/>
  <c r="AC6" i="5"/>
  <c r="AB6" i="5"/>
  <c r="R6" i="5"/>
  <c r="Q6" i="5"/>
  <c r="P6" i="5"/>
  <c r="O6" i="5"/>
  <c r="N6" i="5"/>
  <c r="K6" i="5"/>
  <c r="J6" i="5"/>
  <c r="I6" i="5"/>
  <c r="H6" i="5"/>
  <c r="G6" i="5"/>
  <c r="F6" i="5"/>
  <c r="AN5" i="5"/>
  <c r="AJ5" i="5"/>
  <c r="AO4" i="5" s="1"/>
  <c r="AI5" i="5"/>
  <c r="AH5" i="5"/>
  <c r="AD5" i="5"/>
  <c r="M5" i="5"/>
  <c r="L5" i="5"/>
  <c r="AM4" i="5"/>
  <c r="AJ4" i="5"/>
  <c r="AO5" i="5" s="1"/>
  <c r="AI4" i="5"/>
  <c r="AN3" i="5" s="1"/>
  <c r="AH4" i="5"/>
  <c r="AD4" i="5"/>
  <c r="M4" i="5"/>
  <c r="L4" i="5"/>
  <c r="AO3" i="5"/>
  <c r="AJ3" i="5"/>
  <c r="AI3" i="5"/>
  <c r="AH3" i="5"/>
  <c r="AM5" i="5" s="1"/>
  <c r="AD3" i="5"/>
  <c r="M3" i="5"/>
  <c r="L3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I5" i="24" s="1"/>
  <c r="T18" i="24"/>
  <c r="K4" i="24" s="1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I3" i="24" s="1"/>
  <c r="T13" i="24"/>
  <c r="G4" i="24" s="1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K3" i="24" s="1"/>
  <c r="T9" i="24"/>
  <c r="G5" i="24" s="1"/>
  <c r="AP6" i="24"/>
  <c r="AO6" i="24"/>
  <c r="AN6" i="24"/>
  <c r="AM6" i="24"/>
  <c r="AK6" i="24"/>
  <c r="AJ6" i="24"/>
  <c r="AI6" i="24"/>
  <c r="AH6" i="24"/>
  <c r="AG6" i="24"/>
  <c r="AD6" i="24"/>
  <c r="AC6" i="24"/>
  <c r="AB6" i="24"/>
  <c r="R6" i="24"/>
  <c r="Q6" i="24"/>
  <c r="P6" i="24"/>
  <c r="O6" i="24"/>
  <c r="N6" i="24"/>
  <c r="K6" i="24"/>
  <c r="J6" i="24"/>
  <c r="I6" i="24"/>
  <c r="H6" i="24"/>
  <c r="G6" i="24"/>
  <c r="F6" i="24"/>
  <c r="AN5" i="24"/>
  <c r="AJ5" i="24"/>
  <c r="AO4" i="24" s="1"/>
  <c r="AI5" i="24"/>
  <c r="AH5" i="24"/>
  <c r="AM3" i="24" s="1"/>
  <c r="AD5" i="24"/>
  <c r="M5" i="24"/>
  <c r="L5" i="24"/>
  <c r="AM4" i="24"/>
  <c r="AJ4" i="24"/>
  <c r="AO5" i="24" s="1"/>
  <c r="AI4" i="24"/>
  <c r="AN3" i="24" s="1"/>
  <c r="AH4" i="24"/>
  <c r="AD4" i="24"/>
  <c r="M4" i="24"/>
  <c r="L4" i="24"/>
  <c r="F4" i="24"/>
  <c r="AO3" i="24"/>
  <c r="AJ3" i="24"/>
  <c r="AI3" i="24"/>
  <c r="AN4" i="24" s="1"/>
  <c r="AH3" i="24"/>
  <c r="AM5" i="24" s="1"/>
  <c r="AD3" i="24"/>
  <c r="M3" i="24"/>
  <c r="L3" i="24"/>
  <c r="AO18" i="23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I5" i="23" s="1"/>
  <c r="K4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I3" i="23" s="1"/>
  <c r="T13" i="23"/>
  <c r="G4" i="23" s="1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F5" i="23" s="1"/>
  <c r="T9" i="23"/>
  <c r="AP6" i="23"/>
  <c r="AO6" i="23"/>
  <c r="AN6" i="23"/>
  <c r="AM6" i="23"/>
  <c r="AK6" i="23"/>
  <c r="AJ6" i="23"/>
  <c r="AI6" i="23"/>
  <c r="AH6" i="23"/>
  <c r="AG6" i="23"/>
  <c r="AD6" i="23"/>
  <c r="AC6" i="23"/>
  <c r="AB6" i="23"/>
  <c r="R6" i="23"/>
  <c r="Q6" i="23"/>
  <c r="P6" i="23"/>
  <c r="O6" i="23"/>
  <c r="N6" i="23"/>
  <c r="K6" i="23"/>
  <c r="J6" i="23"/>
  <c r="I6" i="23"/>
  <c r="H6" i="23"/>
  <c r="G6" i="23"/>
  <c r="F6" i="23"/>
  <c r="AN5" i="23"/>
  <c r="AJ5" i="23"/>
  <c r="AO4" i="23" s="1"/>
  <c r="AI5" i="23"/>
  <c r="AH5" i="23"/>
  <c r="AM3" i="23" s="1"/>
  <c r="AG5" i="23"/>
  <c r="AD5" i="23"/>
  <c r="M5" i="23"/>
  <c r="L5" i="23"/>
  <c r="AM4" i="23"/>
  <c r="AJ4" i="23"/>
  <c r="AO5" i="23" s="1"/>
  <c r="AI4" i="23"/>
  <c r="AN3" i="23" s="1"/>
  <c r="AH4" i="23"/>
  <c r="AD4" i="23"/>
  <c r="M4" i="23"/>
  <c r="L4" i="23"/>
  <c r="AO3" i="23"/>
  <c r="AJ3" i="23"/>
  <c r="AI3" i="23"/>
  <c r="AN4" i="23" s="1"/>
  <c r="AH3" i="23"/>
  <c r="AD3" i="23"/>
  <c r="M3" i="23"/>
  <c r="L3" i="23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T17" i="37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T14" i="37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Q7" i="37"/>
  <c r="P7" i="37"/>
  <c r="AP6" i="37"/>
  <c r="AO6" i="37"/>
  <c r="AN6" i="37"/>
  <c r="AM6" i="37"/>
  <c r="AK6" i="37"/>
  <c r="AJ6" i="37"/>
  <c r="AI6" i="37"/>
  <c r="AH6" i="37"/>
  <c r="AG6" i="37"/>
  <c r="AD6" i="37"/>
  <c r="AC6" i="37"/>
  <c r="AB6" i="37"/>
  <c r="R6" i="37"/>
  <c r="Q6" i="37"/>
  <c r="P6" i="37"/>
  <c r="O6" i="37"/>
  <c r="N6" i="37"/>
  <c r="K6" i="37"/>
  <c r="J6" i="37"/>
  <c r="I6" i="37"/>
  <c r="H6" i="37"/>
  <c r="G6" i="37"/>
  <c r="F6" i="37"/>
  <c r="AP5" i="37"/>
  <c r="AO5" i="37"/>
  <c r="AN5" i="37"/>
  <c r="AM5" i="37"/>
  <c r="AK5" i="37"/>
  <c r="AJ5" i="37"/>
  <c r="AI5" i="37"/>
  <c r="AH5" i="37"/>
  <c r="AG5" i="37"/>
  <c r="AD5" i="37"/>
  <c r="AC5" i="37"/>
  <c r="AB5" i="37"/>
  <c r="R5" i="37"/>
  <c r="Q5" i="37"/>
  <c r="P5" i="37"/>
  <c r="O5" i="37"/>
  <c r="N5" i="37"/>
  <c r="M5" i="37"/>
  <c r="L5" i="37"/>
  <c r="I5" i="37"/>
  <c r="H5" i="37"/>
  <c r="G5" i="37"/>
  <c r="F5" i="37"/>
  <c r="AP4" i="37"/>
  <c r="AO4" i="37"/>
  <c r="AN4" i="37"/>
  <c r="AM4" i="37"/>
  <c r="AK4" i="37"/>
  <c r="AJ4" i="37"/>
  <c r="AI4" i="37"/>
  <c r="AH4" i="37"/>
  <c r="AG4" i="37"/>
  <c r="AD4" i="37"/>
  <c r="AC4" i="37"/>
  <c r="AB4" i="37"/>
  <c r="R4" i="37"/>
  <c r="Q4" i="37"/>
  <c r="P4" i="37"/>
  <c r="O4" i="37"/>
  <c r="N4" i="37"/>
  <c r="M4" i="37"/>
  <c r="L4" i="37"/>
  <c r="K4" i="37"/>
  <c r="J4" i="37"/>
  <c r="G4" i="37"/>
  <c r="F4" i="37"/>
  <c r="AP3" i="37"/>
  <c r="AO3" i="37"/>
  <c r="AN3" i="37"/>
  <c r="AM3" i="37"/>
  <c r="AK3" i="37"/>
  <c r="AJ3" i="37"/>
  <c r="AI3" i="37"/>
  <c r="AH3" i="37"/>
  <c r="AG3" i="37"/>
  <c r="AD3" i="37"/>
  <c r="AC3" i="37"/>
  <c r="AB3" i="37"/>
  <c r="R3" i="37"/>
  <c r="Q3" i="37"/>
  <c r="P3" i="37"/>
  <c r="O3" i="37"/>
  <c r="N3" i="37"/>
  <c r="M3" i="37"/>
  <c r="L3" i="37"/>
  <c r="K3" i="37"/>
  <c r="J3" i="37"/>
  <c r="I3" i="37"/>
  <c r="H3" i="37"/>
  <c r="I32" i="1"/>
  <c r="G32" i="1"/>
  <c r="E32" i="1"/>
  <c r="I31" i="1"/>
  <c r="G31" i="1"/>
  <c r="E31" i="1"/>
  <c r="I30" i="1"/>
  <c r="G30" i="1"/>
  <c r="E30" i="1"/>
  <c r="I29" i="1"/>
  <c r="G29" i="1"/>
  <c r="E29" i="1"/>
  <c r="I27" i="1"/>
  <c r="G27" i="1"/>
  <c r="E27" i="1"/>
  <c r="I26" i="1"/>
  <c r="G26" i="1"/>
  <c r="E26" i="1"/>
  <c r="I25" i="1"/>
  <c r="G25" i="1"/>
  <c r="E25" i="1"/>
  <c r="I24" i="1"/>
  <c r="G24" i="1"/>
  <c r="E24" i="1"/>
  <c r="I22" i="1"/>
  <c r="G22" i="1"/>
  <c r="E22" i="1"/>
  <c r="I21" i="1"/>
  <c r="G21" i="1"/>
  <c r="E21" i="1"/>
  <c r="I20" i="1"/>
  <c r="G20" i="1"/>
  <c r="E20" i="1"/>
  <c r="I19" i="1"/>
  <c r="G19" i="1"/>
  <c r="E19" i="1"/>
  <c r="I17" i="1"/>
  <c r="G17" i="1"/>
  <c r="E17" i="1"/>
  <c r="I16" i="1"/>
  <c r="G16" i="1"/>
  <c r="E16" i="1"/>
  <c r="I15" i="1"/>
  <c r="G15" i="1"/>
  <c r="E15" i="1"/>
  <c r="I14" i="1"/>
  <c r="G14" i="1"/>
  <c r="E14" i="1"/>
  <c r="I12" i="1"/>
  <c r="G12" i="1"/>
  <c r="E12" i="1"/>
  <c r="I11" i="1"/>
  <c r="G11" i="1"/>
  <c r="E11" i="1"/>
  <c r="I10" i="1"/>
  <c r="G10" i="1"/>
  <c r="E10" i="1"/>
  <c r="I9" i="1"/>
  <c r="G9" i="1"/>
  <c r="E9" i="1"/>
  <c r="I7" i="1"/>
  <c r="G7" i="1"/>
  <c r="E7" i="1"/>
  <c r="I6" i="1"/>
  <c r="G6" i="1"/>
  <c r="E6" i="1"/>
  <c r="I5" i="1"/>
  <c r="G5" i="1"/>
  <c r="E5" i="1"/>
  <c r="I4" i="1"/>
  <c r="G4" i="1"/>
  <c r="E4" i="1"/>
  <c r="D98" i="19"/>
  <c r="J32" i="1" s="1"/>
  <c r="K97" i="19"/>
  <c r="D97" i="19"/>
  <c r="J31" i="1" s="1"/>
  <c r="K96" i="19"/>
  <c r="D96" i="19"/>
  <c r="J30" i="1" s="1"/>
  <c r="K95" i="19"/>
  <c r="D95" i="19"/>
  <c r="J29" i="1" s="1"/>
  <c r="K94" i="19"/>
  <c r="D94" i="19"/>
  <c r="H32" i="1" s="1"/>
  <c r="K93" i="19"/>
  <c r="D93" i="19"/>
  <c r="H31" i="1" s="1"/>
  <c r="K92" i="19"/>
  <c r="D92" i="19"/>
  <c r="H30" i="1" s="1"/>
  <c r="K91" i="19"/>
  <c r="D91" i="19"/>
  <c r="H29" i="1" s="1"/>
  <c r="K90" i="19"/>
  <c r="D90" i="19"/>
  <c r="F32" i="1" s="1"/>
  <c r="K89" i="19"/>
  <c r="D89" i="19"/>
  <c r="F31" i="1" s="1"/>
  <c r="K88" i="19"/>
  <c r="D88" i="19"/>
  <c r="F30" i="1" s="1"/>
  <c r="K87" i="19"/>
  <c r="D87" i="19"/>
  <c r="F29" i="1" s="1"/>
  <c r="K86" i="19"/>
  <c r="D86" i="19"/>
  <c r="D32" i="1" s="1"/>
  <c r="K85" i="19"/>
  <c r="D85" i="19"/>
  <c r="D31" i="1" s="1"/>
  <c r="K84" i="19"/>
  <c r="D84" i="19"/>
  <c r="D30" i="1" s="1"/>
  <c r="K83" i="19"/>
  <c r="D83" i="19"/>
  <c r="D29" i="1" s="1"/>
  <c r="K82" i="19"/>
  <c r="D82" i="19"/>
  <c r="J27" i="1" s="1"/>
  <c r="K81" i="19"/>
  <c r="D81" i="19"/>
  <c r="J26" i="1" s="1"/>
  <c r="K80" i="19"/>
  <c r="D80" i="19"/>
  <c r="J25" i="1" s="1"/>
  <c r="K79" i="19"/>
  <c r="D79" i="19"/>
  <c r="J24" i="1" s="1"/>
  <c r="K78" i="19"/>
  <c r="D78" i="19"/>
  <c r="H27" i="1" s="1"/>
  <c r="K77" i="19"/>
  <c r="D77" i="19"/>
  <c r="H26" i="1" s="1"/>
  <c r="K76" i="19"/>
  <c r="D76" i="19"/>
  <c r="H25" i="1" s="1"/>
  <c r="K75" i="19"/>
  <c r="D75" i="19"/>
  <c r="H24" i="1" s="1"/>
  <c r="K74" i="19"/>
  <c r="D74" i="19"/>
  <c r="F27" i="1" s="1"/>
  <c r="K73" i="19"/>
  <c r="D73" i="19"/>
  <c r="F26" i="1" s="1"/>
  <c r="K72" i="19"/>
  <c r="D72" i="19"/>
  <c r="F25" i="1" s="1"/>
  <c r="K71" i="19"/>
  <c r="D71" i="19"/>
  <c r="F24" i="1" s="1"/>
  <c r="K70" i="19"/>
  <c r="D70" i="19"/>
  <c r="D27" i="1" s="1"/>
  <c r="K69" i="19"/>
  <c r="D69" i="19"/>
  <c r="D26" i="1" s="1"/>
  <c r="K68" i="19"/>
  <c r="D68" i="19"/>
  <c r="D25" i="1" s="1"/>
  <c r="K67" i="19"/>
  <c r="D67" i="19"/>
  <c r="D24" i="1" s="1"/>
  <c r="M66" i="19"/>
  <c r="K66" i="19"/>
  <c r="J66" i="19"/>
  <c r="I66" i="19"/>
  <c r="D66" i="19"/>
  <c r="E66" i="19" s="1"/>
  <c r="M65" i="19"/>
  <c r="K65" i="19"/>
  <c r="J65" i="19"/>
  <c r="I65" i="19"/>
  <c r="D65" i="19"/>
  <c r="J21" i="1" s="1"/>
  <c r="C5" i="45" s="1"/>
  <c r="M64" i="19"/>
  <c r="K64" i="19"/>
  <c r="J64" i="19"/>
  <c r="I64" i="19"/>
  <c r="D64" i="19"/>
  <c r="E64" i="19" s="1"/>
  <c r="M63" i="19"/>
  <c r="K63" i="19"/>
  <c r="J63" i="19"/>
  <c r="I63" i="19"/>
  <c r="D63" i="19"/>
  <c r="J19" i="1" s="1"/>
  <c r="C3" i="45" s="1"/>
  <c r="M61" i="19"/>
  <c r="K61" i="19"/>
  <c r="J61" i="19"/>
  <c r="I61" i="19"/>
  <c r="D62" i="19"/>
  <c r="E62" i="19" s="1"/>
  <c r="K60" i="19"/>
  <c r="J60" i="19"/>
  <c r="I60" i="19"/>
  <c r="D61" i="19"/>
  <c r="H21" i="1" s="1"/>
  <c r="C5" i="44" s="1"/>
  <c r="C18" i="44" s="1"/>
  <c r="K59" i="19"/>
  <c r="J59" i="19"/>
  <c r="I59" i="19"/>
  <c r="D60" i="19"/>
  <c r="E60" i="19" s="1"/>
  <c r="M58" i="19"/>
  <c r="K58" i="19"/>
  <c r="J58" i="19"/>
  <c r="I58" i="19"/>
  <c r="D59" i="19"/>
  <c r="E59" i="19" s="1"/>
  <c r="K57" i="19"/>
  <c r="J57" i="19"/>
  <c r="I57" i="19"/>
  <c r="D58" i="19"/>
  <c r="E58" i="19" s="1"/>
  <c r="K56" i="19"/>
  <c r="J56" i="19"/>
  <c r="I56" i="19"/>
  <c r="D57" i="19"/>
  <c r="E57" i="19" s="1"/>
  <c r="K55" i="19"/>
  <c r="J55" i="19"/>
  <c r="I55" i="19"/>
  <c r="D56" i="19"/>
  <c r="E56" i="19" s="1"/>
  <c r="K54" i="19"/>
  <c r="J54" i="19"/>
  <c r="I54" i="19"/>
  <c r="D55" i="19"/>
  <c r="F19" i="1" s="1"/>
  <c r="C3" i="43" s="1"/>
  <c r="M53" i="19"/>
  <c r="K53" i="19"/>
  <c r="J53" i="19"/>
  <c r="I53" i="19"/>
  <c r="D54" i="19"/>
  <c r="D22" i="1" s="1"/>
  <c r="C6" i="42" s="1"/>
  <c r="T6" i="42" s="1"/>
  <c r="K52" i="19"/>
  <c r="J52" i="19"/>
  <c r="I52" i="19"/>
  <c r="D53" i="19"/>
  <c r="E53" i="19" s="1"/>
  <c r="K51" i="19"/>
  <c r="J51" i="19"/>
  <c r="I51" i="19"/>
  <c r="D52" i="19"/>
  <c r="E52" i="19" s="1"/>
  <c r="K50" i="19"/>
  <c r="J50" i="19"/>
  <c r="I50" i="19"/>
  <c r="D51" i="19"/>
  <c r="D19" i="1" s="1"/>
  <c r="C3" i="42" s="1"/>
  <c r="K49" i="19"/>
  <c r="J49" i="19"/>
  <c r="I49" i="19"/>
  <c r="K48" i="19"/>
  <c r="J48" i="19"/>
  <c r="I48" i="19"/>
  <c r="M47" i="19"/>
  <c r="K47" i="19"/>
  <c r="J47" i="19"/>
  <c r="I47" i="19"/>
  <c r="M46" i="19"/>
  <c r="K46" i="19"/>
  <c r="J46" i="19"/>
  <c r="M33" i="19" s="1"/>
  <c r="I46" i="19"/>
  <c r="M45" i="19"/>
  <c r="K45" i="19"/>
  <c r="J45" i="19"/>
  <c r="M13" i="19" s="1"/>
  <c r="I45" i="19"/>
  <c r="D46" i="19"/>
  <c r="E46" i="19" s="1"/>
  <c r="M44" i="19"/>
  <c r="K44" i="19"/>
  <c r="J44" i="19"/>
  <c r="I44" i="19"/>
  <c r="M43" i="19"/>
  <c r="K43" i="19"/>
  <c r="J43" i="19"/>
  <c r="I43" i="19"/>
  <c r="M42" i="19"/>
  <c r="K42" i="19"/>
  <c r="J42" i="19"/>
  <c r="I42" i="19"/>
  <c r="M41" i="19"/>
  <c r="K41" i="19"/>
  <c r="J41" i="19"/>
  <c r="I41" i="19"/>
  <c r="D42" i="19"/>
  <c r="E42" i="19" s="1"/>
  <c r="M40" i="19"/>
  <c r="K40" i="19"/>
  <c r="J40" i="19"/>
  <c r="I40" i="19"/>
  <c r="M15" i="19"/>
  <c r="K15" i="19"/>
  <c r="J15" i="19"/>
  <c r="I15" i="19"/>
  <c r="D48" i="19" s="1"/>
  <c r="J15" i="1" s="1"/>
  <c r="C4" i="41" s="1"/>
  <c r="M21" i="19"/>
  <c r="K21" i="19"/>
  <c r="J21" i="19"/>
  <c r="I21" i="19"/>
  <c r="K37" i="19"/>
  <c r="J37" i="19"/>
  <c r="I37" i="19"/>
  <c r="D49" i="19" s="1"/>
  <c r="E49" i="19" s="1"/>
  <c r="D38" i="19"/>
  <c r="D17" i="1" s="1"/>
  <c r="C6" i="38" s="1"/>
  <c r="K36" i="19"/>
  <c r="J36" i="19"/>
  <c r="I36" i="19"/>
  <c r="D33" i="19" s="1"/>
  <c r="J11" i="1" s="1"/>
  <c r="C5" i="10" s="1"/>
  <c r="M35" i="19"/>
  <c r="K35" i="19"/>
  <c r="J35" i="19"/>
  <c r="M11" i="19" s="1"/>
  <c r="I35" i="19"/>
  <c r="D45" i="19" s="1"/>
  <c r="E45" i="19" s="1"/>
  <c r="J18" i="19"/>
  <c r="M52" i="19" s="1"/>
  <c r="I18" i="19"/>
  <c r="D40" i="19" s="1"/>
  <c r="F15" i="1" s="1"/>
  <c r="C4" i="39" s="1"/>
  <c r="M25" i="19"/>
  <c r="J25" i="19"/>
  <c r="I25" i="19"/>
  <c r="D12" i="19" s="1"/>
  <c r="H5" i="1" s="1"/>
  <c r="C4" i="5" s="1"/>
  <c r="D34" i="19"/>
  <c r="E34" i="19" s="1"/>
  <c r="M14" i="19"/>
  <c r="J14" i="19"/>
  <c r="M56" i="19" s="1"/>
  <c r="I14" i="19"/>
  <c r="D47" i="19" s="1"/>
  <c r="J14" i="1" s="1"/>
  <c r="C3" i="41" s="1"/>
  <c r="C9" i="41" s="1"/>
  <c r="M29" i="19"/>
  <c r="J29" i="19"/>
  <c r="M23" i="19" s="1"/>
  <c r="I29" i="19"/>
  <c r="D13" i="19" s="1"/>
  <c r="E13" i="19" s="1"/>
  <c r="M39" i="19"/>
  <c r="K39" i="19"/>
  <c r="J39" i="19"/>
  <c r="I39" i="19"/>
  <c r="M8" i="19"/>
  <c r="K8" i="19"/>
  <c r="J8" i="19"/>
  <c r="I8" i="19"/>
  <c r="D23" i="19" s="1"/>
  <c r="F9" i="1" s="1"/>
  <c r="C3" i="8" s="1"/>
  <c r="D30" i="19"/>
  <c r="H12" i="1" s="1"/>
  <c r="C6" i="9" s="1"/>
  <c r="M6" i="19"/>
  <c r="K6" i="19"/>
  <c r="J6" i="19"/>
  <c r="M4" i="19" s="1"/>
  <c r="I6" i="19"/>
  <c r="D15" i="19" s="1"/>
  <c r="E15" i="19" s="1"/>
  <c r="M27" i="19"/>
  <c r="K27" i="19"/>
  <c r="J27" i="19"/>
  <c r="I27" i="19"/>
  <c r="D17" i="19" s="1"/>
  <c r="E17" i="19" s="1"/>
  <c r="M22" i="19"/>
  <c r="K22" i="19"/>
  <c r="J22" i="19"/>
  <c r="I22" i="19"/>
  <c r="D8" i="19" s="1"/>
  <c r="F5" i="1" s="1"/>
  <c r="C4" i="24" s="1"/>
  <c r="E18" i="24" s="1"/>
  <c r="K11" i="19"/>
  <c r="J11" i="19"/>
  <c r="I11" i="19"/>
  <c r="D35" i="19" s="1"/>
  <c r="E35" i="19" s="1"/>
  <c r="D26" i="19"/>
  <c r="F12" i="1" s="1"/>
  <c r="C6" i="8" s="1"/>
  <c r="E14" i="8" s="1"/>
  <c r="J4" i="19"/>
  <c r="M16" i="19" s="1"/>
  <c r="I4" i="19"/>
  <c r="D7" i="19" s="1"/>
  <c r="E7" i="19" s="1"/>
  <c r="K20" i="19"/>
  <c r="J20" i="19"/>
  <c r="M51" i="19" s="1"/>
  <c r="I20" i="19"/>
  <c r="D16" i="19" s="1"/>
  <c r="J5" i="1" s="1"/>
  <c r="C4" i="6" s="1"/>
  <c r="E18" i="6" s="1"/>
  <c r="K3" i="19"/>
  <c r="J3" i="19"/>
  <c r="I3" i="19"/>
  <c r="D3" i="19" s="1"/>
  <c r="D4" i="1" s="1"/>
  <c r="K7" i="19"/>
  <c r="J7" i="19"/>
  <c r="I7" i="19"/>
  <c r="D19" i="19" s="1"/>
  <c r="D9" i="1" s="1"/>
  <c r="C3" i="7" s="1"/>
  <c r="D22" i="19"/>
  <c r="E22" i="19" s="1"/>
  <c r="J12" i="19"/>
  <c r="I12" i="19"/>
  <c r="D39" i="19" s="1"/>
  <c r="E39" i="19" s="1"/>
  <c r="J34" i="19"/>
  <c r="I34" i="19"/>
  <c r="D37" i="19" s="1"/>
  <c r="D16" i="1" s="1"/>
  <c r="C5" i="38" s="1"/>
  <c r="E9" i="38" s="1"/>
  <c r="D20" i="19"/>
  <c r="E20" i="19" s="1"/>
  <c r="M28" i="19"/>
  <c r="K28" i="19"/>
  <c r="J28" i="19"/>
  <c r="M54" i="19" s="1"/>
  <c r="I28" i="19"/>
  <c r="D25" i="19" s="1"/>
  <c r="F11" i="1" s="1"/>
  <c r="C5" i="8" s="1"/>
  <c r="K33" i="19"/>
  <c r="J33" i="19"/>
  <c r="I33" i="19"/>
  <c r="D41" i="19" s="1"/>
  <c r="F16" i="1" s="1"/>
  <c r="C5" i="39" s="1"/>
  <c r="D18" i="19"/>
  <c r="E18" i="19" s="1"/>
  <c r="M32" i="19"/>
  <c r="K32" i="19"/>
  <c r="J32" i="19"/>
  <c r="I32" i="19"/>
  <c r="D29" i="19" s="1"/>
  <c r="H11" i="1" s="1"/>
  <c r="C5" i="9" s="1"/>
  <c r="M31" i="19"/>
  <c r="K31" i="19"/>
  <c r="J31" i="19"/>
  <c r="I31" i="19"/>
  <c r="D5" i="19" s="1"/>
  <c r="E5" i="19" s="1"/>
  <c r="J13" i="19"/>
  <c r="I13" i="19"/>
  <c r="D43" i="19" s="1"/>
  <c r="E43" i="19" s="1"/>
  <c r="J17" i="19"/>
  <c r="M59" i="19" s="1"/>
  <c r="I17" i="19"/>
  <c r="D28" i="19" s="1"/>
  <c r="E28" i="19" s="1"/>
  <c r="D14" i="19"/>
  <c r="E14" i="19" s="1"/>
  <c r="M62" i="19"/>
  <c r="J62" i="19"/>
  <c r="I62" i="19"/>
  <c r="D36" i="19" s="1"/>
  <c r="E36" i="19" s="1"/>
  <c r="M24" i="19"/>
  <c r="J24" i="19"/>
  <c r="M36" i="19" s="1"/>
  <c r="I24" i="19"/>
  <c r="D24" i="19" s="1"/>
  <c r="F10" i="1" s="1"/>
  <c r="C4" i="8" s="1"/>
  <c r="J5" i="19"/>
  <c r="I5" i="19"/>
  <c r="D11" i="19" s="1"/>
  <c r="H4" i="1" s="1"/>
  <c r="C3" i="5" s="1"/>
  <c r="J10" i="19"/>
  <c r="M10" i="19" s="1"/>
  <c r="I10" i="19"/>
  <c r="D31" i="19" s="1"/>
  <c r="J9" i="1" s="1"/>
  <c r="C3" i="10" s="1"/>
  <c r="D10" i="19"/>
  <c r="E10" i="19" s="1"/>
  <c r="M30" i="19"/>
  <c r="J30" i="19"/>
  <c r="I30" i="19"/>
  <c r="D9" i="19" s="1"/>
  <c r="F6" i="1" s="1"/>
  <c r="C5" i="24" s="1"/>
  <c r="K23" i="19"/>
  <c r="J23" i="19"/>
  <c r="M60" i="19" s="1"/>
  <c r="I23" i="19"/>
  <c r="D4" i="19" s="1"/>
  <c r="D5" i="1" s="1"/>
  <c r="J16" i="19"/>
  <c r="I16" i="19"/>
  <c r="D32" i="19" s="1"/>
  <c r="E32" i="19" s="1"/>
  <c r="M26" i="19"/>
  <c r="J26" i="19"/>
  <c r="I26" i="19"/>
  <c r="D21" i="19" s="1"/>
  <c r="E21" i="19" s="1"/>
  <c r="D6" i="19"/>
  <c r="E6" i="19" s="1"/>
  <c r="K9" i="19"/>
  <c r="J9" i="19"/>
  <c r="M48" i="19" s="1"/>
  <c r="I9" i="19"/>
  <c r="D27" i="19" s="1"/>
  <c r="H9" i="1" s="1"/>
  <c r="C3" i="9" s="1"/>
  <c r="J19" i="19"/>
  <c r="M50" i="19" s="1"/>
  <c r="I19" i="19"/>
  <c r="D44" i="19" s="1"/>
  <c r="H15" i="1" s="1"/>
  <c r="C4" i="40" s="1"/>
  <c r="K38" i="19"/>
  <c r="J38" i="19"/>
  <c r="M38" i="19" s="1"/>
  <c r="I38" i="19"/>
  <c r="D50" i="19" s="1"/>
  <c r="J17" i="1" s="1"/>
  <c r="C6" i="41" s="1"/>
  <c r="T6" i="41" s="1"/>
  <c r="BH52" i="21" l="1"/>
  <c r="BH53" i="21"/>
  <c r="AL49" i="21"/>
  <c r="BH58" i="21"/>
  <c r="AL50" i="21"/>
  <c r="AL17" i="21"/>
  <c r="BH64" i="21"/>
  <c r="AB26" i="21"/>
  <c r="BH61" i="21"/>
  <c r="AB9" i="21"/>
  <c r="R54" i="21"/>
  <c r="H3" i="6"/>
  <c r="I3" i="6"/>
  <c r="AO4" i="7"/>
  <c r="AC4" i="38"/>
  <c r="H5" i="38"/>
  <c r="I5" i="38"/>
  <c r="O4" i="38"/>
  <c r="P4" i="38"/>
  <c r="AB4" i="38"/>
  <c r="AP3" i="38"/>
  <c r="Q3" i="38" s="1"/>
  <c r="AP4" i="38"/>
  <c r="Q4" i="38" s="1"/>
  <c r="AK4" i="38"/>
  <c r="N4" i="38"/>
  <c r="AG3" i="38"/>
  <c r="P3" i="38" s="1"/>
  <c r="P5" i="38"/>
  <c r="N5" i="38"/>
  <c r="AP5" i="38"/>
  <c r="Q5" i="38" s="1"/>
  <c r="AK5" i="38"/>
  <c r="AK3" i="38"/>
  <c r="J3" i="38"/>
  <c r="N3" i="38" s="1"/>
  <c r="K3" i="38"/>
  <c r="O3" i="38" s="1"/>
  <c r="G5" i="38"/>
  <c r="O5" i="38" s="1"/>
  <c r="AC4" i="8"/>
  <c r="H5" i="8"/>
  <c r="I5" i="8"/>
  <c r="O4" i="8"/>
  <c r="P4" i="8"/>
  <c r="AP3" i="8"/>
  <c r="AP4" i="8"/>
  <c r="Q4" i="8" s="1"/>
  <c r="AK4" i="8"/>
  <c r="N4" i="8"/>
  <c r="P3" i="8"/>
  <c r="P5" i="8"/>
  <c r="P7" i="8" s="1"/>
  <c r="Q3" i="8"/>
  <c r="AP5" i="8"/>
  <c r="Q5" i="8" s="1"/>
  <c r="AK5" i="8"/>
  <c r="N5" i="8"/>
  <c r="AK3" i="8"/>
  <c r="J3" i="8"/>
  <c r="N3" i="8" s="1"/>
  <c r="G5" i="8"/>
  <c r="O5" i="8" s="1"/>
  <c r="K3" i="8"/>
  <c r="O3" i="8" s="1"/>
  <c r="K4" i="9"/>
  <c r="AC4" i="9" s="1"/>
  <c r="AG5" i="9"/>
  <c r="P4" i="9"/>
  <c r="AP3" i="9"/>
  <c r="Q3" i="9" s="1"/>
  <c r="I3" i="9"/>
  <c r="AB3" i="9" s="1"/>
  <c r="AP4" i="9"/>
  <c r="Q4" i="9" s="1"/>
  <c r="AK4" i="9"/>
  <c r="F4" i="9"/>
  <c r="N4" i="9" s="1"/>
  <c r="G4" i="9"/>
  <c r="O4" i="9" s="1"/>
  <c r="AK5" i="9"/>
  <c r="F5" i="9"/>
  <c r="AK3" i="9"/>
  <c r="G5" i="9"/>
  <c r="O5" i="9" s="1"/>
  <c r="P3" i="9"/>
  <c r="P5" i="9"/>
  <c r="AC3" i="9"/>
  <c r="N3" i="9"/>
  <c r="AP5" i="9"/>
  <c r="Q5" i="9" s="1"/>
  <c r="N5" i="9"/>
  <c r="AP5" i="10"/>
  <c r="Q5" i="10" s="1"/>
  <c r="J4" i="10"/>
  <c r="N4" i="10" s="1"/>
  <c r="K4" i="10"/>
  <c r="O4" i="10" s="1"/>
  <c r="AG3" i="10"/>
  <c r="P4" i="10"/>
  <c r="H3" i="10"/>
  <c r="I3" i="10"/>
  <c r="AB4" i="10"/>
  <c r="AP4" i="10"/>
  <c r="Q4" i="10" s="1"/>
  <c r="AK4" i="10"/>
  <c r="P5" i="10"/>
  <c r="F5" i="10"/>
  <c r="N5" i="10" s="1"/>
  <c r="AK5" i="10"/>
  <c r="AM3" i="10"/>
  <c r="AP3" i="10" s="1"/>
  <c r="Q3" i="10" s="1"/>
  <c r="J3" i="10"/>
  <c r="N3" i="10" s="1"/>
  <c r="G5" i="10"/>
  <c r="O5" i="10" s="1"/>
  <c r="K3" i="10"/>
  <c r="O3" i="10" s="1"/>
  <c r="P3" i="10"/>
  <c r="P7" i="10" s="1"/>
  <c r="P4" i="39"/>
  <c r="AP3" i="39"/>
  <c r="Q3" i="39" s="1"/>
  <c r="I3" i="39"/>
  <c r="AB3" i="39" s="1"/>
  <c r="AP4" i="39"/>
  <c r="Q4" i="39" s="1"/>
  <c r="AK4" i="39"/>
  <c r="F4" i="39"/>
  <c r="N4" i="39" s="1"/>
  <c r="G4" i="39"/>
  <c r="O4" i="39"/>
  <c r="F5" i="39"/>
  <c r="AK3" i="39"/>
  <c r="AK5" i="39"/>
  <c r="G5" i="39"/>
  <c r="O5" i="39" s="1"/>
  <c r="P3" i="39"/>
  <c r="P5" i="39"/>
  <c r="AC3" i="39"/>
  <c r="N3" i="39"/>
  <c r="AP5" i="39"/>
  <c r="Q5" i="39" s="1"/>
  <c r="N5" i="39"/>
  <c r="AC4" i="41"/>
  <c r="H5" i="41"/>
  <c r="N5" i="41" s="1"/>
  <c r="I5" i="41"/>
  <c r="O4" i="41"/>
  <c r="P4" i="41"/>
  <c r="AP3" i="41"/>
  <c r="AP4" i="41"/>
  <c r="Q4" i="41" s="1"/>
  <c r="AK4" i="41"/>
  <c r="N4" i="41"/>
  <c r="Q3" i="41"/>
  <c r="P5" i="41"/>
  <c r="AP5" i="41"/>
  <c r="Q5" i="41" s="1"/>
  <c r="Q7" i="41" s="1"/>
  <c r="AK5" i="41"/>
  <c r="AK3" i="41"/>
  <c r="J3" i="41"/>
  <c r="K3" i="41"/>
  <c r="N3" i="41"/>
  <c r="O3" i="41"/>
  <c r="G5" i="41"/>
  <c r="P3" i="41"/>
  <c r="L3" i="43"/>
  <c r="M3" i="43"/>
  <c r="F6" i="43"/>
  <c r="AB6" i="43" s="1"/>
  <c r="N6" i="43"/>
  <c r="G4" i="43"/>
  <c r="O4" i="43" s="1"/>
  <c r="AN4" i="43"/>
  <c r="AG3" i="43"/>
  <c r="P3" i="43" s="1"/>
  <c r="N3" i="43"/>
  <c r="O3" i="43"/>
  <c r="N4" i="43"/>
  <c r="AP4" i="43"/>
  <c r="Q3" i="43"/>
  <c r="AD4" i="43"/>
  <c r="AP6" i="43"/>
  <c r="Q6" i="43" s="1"/>
  <c r="AK6" i="43"/>
  <c r="AK4" i="43"/>
  <c r="P4" i="43"/>
  <c r="Q4" i="43"/>
  <c r="Q7" i="43" s="1"/>
  <c r="I6" i="43"/>
  <c r="AP3" i="44"/>
  <c r="Q3" i="44" s="1"/>
  <c r="AB6" i="44"/>
  <c r="L3" i="44"/>
  <c r="N3" i="44" s="1"/>
  <c r="M3" i="44"/>
  <c r="O3" i="44" s="1"/>
  <c r="AK3" i="44"/>
  <c r="G4" i="44"/>
  <c r="AB4" i="44" s="1"/>
  <c r="P3" i="44"/>
  <c r="AK4" i="44"/>
  <c r="P6" i="44"/>
  <c r="L4" i="44"/>
  <c r="M4" i="44"/>
  <c r="AM6" i="44"/>
  <c r="P4" i="44"/>
  <c r="H6" i="44"/>
  <c r="Q4" i="44"/>
  <c r="I6" i="44"/>
  <c r="N6" i="44"/>
  <c r="O6" i="44"/>
  <c r="H5" i="42"/>
  <c r="N5" i="42" s="1"/>
  <c r="I5" i="42"/>
  <c r="J4" i="42"/>
  <c r="AC4" i="42" s="1"/>
  <c r="O4" i="42"/>
  <c r="AB4" i="42"/>
  <c r="AP3" i="42"/>
  <c r="AP4" i="42"/>
  <c r="Q4" i="42" s="1"/>
  <c r="AK4" i="42"/>
  <c r="P5" i="42"/>
  <c r="Q3" i="42"/>
  <c r="AP5" i="42"/>
  <c r="Q5" i="42" s="1"/>
  <c r="AK5" i="42"/>
  <c r="AK3" i="42"/>
  <c r="J3" i="42"/>
  <c r="K3" i="42"/>
  <c r="N3" i="42"/>
  <c r="O3" i="42"/>
  <c r="G5" i="42"/>
  <c r="P3" i="42"/>
  <c r="AG3" i="40"/>
  <c r="Q3" i="40"/>
  <c r="N4" i="40"/>
  <c r="AP4" i="40"/>
  <c r="AK4" i="40"/>
  <c r="P4" i="40"/>
  <c r="Q4" i="40"/>
  <c r="Q7" i="40" s="1"/>
  <c r="AK3" i="40"/>
  <c r="H3" i="40"/>
  <c r="I3" i="40"/>
  <c r="G4" i="40"/>
  <c r="AB4" i="40" s="1"/>
  <c r="O3" i="40"/>
  <c r="P3" i="40"/>
  <c r="P7" i="40" s="1"/>
  <c r="M49" i="19"/>
  <c r="M34" i="19"/>
  <c r="M37" i="19"/>
  <c r="M57" i="19"/>
  <c r="E50" i="19"/>
  <c r="E38" i="19"/>
  <c r="E37" i="19"/>
  <c r="E19" i="19"/>
  <c r="E31" i="19"/>
  <c r="E29" i="19"/>
  <c r="E61" i="19"/>
  <c r="E41" i="19"/>
  <c r="E40" i="19"/>
  <c r="E54" i="19"/>
  <c r="E9" i="19"/>
  <c r="E33" i="19"/>
  <c r="E12" i="19"/>
  <c r="E55" i="19"/>
  <c r="E51" i="19"/>
  <c r="E48" i="19"/>
  <c r="E8" i="19"/>
  <c r="E47" i="19"/>
  <c r="E27" i="19"/>
  <c r="E26" i="19"/>
  <c r="E16" i="19"/>
  <c r="E65" i="19"/>
  <c r="E25" i="19"/>
  <c r="E11" i="19"/>
  <c r="E44" i="19"/>
  <c r="E24" i="19"/>
  <c r="E4" i="19"/>
  <c r="E30" i="19"/>
  <c r="E63" i="19"/>
  <c r="E23" i="19"/>
  <c r="E3" i="19"/>
  <c r="R30" i="21"/>
  <c r="M55" i="19"/>
  <c r="R14" i="21"/>
  <c r="M17" i="19"/>
  <c r="R62" i="21"/>
  <c r="R46" i="21"/>
  <c r="R5" i="21"/>
  <c r="R53" i="21"/>
  <c r="R37" i="21"/>
  <c r="R21" i="21"/>
  <c r="M18" i="19"/>
  <c r="M12" i="19"/>
  <c r="M3" i="19"/>
  <c r="BH54" i="21"/>
  <c r="BH40" i="21"/>
  <c r="BI19" i="21"/>
  <c r="BI45" i="21"/>
  <c r="AW41" i="21"/>
  <c r="BH55" i="21"/>
  <c r="BH15" i="21"/>
  <c r="AW42" i="21"/>
  <c r="BH63" i="21"/>
  <c r="BG16" i="21"/>
  <c r="BG42" i="21"/>
  <c r="BI16" i="21"/>
  <c r="AZ16" i="25"/>
  <c r="R7" i="25"/>
  <c r="R31" i="25"/>
  <c r="AZ19" i="25"/>
  <c r="R19" i="25"/>
  <c r="AY30" i="25"/>
  <c r="R8" i="25"/>
  <c r="AW31" i="25"/>
  <c r="AX16" i="25"/>
  <c r="AY29" i="25"/>
  <c r="AY35" i="25"/>
  <c r="AM25" i="25"/>
  <c r="M20" i="19"/>
  <c r="M5" i="19"/>
  <c r="M7" i="19"/>
  <c r="M9" i="19"/>
  <c r="H19" i="1"/>
  <c r="C3" i="44" s="1"/>
  <c r="C9" i="44" s="1"/>
  <c r="M19" i="19"/>
  <c r="H6" i="1"/>
  <c r="C5" i="5" s="1"/>
  <c r="C18" i="5" s="1"/>
  <c r="D21" i="1"/>
  <c r="C5" i="42" s="1"/>
  <c r="C18" i="42" s="1"/>
  <c r="D10" i="1"/>
  <c r="C4" i="7" s="1"/>
  <c r="E13" i="7" s="1"/>
  <c r="H14" i="1"/>
  <c r="C3" i="40" s="1"/>
  <c r="C17" i="40" s="1"/>
  <c r="H16" i="1"/>
  <c r="C5" i="40" s="1"/>
  <c r="T5" i="40" s="1"/>
  <c r="J16" i="1"/>
  <c r="C5" i="41" s="1"/>
  <c r="C18" i="41" s="1"/>
  <c r="H10" i="1"/>
  <c r="C4" i="9" s="1"/>
  <c r="E18" i="9" s="1"/>
  <c r="J4" i="1"/>
  <c r="C3" i="6" s="1"/>
  <c r="C9" i="6" s="1"/>
  <c r="C17" i="9"/>
  <c r="C14" i="9"/>
  <c r="F21" i="1"/>
  <c r="C5" i="43" s="1"/>
  <c r="C18" i="43" s="1"/>
  <c r="F22" i="1"/>
  <c r="C6" i="43" s="1"/>
  <c r="E14" i="43" s="1"/>
  <c r="J6" i="1"/>
  <c r="C5" i="6" s="1"/>
  <c r="E9" i="6" s="1"/>
  <c r="J12" i="1"/>
  <c r="C6" i="10" s="1"/>
  <c r="E10" i="10" s="1"/>
  <c r="F14" i="1"/>
  <c r="C3" i="39" s="1"/>
  <c r="C14" i="39" s="1"/>
  <c r="E18" i="39"/>
  <c r="E9" i="44"/>
  <c r="J7" i="1"/>
  <c r="C6" i="6" s="1"/>
  <c r="E17" i="6" s="1"/>
  <c r="H20" i="1"/>
  <c r="C4" i="44" s="1"/>
  <c r="T5" i="44"/>
  <c r="J20" i="1"/>
  <c r="C4" i="45" s="1"/>
  <c r="T4" i="45" s="1"/>
  <c r="D6" i="1"/>
  <c r="C5" i="37" s="1"/>
  <c r="F17" i="1"/>
  <c r="C6" i="39" s="1"/>
  <c r="E17" i="39" s="1"/>
  <c r="T6" i="8"/>
  <c r="G4" i="7"/>
  <c r="AB4" i="7" s="1"/>
  <c r="AG3" i="7"/>
  <c r="F5" i="7"/>
  <c r="AG6" i="7"/>
  <c r="AG3" i="5"/>
  <c r="P3" i="5" s="1"/>
  <c r="AG3" i="24"/>
  <c r="P3" i="24" s="1"/>
  <c r="F5" i="24"/>
  <c r="AG3" i="23"/>
  <c r="P3" i="23" s="1"/>
  <c r="T6" i="9"/>
  <c r="E10" i="9"/>
  <c r="E14" i="9"/>
  <c r="E17" i="9"/>
  <c r="E10" i="38"/>
  <c r="E14" i="38"/>
  <c r="E17" i="38"/>
  <c r="T6" i="38"/>
  <c r="C9" i="8"/>
  <c r="C13" i="8"/>
  <c r="C14" i="8"/>
  <c r="C17" i="8"/>
  <c r="C18" i="24"/>
  <c r="E9" i="24"/>
  <c r="C14" i="10"/>
  <c r="C17" i="10"/>
  <c r="C9" i="10"/>
  <c r="C13" i="10"/>
  <c r="C9" i="43"/>
  <c r="C13" i="43"/>
  <c r="C17" i="43"/>
  <c r="C10" i="8"/>
  <c r="E13" i="8"/>
  <c r="E18" i="8"/>
  <c r="E18" i="40"/>
  <c r="C10" i="40"/>
  <c r="E13" i="40"/>
  <c r="C10" i="41"/>
  <c r="E13" i="41"/>
  <c r="E18" i="41"/>
  <c r="C9" i="45"/>
  <c r="C14" i="45"/>
  <c r="C18" i="45"/>
  <c r="T3" i="45"/>
  <c r="C18" i="38"/>
  <c r="E9" i="39"/>
  <c r="C18" i="39"/>
  <c r="C4" i="23"/>
  <c r="C4" i="37"/>
  <c r="E9" i="8"/>
  <c r="C18" i="8"/>
  <c r="C18" i="10"/>
  <c r="E9" i="10"/>
  <c r="C9" i="42"/>
  <c r="C13" i="42"/>
  <c r="C17" i="42"/>
  <c r="H22" i="1"/>
  <c r="C6" i="44" s="1"/>
  <c r="J22" i="1"/>
  <c r="C6" i="45" s="1"/>
  <c r="D20" i="1"/>
  <c r="C4" i="42" s="1"/>
  <c r="C9" i="5"/>
  <c r="C13" i="5"/>
  <c r="C17" i="5"/>
  <c r="E10" i="45"/>
  <c r="T5" i="45"/>
  <c r="E13" i="45"/>
  <c r="C17" i="45"/>
  <c r="E18" i="45"/>
  <c r="C13" i="7"/>
  <c r="C17" i="7"/>
  <c r="F20" i="1"/>
  <c r="C4" i="43" s="1"/>
  <c r="E13" i="6"/>
  <c r="C10" i="6"/>
  <c r="D14" i="1"/>
  <c r="C3" i="38" s="1"/>
  <c r="D7" i="1"/>
  <c r="C10" i="24"/>
  <c r="E13" i="24"/>
  <c r="C10" i="5"/>
  <c r="E13" i="5"/>
  <c r="E18" i="5"/>
  <c r="H17" i="1"/>
  <c r="C6" i="40" s="1"/>
  <c r="C3" i="37"/>
  <c r="C3" i="23"/>
  <c r="E9" i="9"/>
  <c r="E14" i="41"/>
  <c r="E17" i="41"/>
  <c r="C9" i="9"/>
  <c r="C13" i="9"/>
  <c r="D15" i="1"/>
  <c r="C4" i="38" s="1"/>
  <c r="E10" i="42"/>
  <c r="E14" i="42"/>
  <c r="E17" i="42"/>
  <c r="C9" i="7"/>
  <c r="C13" i="41"/>
  <c r="C17" i="41"/>
  <c r="E10" i="8"/>
  <c r="E17" i="8"/>
  <c r="D11" i="1"/>
  <c r="C5" i="7" s="1"/>
  <c r="C14" i="7" s="1"/>
  <c r="J10" i="1"/>
  <c r="C4" i="10" s="1"/>
  <c r="C10" i="39"/>
  <c r="E13" i="39"/>
  <c r="C18" i="9"/>
  <c r="E10" i="41"/>
  <c r="F4" i="1"/>
  <c r="C3" i="24" s="1"/>
  <c r="F7" i="1"/>
  <c r="C6" i="24" s="1"/>
  <c r="H7" i="1"/>
  <c r="C6" i="5" s="1"/>
  <c r="D12" i="1"/>
  <c r="C6" i="7" s="1"/>
  <c r="AC4" i="7"/>
  <c r="I5" i="7"/>
  <c r="H5" i="7"/>
  <c r="L3" i="7"/>
  <c r="M3" i="7"/>
  <c r="AD3" i="7" s="1"/>
  <c r="AO6" i="7"/>
  <c r="AK6" i="7" s="1"/>
  <c r="AB6" i="7"/>
  <c r="AN5" i="7"/>
  <c r="AK5" i="7" s="1"/>
  <c r="J6" i="7"/>
  <c r="N6" i="7" s="1"/>
  <c r="AD6" i="7"/>
  <c r="L5" i="7"/>
  <c r="AD5" i="7" s="1"/>
  <c r="AG4" i="7"/>
  <c r="P4" i="7" s="1"/>
  <c r="AK3" i="7"/>
  <c r="AP3" i="7"/>
  <c r="Q3" i="7" s="1"/>
  <c r="N3" i="7"/>
  <c r="I3" i="7"/>
  <c r="AB3" i="7" s="1"/>
  <c r="AP4" i="7"/>
  <c r="Q4" i="7" s="1"/>
  <c r="AK4" i="7"/>
  <c r="P6" i="7"/>
  <c r="L4" i="7"/>
  <c r="N4" i="7" s="1"/>
  <c r="M4" i="7"/>
  <c r="I6" i="7"/>
  <c r="O6" i="7" s="1"/>
  <c r="P5" i="7"/>
  <c r="G5" i="7"/>
  <c r="O5" i="7" s="1"/>
  <c r="P3" i="7"/>
  <c r="AC3" i="7"/>
  <c r="G6" i="6"/>
  <c r="AB6" i="6" s="1"/>
  <c r="AG3" i="6"/>
  <c r="P3" i="6" s="1"/>
  <c r="AC4" i="6"/>
  <c r="H5" i="6"/>
  <c r="I5" i="6"/>
  <c r="AD3" i="6"/>
  <c r="AG5" i="6"/>
  <c r="P5" i="6" s="1"/>
  <c r="L5" i="6"/>
  <c r="AD5" i="6" s="1"/>
  <c r="J6" i="6"/>
  <c r="AD6" i="6" s="1"/>
  <c r="AG4" i="6"/>
  <c r="P4" i="6" s="1"/>
  <c r="AB4" i="6"/>
  <c r="AP4" i="6"/>
  <c r="Q4" i="6" s="1"/>
  <c r="L4" i="6"/>
  <c r="N4" i="6" s="1"/>
  <c r="M4" i="6"/>
  <c r="O4" i="6" s="1"/>
  <c r="O6" i="6"/>
  <c r="AC6" i="6"/>
  <c r="AP6" i="6"/>
  <c r="Q6" i="6" s="1"/>
  <c r="AK6" i="6"/>
  <c r="AK4" i="6"/>
  <c r="AM5" i="6"/>
  <c r="AP5" i="6" s="1"/>
  <c r="Q5" i="6" s="1"/>
  <c r="AM3" i="6"/>
  <c r="J3" i="6"/>
  <c r="K3" i="6"/>
  <c r="F5" i="6"/>
  <c r="G5" i="6"/>
  <c r="J4" i="23"/>
  <c r="AC4" i="23" s="1"/>
  <c r="H5" i="23"/>
  <c r="AC5" i="23" s="1"/>
  <c r="AG4" i="23"/>
  <c r="P4" i="23" s="1"/>
  <c r="AP3" i="23"/>
  <c r="Q3" i="23" s="1"/>
  <c r="AP4" i="23"/>
  <c r="Q4" i="23" s="1"/>
  <c r="AK4" i="23"/>
  <c r="O4" i="23"/>
  <c r="H3" i="23"/>
  <c r="AB3" i="23" s="1"/>
  <c r="F4" i="23"/>
  <c r="AB4" i="23" s="1"/>
  <c r="AK3" i="23"/>
  <c r="AM5" i="23"/>
  <c r="AP5" i="23" s="1"/>
  <c r="Q5" i="23" s="1"/>
  <c r="N5" i="23"/>
  <c r="P5" i="23"/>
  <c r="J3" i="23"/>
  <c r="K3" i="23"/>
  <c r="O3" i="23" s="1"/>
  <c r="G5" i="23"/>
  <c r="O5" i="23" s="1"/>
  <c r="AP5" i="24"/>
  <c r="Q5" i="24" s="1"/>
  <c r="O5" i="24"/>
  <c r="J4" i="24"/>
  <c r="AC4" i="24" s="1"/>
  <c r="H5" i="24"/>
  <c r="AC5" i="24" s="1"/>
  <c r="AK5" i="24"/>
  <c r="AG5" i="24"/>
  <c r="P5" i="24" s="1"/>
  <c r="AK3" i="24"/>
  <c r="AP3" i="24"/>
  <c r="Q3" i="24" s="1"/>
  <c r="AG4" i="24"/>
  <c r="P4" i="24" s="1"/>
  <c r="H3" i="24"/>
  <c r="AB3" i="24" s="1"/>
  <c r="AB4" i="24"/>
  <c r="AP4" i="24"/>
  <c r="Q4" i="24" s="1"/>
  <c r="AK4" i="24"/>
  <c r="O4" i="24"/>
  <c r="O3" i="24"/>
  <c r="J3" i="24"/>
  <c r="AB5" i="24"/>
  <c r="J4" i="5"/>
  <c r="N4" i="5" s="1"/>
  <c r="AG5" i="5"/>
  <c r="P5" i="5" s="1"/>
  <c r="H5" i="5"/>
  <c r="AC5" i="5" s="1"/>
  <c r="H3" i="5"/>
  <c r="N3" i="5" s="1"/>
  <c r="AB4" i="5"/>
  <c r="AG4" i="5"/>
  <c r="P4" i="5" s="1"/>
  <c r="I3" i="5"/>
  <c r="O4" i="5"/>
  <c r="AN4" i="5"/>
  <c r="AM3" i="5"/>
  <c r="AP3" i="5" s="1"/>
  <c r="Q3" i="5" s="1"/>
  <c r="AK3" i="5"/>
  <c r="F5" i="5"/>
  <c r="G5" i="5"/>
  <c r="O5" i="5" s="1"/>
  <c r="AK5" i="5"/>
  <c r="AP5" i="5"/>
  <c r="Q5" i="5" s="1"/>
  <c r="AC3" i="5"/>
  <c r="O3" i="6" l="1"/>
  <c r="AB3" i="6"/>
  <c r="O4" i="7"/>
  <c r="AC5" i="38"/>
  <c r="R4" i="38"/>
  <c r="P7" i="38"/>
  <c r="Q7" i="38"/>
  <c r="AC3" i="38"/>
  <c r="R3" i="38" s="1"/>
  <c r="AB5" i="38"/>
  <c r="R5" i="38" s="1"/>
  <c r="AC5" i="8"/>
  <c r="R4" i="8"/>
  <c r="Q7" i="8"/>
  <c r="AC3" i="8"/>
  <c r="R3" i="8" s="1"/>
  <c r="AB5" i="8"/>
  <c r="R5" i="8" s="1"/>
  <c r="Q7" i="9"/>
  <c r="O3" i="9"/>
  <c r="AB4" i="9"/>
  <c r="R4" i="9"/>
  <c r="R3" i="9"/>
  <c r="P7" i="9"/>
  <c r="AB5" i="9"/>
  <c r="R5" i="9" s="1"/>
  <c r="Q7" i="10"/>
  <c r="AC4" i="10"/>
  <c r="R4" i="10" s="1"/>
  <c r="AB3" i="10"/>
  <c r="AC3" i="10"/>
  <c r="AB5" i="10"/>
  <c r="R5" i="10" s="1"/>
  <c r="AK3" i="10"/>
  <c r="O3" i="39"/>
  <c r="R3" i="39" s="1"/>
  <c r="Q7" i="39"/>
  <c r="AB4" i="39"/>
  <c r="R4" i="39"/>
  <c r="P7" i="39"/>
  <c r="AB5" i="39"/>
  <c r="R5" i="39" s="1"/>
  <c r="AC5" i="41"/>
  <c r="O5" i="41"/>
  <c r="R4" i="41"/>
  <c r="P7" i="41"/>
  <c r="AC3" i="41"/>
  <c r="R3" i="41"/>
  <c r="AB5" i="41"/>
  <c r="AD3" i="43"/>
  <c r="AB4" i="43"/>
  <c r="R4" i="43"/>
  <c r="P7" i="43"/>
  <c r="R3" i="43"/>
  <c r="AC6" i="43"/>
  <c r="O6" i="43"/>
  <c r="R6" i="43"/>
  <c r="AD3" i="44"/>
  <c r="O4" i="44"/>
  <c r="R3" i="44"/>
  <c r="P7" i="44"/>
  <c r="AD4" i="44"/>
  <c r="AC6" i="44"/>
  <c r="AK6" i="44"/>
  <c r="AP6" i="44"/>
  <c r="Q6" i="44" s="1"/>
  <c r="Q7" i="44" s="1"/>
  <c r="N4" i="44"/>
  <c r="N4" i="42"/>
  <c r="P7" i="42"/>
  <c r="AC5" i="42"/>
  <c r="O5" i="42"/>
  <c r="R4" i="42"/>
  <c r="Q7" i="42"/>
  <c r="AC3" i="42"/>
  <c r="R3" i="42"/>
  <c r="AB5" i="42"/>
  <c r="N3" i="40"/>
  <c r="AB3" i="40"/>
  <c r="R3" i="40"/>
  <c r="O4" i="40"/>
  <c r="R4" i="40" s="1"/>
  <c r="C14" i="43"/>
  <c r="C14" i="42"/>
  <c r="C14" i="41"/>
  <c r="C14" i="5"/>
  <c r="C13" i="44"/>
  <c r="C14" i="44"/>
  <c r="C17" i="6"/>
  <c r="E9" i="41"/>
  <c r="E9" i="5"/>
  <c r="C17" i="44"/>
  <c r="C13" i="6"/>
  <c r="E13" i="9"/>
  <c r="C14" i="40"/>
  <c r="E9" i="42"/>
  <c r="C10" i="9"/>
  <c r="C13" i="40"/>
  <c r="E9" i="40"/>
  <c r="C9" i="39"/>
  <c r="C18" i="40"/>
  <c r="C9" i="40"/>
  <c r="C10" i="7"/>
  <c r="E18" i="7"/>
  <c r="C14" i="6"/>
  <c r="E10" i="43"/>
  <c r="T5" i="43"/>
  <c r="C10" i="45"/>
  <c r="E14" i="45"/>
  <c r="C5" i="23"/>
  <c r="C18" i="23" s="1"/>
  <c r="E9" i="43"/>
  <c r="C17" i="37"/>
  <c r="E18" i="37"/>
  <c r="T5" i="37"/>
  <c r="T6" i="39"/>
  <c r="C17" i="39"/>
  <c r="E14" i="6"/>
  <c r="E17" i="43"/>
  <c r="E13" i="37"/>
  <c r="C10" i="44"/>
  <c r="E14" i="39"/>
  <c r="E14" i="10"/>
  <c r="E10" i="6"/>
  <c r="T6" i="10"/>
  <c r="E10" i="39"/>
  <c r="E17" i="10"/>
  <c r="C18" i="6"/>
  <c r="E13" i="44"/>
  <c r="E18" i="44"/>
  <c r="C13" i="39"/>
  <c r="AP6" i="7"/>
  <c r="Q6" i="7" s="1"/>
  <c r="AC4" i="5"/>
  <c r="E18" i="10"/>
  <c r="C10" i="10"/>
  <c r="E13" i="10"/>
  <c r="C9" i="23"/>
  <c r="C13" i="23"/>
  <c r="C17" i="23"/>
  <c r="C10" i="23"/>
  <c r="E13" i="23"/>
  <c r="E18" i="23"/>
  <c r="E10" i="5"/>
  <c r="E14" i="5"/>
  <c r="E17" i="5"/>
  <c r="T6" i="5"/>
  <c r="E14" i="24"/>
  <c r="E17" i="24"/>
  <c r="T6" i="24"/>
  <c r="E10" i="24"/>
  <c r="C9" i="38"/>
  <c r="C13" i="38"/>
  <c r="C14" i="38"/>
  <c r="C17" i="38"/>
  <c r="C13" i="24"/>
  <c r="C14" i="24"/>
  <c r="C17" i="24"/>
  <c r="C9" i="24"/>
  <c r="C10" i="42"/>
  <c r="E13" i="42"/>
  <c r="E18" i="42"/>
  <c r="E9" i="45"/>
  <c r="C13" i="45"/>
  <c r="E17" i="45"/>
  <c r="T6" i="45"/>
  <c r="X5" i="45" s="1"/>
  <c r="C6" i="23"/>
  <c r="C6" i="37"/>
  <c r="E14" i="37" s="1"/>
  <c r="C10" i="43"/>
  <c r="E13" i="43"/>
  <c r="E18" i="43"/>
  <c r="C18" i="7"/>
  <c r="E9" i="7"/>
  <c r="C10" i="38"/>
  <c r="E13" i="38"/>
  <c r="E18" i="38"/>
  <c r="C14" i="37"/>
  <c r="C18" i="37"/>
  <c r="T3" i="37"/>
  <c r="C9" i="37"/>
  <c r="E14" i="44"/>
  <c r="E17" i="44"/>
  <c r="E10" i="44"/>
  <c r="E10" i="40"/>
  <c r="E14" i="40"/>
  <c r="E17" i="40"/>
  <c r="T6" i="40"/>
  <c r="E14" i="7"/>
  <c r="E17" i="7"/>
  <c r="E10" i="7"/>
  <c r="C10" i="37"/>
  <c r="T4" i="37"/>
  <c r="AC5" i="7"/>
  <c r="AP5" i="7"/>
  <c r="Q5" i="7" s="1"/>
  <c r="N5" i="7"/>
  <c r="O3" i="7"/>
  <c r="R3" i="7" s="1"/>
  <c r="AC6" i="7"/>
  <c r="R6" i="7" s="1"/>
  <c r="AD4" i="7"/>
  <c r="R4" i="7" s="1"/>
  <c r="P7" i="7"/>
  <c r="AB5" i="7"/>
  <c r="AC5" i="6"/>
  <c r="O5" i="6"/>
  <c r="N5" i="6"/>
  <c r="N6" i="6"/>
  <c r="R6" i="6" s="1"/>
  <c r="AD4" i="6"/>
  <c r="R4" i="6" s="1"/>
  <c r="P7" i="6"/>
  <c r="AK5" i="6"/>
  <c r="AK3" i="6"/>
  <c r="AP3" i="6"/>
  <c r="Q3" i="6" s="1"/>
  <c r="Q7" i="6" s="1"/>
  <c r="AB5" i="6"/>
  <c r="AC3" i="6"/>
  <c r="N3" i="6"/>
  <c r="N3" i="23"/>
  <c r="N4" i="23"/>
  <c r="R4" i="23" s="1"/>
  <c r="AK5" i="23"/>
  <c r="P7" i="23"/>
  <c r="Q7" i="23"/>
  <c r="AC3" i="23"/>
  <c r="AB5" i="23"/>
  <c r="N4" i="24"/>
  <c r="R4" i="24" s="1"/>
  <c r="N5" i="24"/>
  <c r="R5" i="24" s="1"/>
  <c r="P7" i="24"/>
  <c r="Q7" i="24"/>
  <c r="N3" i="24"/>
  <c r="AC3" i="24"/>
  <c r="N5" i="5"/>
  <c r="AB3" i="5"/>
  <c r="O3" i="5"/>
  <c r="AP4" i="5"/>
  <c r="Q4" i="5" s="1"/>
  <c r="Q7" i="5" s="1"/>
  <c r="AK4" i="5"/>
  <c r="P7" i="5"/>
  <c r="AB5" i="5"/>
  <c r="R3" i="23" l="1"/>
  <c r="R4" i="5"/>
  <c r="T4" i="38"/>
  <c r="T3" i="38"/>
  <c r="T5" i="38"/>
  <c r="T4" i="8"/>
  <c r="T5" i="8"/>
  <c r="T3" i="8"/>
  <c r="T4" i="9"/>
  <c r="T3" i="9"/>
  <c r="T5" i="9"/>
  <c r="X3" i="9" s="1"/>
  <c r="R3" i="10"/>
  <c r="T3" i="10" s="1"/>
  <c r="T4" i="39"/>
  <c r="T3" i="39"/>
  <c r="T5" i="39"/>
  <c r="R5" i="41"/>
  <c r="T5" i="41" s="1"/>
  <c r="T4" i="41"/>
  <c r="T3" i="41"/>
  <c r="X5" i="41" s="1"/>
  <c r="T3" i="43"/>
  <c r="T4" i="43"/>
  <c r="X2" i="43" s="1"/>
  <c r="T6" i="43"/>
  <c r="X5" i="43" s="1"/>
  <c r="R6" i="44"/>
  <c r="R4" i="44"/>
  <c r="R5" i="42"/>
  <c r="T5" i="42"/>
  <c r="T4" i="42"/>
  <c r="T3" i="42"/>
  <c r="X3" i="42" s="1"/>
  <c r="T4" i="40"/>
  <c r="T3" i="40"/>
  <c r="X3" i="40" s="1"/>
  <c r="D24" i="36" s="1"/>
  <c r="E10" i="37"/>
  <c r="C14" i="23"/>
  <c r="X4" i="9"/>
  <c r="X2" i="9"/>
  <c r="D15" i="22" s="1"/>
  <c r="X5" i="9"/>
  <c r="E9" i="23"/>
  <c r="Q7" i="7"/>
  <c r="R3" i="5"/>
  <c r="E10" i="23"/>
  <c r="E14" i="23"/>
  <c r="E17" i="23"/>
  <c r="T6" i="23"/>
  <c r="X2" i="45"/>
  <c r="X4" i="45"/>
  <c r="X3" i="45"/>
  <c r="C13" i="37"/>
  <c r="E17" i="37"/>
  <c r="T6" i="37"/>
  <c r="X2" i="37" s="1"/>
  <c r="E9" i="37"/>
  <c r="R5" i="7"/>
  <c r="T4" i="7" s="1"/>
  <c r="R5" i="6"/>
  <c r="R3" i="6"/>
  <c r="R5" i="23"/>
  <c r="T4" i="23" s="1"/>
  <c r="R3" i="24"/>
  <c r="T4" i="24" s="1"/>
  <c r="R5" i="5"/>
  <c r="T4" i="5" l="1"/>
  <c r="X2" i="38"/>
  <c r="D19" i="22" s="1"/>
  <c r="X5" i="38"/>
  <c r="X3" i="38"/>
  <c r="D20" i="22" s="1"/>
  <c r="X4" i="38"/>
  <c r="X5" i="8"/>
  <c r="X4" i="8"/>
  <c r="X2" i="8"/>
  <c r="X3" i="8"/>
  <c r="D16" i="21"/>
  <c r="D16" i="36"/>
  <c r="D16" i="25"/>
  <c r="D16" i="48"/>
  <c r="D16" i="22"/>
  <c r="T5" i="10"/>
  <c r="T4" i="10"/>
  <c r="X3" i="10" s="1"/>
  <c r="X2" i="10"/>
  <c r="D17" i="36" s="1"/>
  <c r="X4" i="39"/>
  <c r="X5" i="39"/>
  <c r="X2" i="39"/>
  <c r="D21" i="21" s="1"/>
  <c r="X3" i="39"/>
  <c r="D22" i="21" s="1"/>
  <c r="X3" i="41"/>
  <c r="D26" i="22" s="1"/>
  <c r="X4" i="41"/>
  <c r="X2" i="41"/>
  <c r="D25" i="22" s="1"/>
  <c r="X3" i="43"/>
  <c r="D30" i="21" s="1"/>
  <c r="X4" i="43"/>
  <c r="T3" i="44"/>
  <c r="T4" i="44"/>
  <c r="T6" i="44"/>
  <c r="X4" i="42"/>
  <c r="X2" i="42"/>
  <c r="D27" i="36" s="1"/>
  <c r="X5" i="42"/>
  <c r="X5" i="40"/>
  <c r="X2" i="40"/>
  <c r="X4" i="40"/>
  <c r="D24" i="22"/>
  <c r="D24" i="21"/>
  <c r="D15" i="48"/>
  <c r="D15" i="25"/>
  <c r="D15" i="36"/>
  <c r="D15" i="21"/>
  <c r="D30" i="36"/>
  <c r="X4" i="37"/>
  <c r="X5" i="37"/>
  <c r="X3" i="37"/>
  <c r="D28" i="21"/>
  <c r="D28" i="36"/>
  <c r="D19" i="48"/>
  <c r="D19" i="36"/>
  <c r="D19" i="21"/>
  <c r="D29" i="21"/>
  <c r="D29" i="36"/>
  <c r="D27" i="21"/>
  <c r="D33" i="21"/>
  <c r="D33" i="36"/>
  <c r="D23" i="21"/>
  <c r="D23" i="36"/>
  <c r="D23" i="22"/>
  <c r="D34" i="36"/>
  <c r="D34" i="21"/>
  <c r="T3" i="7"/>
  <c r="T5" i="7"/>
  <c r="T6" i="7"/>
  <c r="T3" i="6"/>
  <c r="T6" i="6"/>
  <c r="T4" i="6"/>
  <c r="T5" i="6"/>
  <c r="T3" i="23"/>
  <c r="T5" i="23"/>
  <c r="T3" i="24"/>
  <c r="T5" i="24"/>
  <c r="T5" i="5"/>
  <c r="T3" i="5"/>
  <c r="D20" i="36" l="1"/>
  <c r="D20" i="48"/>
  <c r="D20" i="21"/>
  <c r="D14" i="26"/>
  <c r="D14" i="21"/>
  <c r="D14" i="48"/>
  <c r="D14" i="36"/>
  <c r="D14" i="25"/>
  <c r="D14" i="22"/>
  <c r="D13" i="48"/>
  <c r="D13" i="22"/>
  <c r="D13" i="26"/>
  <c r="D13" i="36"/>
  <c r="D13" i="21"/>
  <c r="D13" i="25"/>
  <c r="X4" i="10"/>
  <c r="X5" i="10"/>
  <c r="D17" i="25"/>
  <c r="D17" i="48"/>
  <c r="D17" i="21"/>
  <c r="D17" i="22"/>
  <c r="D18" i="25"/>
  <c r="D18" i="21"/>
  <c r="D18" i="36"/>
  <c r="D18" i="22"/>
  <c r="D18" i="48"/>
  <c r="D21" i="48"/>
  <c r="D22" i="36"/>
  <c r="D21" i="36"/>
  <c r="D22" i="48"/>
  <c r="D21" i="22"/>
  <c r="D22" i="22"/>
  <c r="D26" i="21"/>
  <c r="D26" i="36"/>
  <c r="D25" i="21"/>
  <c r="D25" i="36"/>
  <c r="X2" i="44"/>
  <c r="X4" i="44"/>
  <c r="X5" i="44"/>
  <c r="X3" i="44"/>
  <c r="X2" i="5"/>
  <c r="D7" i="26" s="1"/>
  <c r="H23" i="26" s="1"/>
  <c r="R20" i="26" s="1"/>
  <c r="AB14" i="26" s="1"/>
  <c r="AM25" i="26" s="1"/>
  <c r="X2" i="6"/>
  <c r="D9" i="49" s="1"/>
  <c r="X2" i="7"/>
  <c r="D11" i="36" s="1"/>
  <c r="AY28" i="26"/>
  <c r="AY15" i="26"/>
  <c r="X4" i="7"/>
  <c r="X5" i="7"/>
  <c r="X3" i="7"/>
  <c r="D12" i="22" s="1"/>
  <c r="X3" i="6"/>
  <c r="D10" i="36" s="1"/>
  <c r="X5" i="6"/>
  <c r="X4" i="6"/>
  <c r="X5" i="23"/>
  <c r="X3" i="23"/>
  <c r="D4" i="25" s="1"/>
  <c r="X2" i="23"/>
  <c r="D3" i="22" s="1"/>
  <c r="H3" i="22" s="1"/>
  <c r="R4" i="22" s="1"/>
  <c r="X4" i="23"/>
  <c r="X2" i="24"/>
  <c r="X5" i="24"/>
  <c r="X4" i="24"/>
  <c r="X3" i="24"/>
  <c r="X4" i="5"/>
  <c r="X3" i="5"/>
  <c r="D8" i="36" s="1"/>
  <c r="X5" i="5"/>
  <c r="D32" i="36" l="1"/>
  <c r="D32" i="21"/>
  <c r="D31" i="36"/>
  <c r="D31" i="21"/>
  <c r="D7" i="49"/>
  <c r="D7" i="47"/>
  <c r="G31" i="47" s="1"/>
  <c r="D7" i="21"/>
  <c r="D7" i="25"/>
  <c r="D7" i="22"/>
  <c r="D7" i="48"/>
  <c r="D7" i="36"/>
  <c r="D9" i="36"/>
  <c r="D9" i="48"/>
  <c r="D9" i="25"/>
  <c r="D9" i="22"/>
  <c r="D9" i="21"/>
  <c r="D9" i="26"/>
  <c r="H29" i="26" s="1"/>
  <c r="R31" i="26" s="1"/>
  <c r="AB37" i="26" s="1"/>
  <c r="AM35" i="26" s="1"/>
  <c r="D11" i="26"/>
  <c r="H18" i="26" s="1"/>
  <c r="R19" i="26" s="1"/>
  <c r="AY33" i="26" s="1"/>
  <c r="D11" i="48"/>
  <c r="D11" i="22"/>
  <c r="D11" i="21"/>
  <c r="D11" i="25"/>
  <c r="AY31" i="26"/>
  <c r="AZ19" i="26"/>
  <c r="D12" i="26"/>
  <c r="H42" i="26" s="1"/>
  <c r="R43" i="26" s="1"/>
  <c r="AB38" i="26" s="1"/>
  <c r="AM26" i="26" s="1"/>
  <c r="D12" i="21"/>
  <c r="D12" i="36"/>
  <c r="D12" i="25"/>
  <c r="D12" i="48"/>
  <c r="D10" i="22"/>
  <c r="D10" i="25"/>
  <c r="D10" i="26"/>
  <c r="H10" i="26" s="1"/>
  <c r="D10" i="49"/>
  <c r="D10" i="48"/>
  <c r="D10" i="21"/>
  <c r="D3" i="21"/>
  <c r="D3" i="25"/>
  <c r="H4" i="25" s="1"/>
  <c r="D3" i="47"/>
  <c r="G7" i="47" s="1"/>
  <c r="Q13" i="47" s="1"/>
  <c r="D3" i="36"/>
  <c r="D3" i="26"/>
  <c r="H5" i="26" s="1"/>
  <c r="R7" i="26" s="1"/>
  <c r="AB13" i="26" s="1"/>
  <c r="AM34" i="26" s="1"/>
  <c r="D3" i="49"/>
  <c r="H7" i="49" s="1"/>
  <c r="D3" i="48"/>
  <c r="H3" i="48" s="1"/>
  <c r="R4" i="48" s="1"/>
  <c r="D4" i="48"/>
  <c r="D4" i="47"/>
  <c r="G32" i="47" s="1"/>
  <c r="D4" i="21"/>
  <c r="D4" i="22"/>
  <c r="D4" i="49"/>
  <c r="D4" i="36"/>
  <c r="D4" i="26"/>
  <c r="H41" i="26" s="1"/>
  <c r="D6" i="22"/>
  <c r="D6" i="21"/>
  <c r="D6" i="49"/>
  <c r="D6" i="26"/>
  <c r="H11" i="26" s="1"/>
  <c r="R8" i="26" s="1"/>
  <c r="AY32" i="26" s="1"/>
  <c r="D6" i="36"/>
  <c r="D6" i="48"/>
  <c r="D6" i="47"/>
  <c r="G19" i="47" s="1"/>
  <c r="D6" i="25"/>
  <c r="D5" i="48"/>
  <c r="H48" i="48" s="1"/>
  <c r="R47" i="48" s="1"/>
  <c r="D5" i="25"/>
  <c r="H47" i="25" s="1"/>
  <c r="D5" i="26"/>
  <c r="H47" i="26" s="1"/>
  <c r="R44" i="26" s="1"/>
  <c r="AY35" i="26" s="1"/>
  <c r="D5" i="47"/>
  <c r="G44" i="47" s="1"/>
  <c r="Q38" i="47" s="1"/>
  <c r="D5" i="36"/>
  <c r="D5" i="22"/>
  <c r="H27" i="22" s="1"/>
  <c r="R28" i="22" s="1"/>
  <c r="D5" i="49"/>
  <c r="H44" i="49" s="1"/>
  <c r="D5" i="21"/>
  <c r="D8" i="48"/>
  <c r="D8" i="21"/>
  <c r="D8" i="49"/>
  <c r="D8" i="26"/>
  <c r="H34" i="26" s="1"/>
  <c r="R32" i="26" s="1"/>
  <c r="AY34" i="26" s="1"/>
  <c r="D8" i="22"/>
  <c r="D8" i="25"/>
  <c r="D8" i="47"/>
  <c r="G20" i="47" s="1"/>
  <c r="AZ16" i="26" l="1"/>
  <c r="AY30" i="26"/>
  <c r="AY29" i="26"/>
  <c r="AX16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rFont val="Tahoma"/>
            <family val="2"/>
            <charset val="204"/>
          </rPr>
          <t>Author:</t>
        </r>
        <r>
          <rPr>
            <sz val="9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<sst xmlns="http://schemas.openxmlformats.org/spreadsheetml/2006/main" count="3349" uniqueCount="1586">
  <si>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</si>
  <si>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</si>
  <si>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</si>
  <si>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</si>
  <si>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</si>
  <si>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</si>
  <si>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</si>
  <si>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</si>
  <si>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</si>
  <si>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</si>
  <si>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</si>
  <si>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</si>
  <si>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</si>
  <si>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</si>
  <si>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</si>
  <si>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</si>
  <si>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</si>
  <si>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</si>
  <si>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</si>
  <si>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</si>
  <si>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</si>
  <si>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</si>
  <si>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</si>
  <si>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</si>
  <si>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</si>
  <si>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</si>
  <si>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</si>
  <si>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</si>
  <si>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</si>
  <si>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</si>
  <si>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</si>
  <si>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</si>
  <si>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</si>
  <si>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</si>
  <si>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</si>
  <si>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</si>
  <si>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</si>
  <si>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</si>
  <si>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</si>
  <si>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</si>
  <si>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</si>
  <si>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</si>
  <si>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</si>
  <si>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</si>
  <si>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</si>
  <si>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</si>
  <si>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</si>
  <si>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</si>
  <si>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</si>
  <si>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</si>
  <si>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</si>
  <si>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</si>
  <si>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</si>
  <si>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</si>
  <si>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</si>
  <si>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</si>
  <si>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</si>
  <si>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</si>
  <si>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</si>
  <si>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</si>
  <si>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</si>
  <si>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</si>
  <si>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</si>
  <si>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</si>
  <si>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</si>
  <si>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</si>
  <si>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</si>
  <si>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</si>
  <si>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</si>
  <si>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</si>
  <si>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</si>
  <si>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</si>
  <si>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</si>
  <si>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</si>
  <si>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</si>
  <si>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</si>
  <si>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</si>
  <si>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</si>
  <si>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</si>
  <si>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</si>
  <si>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</si>
  <si>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</si>
  <si>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</si>
  <si>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</si>
  <si>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</si>
  <si>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</si>
  <si>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</si>
  <si>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</si>
  <si>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</si>
  <si>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</si>
  <si>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</si>
  <si>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</si>
  <si>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</si>
  <si>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</si>
  <si>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</si>
  <si>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</si>
  <si>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</si>
  <si>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</si>
  <si>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</si>
  <si>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</si>
  <si>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</si>
  <si>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</si>
  <si>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</si>
  <si>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</si>
  <si>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</si>
  <si>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</si>
  <si>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</si>
  <si>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</si>
  <si>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</si>
  <si>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</si>
  <si>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</si>
  <si>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</si>
  <si>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</si>
  <si>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</si>
  <si>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</si>
  <si>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</si>
  <si>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</si>
  <si>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</si>
  <si>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</si>
  <si>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</si>
  <si>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</si>
  <si>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</si>
  <si>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</si>
  <si>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</si>
  <si>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</si>
  <si>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</si>
  <si>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</si>
  <si>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</si>
  <si>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</si>
  <si>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</si>
  <si>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</si>
  <si>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</si>
  <si>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</si>
  <si>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</si>
  <si>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</si>
  <si>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</si>
  <si>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</si>
  <si>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</si>
  <si>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</si>
  <si>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</si>
  <si>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</si>
  <si>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</si>
  <si>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</si>
  <si>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</si>
  <si>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</si>
  <si>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</si>
  <si>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</si>
  <si>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</si>
  <si>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</si>
  <si>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</si>
  <si>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</si>
  <si>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</si>
  <si>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</si>
  <si>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</si>
  <si>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</si>
  <si>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</si>
  <si>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</si>
  <si>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</si>
  <si>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</si>
  <si>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</si>
  <si>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</si>
  <si>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</si>
  <si>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</si>
  <si>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</si>
  <si>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</si>
  <si>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</si>
  <si>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</si>
  <si>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</si>
  <si>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</si>
  <si>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</si>
  <si>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</si>
  <si>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</si>
  <si>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</si>
  <si>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</si>
  <si>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</si>
  <si>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</si>
  <si>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</si>
  <si>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</si>
  <si>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</si>
  <si>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</si>
  <si>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</si>
  <si>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</si>
  <si>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</si>
  <si>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</si>
  <si>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</si>
  <si>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</si>
  <si>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</si>
  <si>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</si>
  <si>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</si>
  <si>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</si>
  <si>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</si>
  <si>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</si>
  <si>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</si>
  <si>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</si>
  <si>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</si>
  <si>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</si>
  <si>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</si>
  <si>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</si>
  <si>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</si>
  <si>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</si>
  <si>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</si>
  <si>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</si>
  <si>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</si>
  <si>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</si>
  <si>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</si>
  <si>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</si>
  <si>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</si>
  <si>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</si>
  <si>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</si>
  <si>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</si>
  <si>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</si>
  <si>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</si>
  <si>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</si>
  <si>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</si>
  <si>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</si>
  <si>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</si>
  <si>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</si>
  <si>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</si>
  <si>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</si>
  <si>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</si>
  <si>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</si>
  <si>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</si>
  <si>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</si>
  <si>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</si>
  <si>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</si>
  <si>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</si>
  <si>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</si>
  <si>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</si>
  <si>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</si>
  <si>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</si>
  <si>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</si>
  <si>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</si>
  <si>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</si>
  <si>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</si>
  <si>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</si>
  <si>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</si>
  <si>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</si>
  <si>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</si>
  <si>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</si>
  <si>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</si>
  <si>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</si>
  <si>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</si>
  <si>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</si>
  <si>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</si>
  <si>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</si>
  <si>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</si>
  <si>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</si>
  <si>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</si>
  <si>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</si>
  <si>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</si>
  <si>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</si>
  <si>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</si>
  <si>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</si>
  <si>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</si>
  <si>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</si>
  <si>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</si>
  <si>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</si>
  <si>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</si>
  <si>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</si>
  <si>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</si>
  <si>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</si>
  <si>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</si>
  <si>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</si>
  <si>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</si>
  <si>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</si>
  <si>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</si>
  <si>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</si>
  <si>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</si>
  <si>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</si>
  <si>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</si>
  <si>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</si>
  <si>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</si>
  <si>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</si>
  <si>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</si>
  <si>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</si>
  <si>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</si>
  <si>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</si>
  <si>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</si>
  <si>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</si>
  <si>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</si>
  <si>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</si>
  <si>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</si>
  <si>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</si>
  <si>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</si>
  <si>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</si>
  <si>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</si>
  <si>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</si>
  <si>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</si>
  <si>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</si>
  <si>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</si>
  <si>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</si>
  <si>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</si>
  <si>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</si>
  <si>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</si>
  <si>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</si>
  <si>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</si>
  <si>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</si>
  <si>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</si>
  <si>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</si>
  <si>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</si>
  <si>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</si>
  <si>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</si>
  <si>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</si>
  <si>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</si>
  <si>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</si>
  <si>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</si>
  <si>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</si>
  <si>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</si>
  <si>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</si>
  <si>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</si>
  <si>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</si>
  <si>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</si>
  <si>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</si>
  <si>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</si>
  <si>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</si>
  <si>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</si>
  <si>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</si>
  <si>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</si>
  <si>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</si>
  <si>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</si>
  <si>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</si>
  <si>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</si>
  <si>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</si>
  <si>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</si>
  <si>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</si>
  <si>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</si>
  <si>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</si>
  <si>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</si>
  <si>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</si>
  <si>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</si>
  <si>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</si>
  <si>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</si>
  <si>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</si>
  <si>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</si>
  <si>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</si>
  <si>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</si>
  <si>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</si>
  <si>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</si>
  <si>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</si>
  <si>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</si>
  <si>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</si>
  <si>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</si>
  <si>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</si>
  <si>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</si>
  <si>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</si>
  <si>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</si>
  <si>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</si>
  <si>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</si>
  <si>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</si>
  <si>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</si>
  <si>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</si>
  <si>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</si>
  <si>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</si>
  <si>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</si>
  <si>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</si>
  <si>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</si>
  <si>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</si>
  <si>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</si>
  <si>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</si>
  <si>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</si>
  <si>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</si>
  <si>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</si>
  <si>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</si>
  <si>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</si>
  <si>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</si>
  <si>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</si>
  <si>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</si>
  <si>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</si>
  <si>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</si>
  <si>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</si>
  <si>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</si>
  <si>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</si>
  <si>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</si>
  <si>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</si>
  <si>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</si>
  <si>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</si>
  <si>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</si>
  <si>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</si>
  <si>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</si>
  <si>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</si>
  <si>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</si>
  <si>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</si>
  <si>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</si>
  <si>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</si>
  <si>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</si>
  <si>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</si>
  <si>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</si>
  <si>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</si>
  <si>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</si>
  <si>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</si>
  <si>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</si>
  <si>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</si>
  <si>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</si>
  <si>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</si>
  <si>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</si>
  <si>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</si>
  <si>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</si>
  <si>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</si>
  <si>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</si>
  <si>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</si>
  <si>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</si>
  <si>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</si>
  <si>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</si>
  <si>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</si>
  <si>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</si>
  <si>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</si>
  <si>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</si>
  <si>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</si>
  <si>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</si>
  <si>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</si>
  <si>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</si>
  <si>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</si>
  <si>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</si>
  <si>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</si>
  <si>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</si>
  <si>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</si>
  <si>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</si>
  <si>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</si>
  <si>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</si>
  <si>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</si>
  <si>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</si>
  <si>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</si>
  <si>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</si>
  <si>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</si>
  <si>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</si>
  <si>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</si>
  <si>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</si>
  <si>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</si>
  <si>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</si>
  <si>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</si>
  <si>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</si>
  <si>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</si>
  <si>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</si>
  <si>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</si>
  <si>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</si>
  <si>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</si>
  <si>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</si>
  <si>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</si>
  <si>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</si>
  <si>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</si>
  <si>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</si>
  <si>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</si>
  <si>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</si>
  <si>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</si>
  <si>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</si>
  <si>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</si>
  <si>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</si>
  <si>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</si>
  <si>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</si>
  <si>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</si>
  <si>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</si>
  <si>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</si>
  <si>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</si>
  <si>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</si>
  <si>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</si>
  <si>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</si>
  <si>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</si>
  <si>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</si>
  <si>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</si>
  <si>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</si>
  <si>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</si>
  <si>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</si>
  <si>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</si>
  <si>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</si>
  <si>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</si>
  <si>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</si>
  <si>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</si>
  <si>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</si>
  <si>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</si>
  <si>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</si>
  <si>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</si>
  <si>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</si>
  <si>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</si>
  <si>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</si>
  <si>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</si>
  <si>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</si>
  <si>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</si>
  <si>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</si>
  <si>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</si>
  <si>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</si>
  <si>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</si>
  <si>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</si>
  <si>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</si>
  <si>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</si>
  <si>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</si>
  <si>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</si>
  <si>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</si>
  <si>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</si>
  <si>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</si>
  <si>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</si>
  <si>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</si>
  <si>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</si>
  <si>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</si>
  <si>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</si>
  <si>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</si>
  <si>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</si>
  <si>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</si>
  <si>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</si>
  <si>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</si>
  <si>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</si>
  <si>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</si>
  <si>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</si>
  <si>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</si>
  <si>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</si>
  <si>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</si>
  <si>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</si>
  <si>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</si>
  <si>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</si>
  <si>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</si>
  <si>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</si>
  <si>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</si>
  <si>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</si>
  <si>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</si>
  <si>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</si>
  <si>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</si>
  <si>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</si>
  <si>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</si>
  <si>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</si>
  <si>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7,8 носител 13,15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</si>
  <si>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</si>
  <si>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</si>
  <si>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</si>
  <si>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</si>
  <si>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</si>
  <si>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</si>
  <si>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</si>
  <si>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</si>
  <si>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</si>
  <si>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</si>
  <si>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</si>
  <si>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</si>
  <si>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</si>
  <si>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</si>
  <si>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</si>
  <si>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</si>
  <si>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</si>
  <si>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</si>
  <si>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</si>
  <si>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</si>
  <si>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</si>
  <si>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</si>
  <si>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</si>
  <si>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</si>
  <si>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</si>
  <si>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</si>
  <si>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</si>
  <si>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</si>
  <si>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</si>
  <si>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</si>
  <si>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</si>
  <si>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</si>
  <si>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</si>
  <si>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</si>
  <si>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</si>
  <si>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</si>
  <si>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</si>
  <si>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</si>
  <si>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</si>
  <si>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</si>
  <si>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</si>
  <si>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</si>
  <si>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</si>
  <si>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</si>
  <si>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</si>
  <si>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</si>
  <si>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</si>
  <si>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</si>
  <si>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</si>
  <si>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</si>
  <si>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</si>
  <si>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</si>
  <si>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</si>
  <si>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</si>
  <si>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</si>
  <si>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</si>
  <si>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</si>
  <si>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</si>
  <si>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</si>
  <si>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</si>
  <si>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</si>
  <si>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</si>
  <si>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</si>
  <si>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</si>
  <si>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</si>
  <si>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</si>
  <si>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</si>
  <si>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</si>
  <si>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</si>
  <si>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</si>
  <si>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</si>
  <si>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</si>
  <si>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</si>
  <si>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</si>
  <si>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</si>
  <si>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</si>
  <si>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</si>
  <si>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</si>
  <si>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</si>
  <si>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</si>
  <si>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</si>
  <si>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</si>
  <si>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</si>
  <si>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</si>
  <si>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</si>
  <si>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</si>
  <si>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</si>
  <si>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</si>
  <si>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</si>
  <si>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</si>
  <si>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</si>
  <si>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</si>
  <si>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</si>
  <si>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</si>
  <si>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</si>
  <si>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</si>
  <si>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</si>
  <si>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</si>
  <si>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</si>
  <si>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</si>
  <si>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</si>
  <si>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</si>
  <si>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</si>
  <si>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</si>
  <si>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</si>
  <si>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</si>
  <si>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</si>
  <si>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</si>
  <si>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</si>
  <si>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</si>
  <si>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</si>
  <si>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</si>
  <si>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</si>
  <si>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</si>
  <si>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</si>
  <si>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</si>
  <si>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</si>
  <si>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</si>
  <si>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</si>
  <si>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</si>
  <si>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</si>
  <si>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</si>
  <si>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</si>
  <si>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</si>
  <si>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</si>
  <si>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</si>
  <si>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</si>
  <si>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</si>
  <si>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</si>
  <si>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</si>
  <si>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</si>
  <si>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</si>
  <si>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</si>
  <si>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</si>
  <si>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</si>
  <si>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</si>
  <si>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</si>
  <si>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</si>
  <si>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</si>
  <si>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</si>
  <si>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</si>
  <si>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</si>
  <si>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</si>
  <si>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</si>
  <si>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</si>
  <si>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</si>
  <si>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</si>
  <si>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</si>
  <si>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</si>
  <si>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</si>
  <si>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</si>
  <si>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</si>
  <si>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</si>
  <si>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</si>
  <si>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</si>
  <si>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</si>
  <si>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</si>
  <si>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</si>
  <si>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</si>
  <si>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</si>
  <si>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</si>
  <si>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</si>
  <si>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</si>
  <si>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</si>
  <si>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</si>
  <si>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</si>
  <si>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</si>
  <si>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</si>
  <si>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</si>
  <si>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</si>
  <si>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</si>
  <si>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</si>
  <si>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</si>
  <si>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</si>
  <si>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</si>
  <si>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</si>
  <si>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</si>
  <si>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</si>
  <si>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</si>
  <si>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</si>
  <si>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</si>
  <si>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</si>
  <si>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</si>
  <si>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</si>
  <si>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</si>
  <si>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</si>
  <si>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</si>
  <si>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</si>
  <si>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</si>
  <si>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</si>
  <si>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</si>
  <si>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</si>
  <si>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</si>
  <si>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</si>
  <si>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</si>
  <si>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</si>
  <si>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</si>
  <si>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</si>
  <si>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</si>
  <si>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</si>
  <si>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</si>
  <si>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</si>
  <si>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</si>
  <si>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</si>
  <si>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</si>
  <si>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</si>
  <si>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</si>
  <si>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</si>
  <si>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</si>
  <si>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</si>
  <si>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</si>
  <si>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</si>
  <si>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</si>
  <si>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</si>
  <si>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</si>
  <si>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</si>
  <si>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</si>
  <si>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</si>
  <si>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</si>
  <si>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</si>
  <si>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</si>
  <si>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</si>
  <si>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</si>
  <si>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</si>
  <si>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</si>
  <si>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</si>
  <si>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</si>
  <si>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</si>
  <si>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</si>
  <si>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</si>
  <si>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</si>
  <si>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</si>
  <si>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</si>
  <si>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</si>
  <si>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</si>
  <si>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</si>
  <si>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</si>
  <si>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</si>
  <si>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</si>
  <si>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</si>
  <si>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</si>
  <si>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</si>
  <si>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</si>
  <si>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</si>
  <si>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</si>
  <si>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</si>
  <si>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</si>
  <si>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</si>
  <si>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</si>
  <si>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</si>
  <si>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</si>
  <si>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</si>
  <si>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</si>
  <si>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</si>
  <si>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</si>
  <si>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</si>
  <si>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</si>
  <si>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</si>
  <si>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</si>
  <si>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</si>
  <si>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</si>
  <si>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</si>
  <si>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</si>
  <si>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</si>
  <si>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</si>
  <si>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</si>
  <si>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</si>
  <si>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</si>
  <si>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</si>
  <si>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</si>
  <si>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</si>
  <si>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</si>
  <si>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</si>
  <si>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</si>
  <si>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</si>
  <si>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</si>
  <si>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</si>
  <si>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</si>
  <si>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</si>
  <si>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</si>
  <si>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</si>
  <si>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</si>
  <si>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</si>
  <si>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</si>
  <si>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</si>
  <si>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</si>
  <si>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</si>
  <si>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</si>
  <si>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</si>
  <si>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</si>
  <si>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</si>
  <si>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</si>
  <si>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</si>
  <si>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</si>
  <si>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</si>
  <si>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</si>
  <si>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</si>
  <si>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</si>
  <si>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</si>
  <si>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</si>
  <si>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</si>
  <si>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</si>
  <si>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</si>
  <si>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</si>
  <si>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</si>
  <si>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</si>
  <si>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</si>
  <si>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</si>
  <si>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</si>
  <si>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</si>
  <si>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</si>
  <si>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</si>
  <si>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</si>
  <si>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</si>
  <si>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</si>
  <si>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</si>
  <si>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</si>
  <si>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</si>
  <si>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</si>
  <si>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</si>
  <si>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</si>
  <si>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</si>
  <si>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</si>
  <si>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</si>
  <si>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</si>
  <si>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</si>
  <si>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</si>
  <si>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</si>
  <si>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</si>
  <si>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</si>
  <si>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</si>
  <si>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</si>
  <si>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</si>
  <si>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</si>
  <si>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</si>
  <si>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</si>
  <si>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</si>
  <si>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</si>
  <si>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</si>
  <si>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</si>
  <si>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</si>
  <si>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</si>
  <si>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</si>
  <si>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</si>
  <si>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</si>
  <si>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</si>
  <si>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</si>
  <si>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</si>
  <si>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</si>
  <si>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</si>
  <si>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</si>
  <si>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</si>
  <si>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</si>
  <si>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</si>
  <si>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</si>
  <si>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</si>
  <si>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</si>
  <si>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</si>
  <si>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</si>
  <si>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</si>
  <si>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</si>
  <si>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</si>
  <si>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</si>
  <si>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</si>
  <si>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</si>
  <si>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</si>
  <si>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</si>
  <si>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</si>
  <si>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</si>
  <si>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</si>
  <si>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</si>
  <si>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</si>
  <si>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</si>
  <si>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</si>
  <si>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</si>
  <si>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</si>
  <si>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</si>
  <si>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</si>
  <si>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</si>
  <si>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</si>
  <si>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</si>
  <si>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</si>
  <si>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</si>
  <si>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</si>
  <si>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</si>
  <si>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</si>
  <si>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</si>
  <si>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</si>
  <si>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</si>
  <si>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</si>
  <si>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Андреј Андоноски</t>
  </si>
  <si>
    <t>Марко Аврамоски</t>
  </si>
  <si>
    <t>Александар Дамјановски</t>
  </si>
  <si>
    <t>Позиција на костур</t>
  </si>
  <si>
    <t/>
  </si>
  <si>
    <t>9,10,11,12 носител (17,19,21,23)</t>
  </si>
  <si>
    <t>М</t>
  </si>
  <si>
    <t>Носителите на групите од 9 до 12 мора да бидат по еден во секоја четвртина, останатите позиции каде што е обележано 9-12 носител се пополнуваат со второ пласирани играчи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</si>
  <si>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</si>
  <si>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</si>
  <si>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</si>
  <si>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</si>
  <si>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</si>
  <si>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</si>
  <si>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</si>
  <si>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</si>
  <si>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</si>
  <si>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</si>
  <si>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</si>
  <si>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</si>
  <si>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</si>
  <si>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Младост 96 2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</si>
  <si>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</si>
  <si>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</si>
  <si>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</si>
  <si>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</si>
  <si>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</si>
  <si>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</si>
  <si>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</si>
  <si>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</si>
  <si>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</si>
  <si>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</si>
  <si>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</si>
  <si>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</si>
  <si>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</si>
  <si>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</si>
  <si>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</si>
  <si>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</si>
  <si>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</si>
  <si>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</si>
  <si>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</si>
  <si>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</si>
  <si>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</si>
  <si>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</si>
  <si>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</si>
  <si>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</si>
  <si>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</si>
  <si>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</si>
  <si>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</si>
  <si>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</si>
  <si>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</si>
  <si>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</si>
  <si>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</si>
  <si>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</si>
  <si>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</si>
  <si>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</si>
  <si>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Шампион Фа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</si>
  <si>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</si>
  <si>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</si>
  <si>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</si>
  <si>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</si>
  <si>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</si>
  <si>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</si>
  <si>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</si>
  <si>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</si>
  <si>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</si>
  <si>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</si>
  <si>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Патриоти 1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</si>
  <si>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</si>
  <si>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</si>
  <si>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</si>
  <si>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</si>
  <si>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</si>
  <si>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</si>
  <si>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</si>
  <si>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</si>
  <si>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</si>
  <si>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</si>
  <si>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</si>
  <si>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</si>
  <si>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</si>
  <si>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</si>
  <si>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</si>
  <si>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</si>
  <si>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</si>
  <si>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</si>
  <si>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</si>
  <si>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</si>
  <si>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</si>
  <si>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</si>
  <si>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</si>
  <si>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</si>
  <si>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</si>
  <si>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</si>
  <si>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</si>
  <si>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</si>
  <si>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</si>
  <si>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</si>
  <si>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</si>
  <si>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</si>
  <si>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</si>
  <si>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</si>
  <si>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</si>
  <si>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</si>
  <si>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</si>
  <si>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</si>
  <si>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</si>
  <si>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</si>
  <si>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</si>
  <si>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</si>
  <si>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</si>
  <si>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</si>
  <si>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</si>
  <si>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</si>
  <si>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</si>
  <si>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Берово 2</t>
  </si>
  <si>
    <t>28.08.1973</t>
  </si>
  <si>
    <t>Берово 1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</si>
  <si>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</si>
  <si>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</si>
  <si>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</si>
  <si>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</si>
  <si>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</si>
  <si>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</si>
  <si>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</si>
  <si>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</si>
  <si>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</si>
  <si>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</si>
  <si>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</si>
  <si>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</si>
  <si>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</si>
  <si>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</si>
  <si>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</si>
  <si>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</si>
  <si>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</si>
  <si>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</si>
  <si>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</si>
  <si>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</si>
  <si>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</si>
  <si>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</si>
  <si>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</si>
  <si>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</si>
  <si>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</si>
  <si>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</si>
  <si>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</si>
  <si>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</si>
  <si>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</si>
  <si>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</si>
  <si>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</si>
  <si>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</si>
  <si>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</si>
  <si>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</si>
  <si>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</si>
  <si>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</si>
  <si>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</si>
  <si>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</si>
  <si>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</si>
  <si>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</si>
  <si>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</si>
  <si>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</si>
  <si>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</si>
  <si>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</si>
  <si>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</si>
  <si>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</si>
  <si>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</si>
  <si>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</si>
  <si>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</si>
  <si>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</si>
  <si>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</si>
  <si>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</si>
  <si>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</si>
  <si>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</si>
  <si>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</si>
  <si>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</si>
  <si>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</si>
  <si>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</si>
  <si>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</si>
  <si>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</si>
  <si>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</si>
  <si>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</si>
  <si>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</si>
  <si>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</si>
  <si>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</si>
  <si>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</si>
  <si>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</si>
  <si>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</si>
  <si>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</si>
  <si>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</si>
  <si>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</si>
  <si>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</si>
  <si>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</si>
  <si>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</si>
  <si>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</si>
  <si>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</si>
  <si>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</si>
  <si>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</si>
  <si>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</si>
  <si>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</si>
  <si>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</si>
  <si>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</si>
  <si>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</si>
  <si>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</si>
  <si>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</si>
  <si>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</si>
  <si>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</si>
  <si>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</si>
  <si>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</si>
  <si>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</si>
  <si>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</si>
  <si>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</si>
  <si>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</si>
  <si>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</si>
  <si>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</si>
  <si>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</si>
  <si>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</si>
  <si>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</si>
  <si>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</si>
  <si>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</si>
  <si>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</si>
  <si>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</si>
  <si>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</si>
  <si>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</si>
  <si>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</si>
  <si>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</si>
  <si>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</si>
  <si>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</si>
  <si>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</si>
  <si>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</si>
  <si>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</si>
  <si>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</si>
  <si>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</si>
  <si>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</si>
  <si>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</si>
  <si>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</si>
  <si>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</si>
  <si>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</si>
  <si>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</si>
  <si>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</si>
  <si>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</si>
  <si>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</si>
  <si>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</si>
  <si>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</si>
  <si>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</si>
  <si>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</si>
  <si>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</si>
  <si>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</si>
  <si>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</si>
  <si>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</si>
  <si>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</si>
  <si>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</si>
  <si>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</si>
  <si>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</si>
  <si>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</si>
  <si>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</si>
  <si>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</si>
  <si>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</si>
  <si>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</si>
  <si>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</si>
  <si>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</si>
  <si>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</si>
  <si>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</si>
  <si>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</si>
  <si>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</si>
  <si>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</si>
  <si>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</si>
  <si>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</si>
  <si>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</si>
  <si>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</si>
  <si>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</si>
  <si>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</si>
  <si>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</si>
  <si>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</si>
  <si>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</si>
  <si>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</si>
  <si>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</si>
  <si>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</si>
  <si>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</si>
  <si>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</si>
  <si>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</si>
  <si>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</si>
  <si>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</si>
  <si>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</si>
  <si>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</si>
  <si>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</si>
  <si>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</si>
  <si>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</si>
  <si>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</si>
  <si>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</si>
  <si>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</si>
  <si>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</si>
  <si>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</si>
  <si>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</si>
  <si>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</si>
  <si>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</si>
  <si>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</si>
  <si>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</si>
  <si>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</si>
  <si>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</si>
  <si>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</si>
  <si>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</si>
  <si>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</si>
  <si>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</si>
  <si>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</si>
  <si>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</si>
  <si>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</si>
  <si>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</si>
  <si>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</si>
  <si>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</si>
  <si>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</si>
  <si>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</si>
  <si>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</si>
  <si>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</si>
  <si>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</si>
  <si>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</si>
  <si>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</si>
  <si>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</si>
  <si>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</si>
  <si>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</si>
  <si>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</si>
  <si>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</si>
  <si>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Патриоти 2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</si>
  <si>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</si>
  <si>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</si>
  <si>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</si>
  <si>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</si>
  <si>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</si>
  <si>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</si>
  <si>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</si>
  <si>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</si>
  <si>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</si>
  <si>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</si>
  <si>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</si>
  <si>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</si>
  <si>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</si>
  <si>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</si>
  <si>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</si>
  <si>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</si>
  <si>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</si>
  <si>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</si>
  <si>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</si>
  <si>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</si>
  <si>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</si>
  <si>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</si>
  <si>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</si>
  <si>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</si>
  <si>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</si>
  <si>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</si>
  <si>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</si>
  <si>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</si>
  <si>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</si>
  <si>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</si>
  <si>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</si>
  <si>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</si>
  <si>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</si>
  <si>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</si>
  <si>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</si>
  <si>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</si>
  <si>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</si>
  <si>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</si>
  <si>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</si>
  <si>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</si>
  <si>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</si>
  <si>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</si>
  <si>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</si>
  <si>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</si>
  <si>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</si>
  <si>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</si>
  <si>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</si>
  <si>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</si>
  <si>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</si>
  <si>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</si>
  <si>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</si>
  <si>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</si>
  <si>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</si>
  <si>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</si>
  <si>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</si>
  <si>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</si>
  <si>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</si>
  <si>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</si>
  <si>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</si>
  <si>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</si>
  <si>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</si>
  <si>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</si>
  <si>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</si>
  <si>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</si>
  <si>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</si>
  <si>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</si>
  <si>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</si>
  <si>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</si>
  <si>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</si>
  <si>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</si>
  <si>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</si>
  <si>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</si>
  <si>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</si>
  <si>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</si>
  <si>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</si>
  <si>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</si>
  <si>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</si>
  <si>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</si>
  <si>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</si>
  <si>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</si>
  <si>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</si>
  <si>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</si>
  <si>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</si>
  <si>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</si>
  <si>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</si>
  <si>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</si>
  <si>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</si>
  <si>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</si>
  <si>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</si>
  <si>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</si>
  <si>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</si>
  <si>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</si>
  <si>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</si>
  <si>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</si>
  <si>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</si>
  <si>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</si>
  <si>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</si>
  <si>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</si>
  <si>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</si>
  <si>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</si>
  <si>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</si>
  <si>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</si>
  <si>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</si>
  <si>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</si>
  <si>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</si>
  <si>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</si>
  <si>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</si>
  <si>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</si>
  <si>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</si>
  <si>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</si>
  <si>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</si>
  <si>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</si>
  <si>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</si>
  <si>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</si>
  <si>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</si>
  <si>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</si>
  <si>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</si>
  <si>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</si>
  <si>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</si>
  <si>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</si>
  <si>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</si>
  <si>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</si>
  <si>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</si>
  <si>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</si>
  <si>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</si>
  <si>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</si>
  <si>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</si>
  <si>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</si>
  <si>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</si>
  <si>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</si>
  <si>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</si>
  <si>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</si>
  <si>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</si>
  <si>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</si>
  <si>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</si>
  <si>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</si>
  <si>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</si>
  <si>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</si>
  <si>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</si>
  <si>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</si>
  <si>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</si>
  <si>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</si>
  <si>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</si>
  <si>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</si>
  <si>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</si>
  <si>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</si>
  <si>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</si>
  <si>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</si>
  <si>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</si>
  <si>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</si>
  <si>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</si>
  <si>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</si>
  <si>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</si>
  <si>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</si>
  <si>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</si>
  <si>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</si>
  <si>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</si>
  <si>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</si>
  <si>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</si>
  <si>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</si>
  <si>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Гевдион 2023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</si>
  <si>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</si>
  <si>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</si>
  <si>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</si>
  <si>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</si>
  <si>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</si>
  <si>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</si>
  <si>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</si>
  <si>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</si>
  <si>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</si>
  <si>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</si>
  <si>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</si>
  <si>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</si>
  <si>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</si>
  <si>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</si>
  <si>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</si>
  <si>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</si>
  <si>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</si>
  <si>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</si>
  <si>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</si>
  <si>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</si>
  <si>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</si>
  <si>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</si>
  <si>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</si>
  <si>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</si>
  <si>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</si>
  <si>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</si>
  <si>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</si>
  <si>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</si>
  <si>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</si>
  <si>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</si>
  <si>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</si>
  <si>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</si>
  <si>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</si>
  <si>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</si>
  <si>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</si>
  <si>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</si>
  <si>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</si>
  <si>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</si>
  <si>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</si>
  <si>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</si>
  <si>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</si>
  <si>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</si>
  <si>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</si>
  <si>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</si>
  <si>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</si>
  <si>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</si>
  <si>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</si>
  <si>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</si>
  <si>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</si>
  <si>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</si>
  <si>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</si>
  <si>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</si>
  <si>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</si>
  <si>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</si>
  <si>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</si>
  <si>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</si>
  <si>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</si>
  <si>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</si>
  <si>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</si>
  <si>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</si>
  <si>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</si>
  <si>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</si>
  <si>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</si>
  <si>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</si>
  <si>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</si>
  <si>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</si>
  <si>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</si>
  <si>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</si>
  <si>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</si>
  <si>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</si>
  <si>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</si>
  <si>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</si>
  <si>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</si>
  <si>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</si>
  <si>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</si>
  <si>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</si>
  <si>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</si>
  <si>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</si>
  <si>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</si>
  <si>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</si>
  <si>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</si>
  <si>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</si>
  <si>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</si>
  <si>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</si>
  <si>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</si>
  <si>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</si>
  <si>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</si>
  <si>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</si>
  <si>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</si>
  <si>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</si>
  <si>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</si>
  <si>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</si>
  <si>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</si>
  <si>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</si>
  <si>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</si>
  <si>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</si>
  <si>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</si>
  <si>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</si>
  <si>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</si>
  <si>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</si>
  <si>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Димитар Петковски</t>
  </si>
  <si>
    <t>23.03.2011</t>
  </si>
  <si>
    <t>Богдан Митушев</t>
  </si>
  <si>
    <t>12.11.1968</t>
  </si>
  <si>
    <t>Дејан Шопов</t>
  </si>
  <si>
    <t>28.05.1974</t>
  </si>
  <si>
    <t>Зоран Џоневски</t>
  </si>
  <si>
    <t>19.07.1973</t>
  </si>
  <si>
    <t>Андреј Гушков</t>
  </si>
  <si>
    <t>03.11.1991</t>
  </si>
  <si>
    <t>Илина Костовска</t>
  </si>
  <si>
    <t>31.01.2012</t>
  </si>
  <si>
    <t>Нина Гочевска</t>
  </si>
  <si>
    <t>19.12.1997</t>
  </si>
  <si>
    <t>Станкица Атанасова Стоилова</t>
  </si>
  <si>
    <t>13.09.1994</t>
  </si>
  <si>
    <t>Петар Миладиновски</t>
  </si>
  <si>
    <t>26.11.2010</t>
  </si>
  <si>
    <t>Максим Кочовски</t>
  </si>
  <si>
    <t>20.02.2009</t>
  </si>
  <si>
    <t xml:space="preserve">Иван Јанкуловски </t>
  </si>
  <si>
    <t>04.05.2012</t>
  </si>
  <si>
    <t>Даниел Давидков</t>
  </si>
  <si>
    <t>13.06.1996</t>
  </si>
  <si>
    <t>Николче Бошевски</t>
  </si>
  <si>
    <t>27.11.1996</t>
  </si>
  <si>
    <t>Инес Јовановска</t>
  </si>
  <si>
    <t>21.09.2016</t>
  </si>
  <si>
    <t>Стилиани Царидоу</t>
  </si>
  <si>
    <t>28.11.2006</t>
  </si>
  <si>
    <t>Ален Мустафов</t>
  </si>
  <si>
    <t>28.06.2009</t>
  </si>
  <si>
    <t>Драган Џорџевич</t>
  </si>
  <si>
    <t>19.01.1974</t>
  </si>
  <si>
    <t>Ѓорѓе Бојмалиев</t>
  </si>
  <si>
    <t>27.03.1971</t>
  </si>
  <si>
    <t>Дарио Куциров</t>
  </si>
  <si>
    <t>11.01.1999</t>
  </si>
  <si>
    <t>Коста Лозановски</t>
  </si>
  <si>
    <t>25.06.1970</t>
  </si>
  <si>
    <t>Борче Станков</t>
  </si>
  <si>
    <t>16.06.1998</t>
  </si>
  <si>
    <t>Глигор Танов</t>
  </si>
  <si>
    <t>11.02.1966</t>
  </si>
  <si>
    <t>Ристо Бојчев</t>
  </si>
  <si>
    <t>09.01.1979</t>
  </si>
  <si>
    <t>Марио Поп-Кочев</t>
  </si>
  <si>
    <t>11.09.2009</t>
  </si>
  <si>
    <t>Илија Кнежевиќ</t>
  </si>
  <si>
    <t>15.06.1995</t>
  </si>
  <si>
    <t>Дарко Јанев</t>
  </si>
  <si>
    <t>26.07.1958</t>
  </si>
  <si>
    <t>Владан Живковиќ</t>
  </si>
  <si>
    <t>26.05.1996</t>
  </si>
  <si>
    <t>Максим Митревски</t>
  </si>
  <si>
    <t>22.05.2012</t>
  </si>
  <si>
    <t>Андреј Еленов</t>
  </si>
  <si>
    <t>12.09.2013</t>
  </si>
  <si>
    <t>Емилија Бошкоска</t>
  </si>
  <si>
    <t>10.08.2012</t>
  </si>
  <si>
    <t>Петар Маџиров</t>
  </si>
  <si>
    <t>14.02.2013</t>
  </si>
  <si>
    <t>Коста Стојановски</t>
  </si>
  <si>
    <t>05.09.2014</t>
  </si>
  <si>
    <t>Ања Спасевска</t>
  </si>
  <si>
    <t>22.03.2017</t>
  </si>
  <si>
    <t>Ангела Јовановска</t>
  </si>
  <si>
    <t>Иман Голшахи</t>
  </si>
  <si>
    <t>31.03.1991</t>
  </si>
  <si>
    <t>Драган Стојановски</t>
  </si>
  <si>
    <t>14.11.1968</t>
  </si>
  <si>
    <t>Александар Маневски</t>
  </si>
  <si>
    <t>19.10.2012</t>
  </si>
  <si>
    <t>07.04.2014</t>
  </si>
  <si>
    <t>Ана Кантурска</t>
  </si>
  <si>
    <t>11.04.2017</t>
  </si>
  <si>
    <t>Мелани Даблинска</t>
  </si>
  <si>
    <t>18.09.2017</t>
  </si>
  <si>
    <t>Ана Радинска</t>
  </si>
  <si>
    <t>26.02.2017</t>
  </si>
  <si>
    <t>Дарко Крагељ</t>
  </si>
  <si>
    <t>27.01.1976</t>
  </si>
  <si>
    <t>Игор Илиевски</t>
  </si>
  <si>
    <t>30.01.1972</t>
  </si>
  <si>
    <t>Христијан Ѓошев</t>
  </si>
  <si>
    <t>Денат Маколи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</si>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</sst>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3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58800012207406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9"/>
      <name val="Tahoma"/>
      <family val="2"/>
      <charset val="204"/>
    </font>
    <font>
      <b/>
      <sz val="9"/>
      <name val="Tahoma"/>
      <family val="2"/>
      <charset val="204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1" tint="0.4999542222357860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</fills>
  <borders count="7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ashed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dashed">
        <color auto="1"/>
      </right>
      <top style="thin">
        <color auto="1"/>
      </top>
      <bottom style="medium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0">
    <xf numFmtId="0" fontId="0" fillId="0" borderId="0"/>
    <xf numFmtId="0" fontId="9" fillId="0" borderId="0"/>
    <xf numFmtId="165" fontId="27" fillId="0" borderId="0"/>
    <xf numFmtId="166" fontId="34" fillId="0" borderId="0" applyFont="0" applyFill="0" applyBorder="0" applyAlignment="0" applyProtection="0"/>
    <xf numFmtId="0" fontId="29" fillId="0" borderId="0"/>
    <xf numFmtId="165" fontId="30" fillId="0" borderId="0"/>
    <xf numFmtId="0" fontId="31" fillId="0" borderId="0">
      <alignment horizontal="center"/>
    </xf>
    <xf numFmtId="0" fontId="31" fillId="0" borderId="0">
      <alignment horizontal="center" textRotation="90"/>
    </xf>
    <xf numFmtId="0" fontId="32" fillId="0" borderId="0"/>
    <xf numFmtId="167" fontId="32" fillId="0" borderId="0"/>
  </cellStyleXfs>
  <cellXfs count="47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/>
    <xf numFmtId="0" fontId="3" fillId="0" borderId="0" xfId="0" applyFont="1" applyAlignment="1">
      <alignment horizontal="left" vertical="center" shrinkToFit="1"/>
    </xf>
    <xf numFmtId="0" fontId="8" fillId="0" borderId="0" xfId="0" applyFont="1"/>
    <xf numFmtId="1" fontId="3" fillId="0" borderId="0" xfId="0" applyNumberFormat="1" applyFont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6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3" fillId="7" borderId="1" xfId="0" applyFont="1" applyFill="1" applyBorder="1" applyAlignment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0" borderId="7" xfId="0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0" fillId="9" borderId="1" xfId="1" applyFont="1" applyFill="1" applyBorder="1" applyAlignment="1">
      <alignment horizontal="center" vertical="center"/>
    </xf>
    <xf numFmtId="0" fontId="0" fillId="7" borderId="1" xfId="0" applyFill="1" applyBorder="1"/>
    <xf numFmtId="0" fontId="0" fillId="10" borderId="1" xfId="0" applyFill="1" applyBorder="1"/>
    <xf numFmtId="0" fontId="14" fillId="0" borderId="0" xfId="0" applyFont="1"/>
    <xf numFmtId="0" fontId="0" fillId="6" borderId="13" xfId="0" applyFill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1" fontId="14" fillId="0" borderId="0" xfId="0" applyNumberFormat="1" applyFont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0" fillId="0" borderId="17" xfId="0" applyBorder="1"/>
    <xf numFmtId="1" fontId="3" fillId="0" borderId="18" xfId="0" applyNumberFormat="1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3" fillId="7" borderId="1" xfId="0" applyFont="1" applyFill="1" applyBorder="1" applyAlignment="1">
      <alignment horizontal="left" vertical="center"/>
    </xf>
    <xf numFmtId="1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" fontId="14" fillId="0" borderId="21" xfId="0" applyNumberFormat="1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" fontId="14" fillId="0" borderId="9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/>
    <xf numFmtId="0" fontId="18" fillId="12" borderId="1" xfId="0" applyFont="1" applyFill="1" applyBorder="1" applyAlignment="1">
      <alignment vertical="center"/>
    </xf>
    <xf numFmtId="0" fontId="3" fillId="12" borderId="1" xfId="0" applyFont="1" applyFill="1" applyBorder="1" applyAlignment="1">
      <alignment vertical="center"/>
    </xf>
    <xf numFmtId="0" fontId="18" fillId="6" borderId="1" xfId="0" applyFont="1" applyFill="1" applyBorder="1" applyAlignment="1">
      <alignment vertical="center"/>
    </xf>
    <xf numFmtId="0" fontId="18" fillId="10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vertical="center"/>
    </xf>
    <xf numFmtId="0" fontId="18" fillId="6" borderId="1" xfId="0" applyFont="1" applyFill="1" applyBorder="1" applyAlignment="1">
      <alignment horizontal="right" vertical="center"/>
    </xf>
    <xf numFmtId="0" fontId="18" fillId="13" borderId="1" xfId="0" applyFont="1" applyFill="1" applyBorder="1" applyAlignment="1">
      <alignment vertical="center"/>
    </xf>
    <xf numFmtId="0" fontId="3" fillId="13" borderId="1" xfId="0" applyFont="1" applyFill="1" applyBorder="1" applyAlignment="1">
      <alignment vertical="center"/>
    </xf>
    <xf numFmtId="0" fontId="18" fillId="7" borderId="1" xfId="0" applyFont="1" applyFill="1" applyBorder="1" applyAlignment="1">
      <alignment vertical="center"/>
    </xf>
    <xf numFmtId="0" fontId="0" fillId="12" borderId="19" xfId="0" applyFill="1" applyBorder="1"/>
    <xf numFmtId="0" fontId="0" fillId="14" borderId="1" xfId="0" applyFill="1" applyBorder="1"/>
    <xf numFmtId="0" fontId="0" fillId="6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14" fillId="16" borderId="25" xfId="0" applyFont="1" applyFill="1" applyBorder="1" applyAlignment="1">
      <alignment horizontal="left"/>
    </xf>
    <xf numFmtId="0" fontId="14" fillId="16" borderId="19" xfId="0" applyFont="1" applyFill="1" applyBorder="1" applyAlignment="1">
      <alignment vertical="top"/>
    </xf>
    <xf numFmtId="0" fontId="14" fillId="0" borderId="21" xfId="0" applyFont="1" applyBorder="1" applyAlignment="1">
      <alignment horizontal="left"/>
    </xf>
    <xf numFmtId="0" fontId="14" fillId="0" borderId="19" xfId="0" applyFont="1" applyBorder="1" applyAlignment="1">
      <alignment horizontal="right" vertical="top"/>
    </xf>
    <xf numFmtId="0" fontId="14" fillId="0" borderId="19" xfId="0" applyFont="1" applyBorder="1" applyAlignment="1">
      <alignment vertical="top"/>
    </xf>
    <xf numFmtId="0" fontId="14" fillId="0" borderId="18" xfId="0" applyFont="1" applyBorder="1" applyAlignment="1">
      <alignment horizontal="right" vertical="top"/>
    </xf>
    <xf numFmtId="0" fontId="10" fillId="17" borderId="25" xfId="0" applyFont="1" applyFill="1" applyBorder="1" applyAlignment="1">
      <alignment horizontal="left"/>
    </xf>
    <xf numFmtId="0" fontId="10" fillId="17" borderId="19" xfId="0" applyFont="1" applyFill="1" applyBorder="1" applyAlignment="1">
      <alignment vertical="top"/>
    </xf>
    <xf numFmtId="1" fontId="22" fillId="18" borderId="21" xfId="0" applyNumberFormat="1" applyFont="1" applyFill="1" applyBorder="1" applyAlignment="1">
      <alignment horizontal="left"/>
    </xf>
    <xf numFmtId="1" fontId="22" fillId="18" borderId="19" xfId="0" applyNumberFormat="1" applyFont="1" applyFill="1" applyBorder="1" applyAlignment="1">
      <alignment horizontal="right" vertical="top"/>
    </xf>
    <xf numFmtId="0" fontId="4" fillId="0" borderId="26" xfId="0" applyFont="1" applyBorder="1" applyAlignment="1">
      <alignment horizontal="center" vertical="center"/>
    </xf>
    <xf numFmtId="0" fontId="14" fillId="0" borderId="25" xfId="0" applyFont="1" applyBorder="1" applyAlignment="1">
      <alignment horizontal="left"/>
    </xf>
    <xf numFmtId="0" fontId="14" fillId="16" borderId="21" xfId="0" applyFont="1" applyFill="1" applyBorder="1" applyAlignment="1">
      <alignment horizontal="left"/>
    </xf>
    <xf numFmtId="0" fontId="14" fillId="0" borderId="18" xfId="0" applyFont="1" applyBorder="1" applyAlignment="1">
      <alignment vertical="top"/>
    </xf>
    <xf numFmtId="0" fontId="4" fillId="0" borderId="27" xfId="0" applyFont="1" applyBorder="1" applyAlignment="1">
      <alignment horizontal="center" vertical="center"/>
    </xf>
    <xf numFmtId="0" fontId="14" fillId="0" borderId="27" xfId="0" applyFont="1" applyBorder="1" applyAlignment="1">
      <alignment horizontal="left"/>
    </xf>
    <xf numFmtId="0" fontId="14" fillId="0" borderId="28" xfId="0" applyFont="1" applyBorder="1" applyAlignment="1">
      <alignment vertical="top"/>
    </xf>
    <xf numFmtId="0" fontId="14" fillId="0" borderId="29" xfId="0" applyFont="1" applyBorder="1" applyAlignment="1">
      <alignment horizontal="left"/>
    </xf>
    <xf numFmtId="0" fontId="14" fillId="16" borderId="29" xfId="0" applyFont="1" applyFill="1" applyBorder="1" applyAlignment="1">
      <alignment horizontal="left"/>
    </xf>
    <xf numFmtId="0" fontId="14" fillId="16" borderId="30" xfId="0" applyFont="1" applyFill="1" applyBorder="1" applyAlignment="1">
      <alignment vertical="top"/>
    </xf>
    <xf numFmtId="0" fontId="10" fillId="17" borderId="31" xfId="0" applyFont="1" applyFill="1" applyBorder="1" applyAlignment="1">
      <alignment horizontal="left"/>
    </xf>
    <xf numFmtId="0" fontId="10" fillId="17" borderId="2" xfId="0" applyFont="1" applyFill="1" applyBorder="1" applyAlignment="1">
      <alignment vertical="top"/>
    </xf>
    <xf numFmtId="1" fontId="22" fillId="18" borderId="29" xfId="0" applyNumberFormat="1" applyFont="1" applyFill="1" applyBorder="1" applyAlignment="1">
      <alignment horizontal="left"/>
    </xf>
    <xf numFmtId="1" fontId="22" fillId="18" borderId="28" xfId="0" applyNumberFormat="1" applyFont="1" applyFill="1" applyBorder="1" applyAlignment="1">
      <alignment horizontal="right" vertical="top"/>
    </xf>
    <xf numFmtId="0" fontId="4" fillId="0" borderId="32" xfId="0" applyFont="1" applyBorder="1" applyAlignment="1">
      <alignment horizontal="center" vertical="center"/>
    </xf>
    <xf numFmtId="1" fontId="23" fillId="0" borderId="0" xfId="0" applyNumberFormat="1" applyFont="1"/>
    <xf numFmtId="0" fontId="10" fillId="0" borderId="33" xfId="0" applyFont="1" applyBorder="1" applyAlignment="1">
      <alignment horizontal="center" vertical="center"/>
    </xf>
    <xf numFmtId="0" fontId="14" fillId="0" borderId="17" xfId="0" applyFont="1" applyBorder="1" applyAlignment="1">
      <alignment horizontal="left" vertical="center" shrinkToFit="1"/>
    </xf>
    <xf numFmtId="0" fontId="10" fillId="0" borderId="17" xfId="0" applyFont="1" applyBorder="1" applyAlignment="1">
      <alignment horizontal="center" vertical="center"/>
    </xf>
    <xf numFmtId="0" fontId="14" fillId="0" borderId="34" xfId="0" applyFont="1" applyBorder="1" applyAlignment="1">
      <alignment horizontal="left" vertical="center" shrinkToFit="1"/>
    </xf>
    <xf numFmtId="0" fontId="14" fillId="19" borderId="35" xfId="0" applyFont="1" applyFill="1" applyBorder="1" applyAlignment="1">
      <alignment horizontal="center"/>
    </xf>
    <xf numFmtId="0" fontId="14" fillId="19" borderId="36" xfId="0" applyFont="1" applyFill="1" applyBorder="1" applyAlignment="1">
      <alignment horizontal="center"/>
    </xf>
    <xf numFmtId="0" fontId="14" fillId="19" borderId="37" xfId="0" applyFont="1" applyFill="1" applyBorder="1" applyAlignment="1">
      <alignment horizontal="center"/>
    </xf>
    <xf numFmtId="0" fontId="14" fillId="19" borderId="16" xfId="0" applyFont="1" applyFill="1" applyBorder="1" applyAlignment="1">
      <alignment horizontal="center"/>
    </xf>
    <xf numFmtId="0" fontId="17" fillId="18" borderId="38" xfId="0" applyFont="1" applyFill="1" applyBorder="1" applyAlignment="1">
      <alignment horizontal="center" vertical="center"/>
    </xf>
    <xf numFmtId="0" fontId="17" fillId="18" borderId="39" xfId="0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4" fillId="0" borderId="41" xfId="0" applyFont="1" applyBorder="1" applyAlignment="1">
      <alignment horizontal="left" vertical="center" shrinkToFit="1"/>
    </xf>
    <xf numFmtId="0" fontId="10" fillId="0" borderId="41" xfId="0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shrinkToFit="1"/>
    </xf>
    <xf numFmtId="0" fontId="14" fillId="20" borderId="42" xfId="0" applyFont="1" applyFill="1" applyBorder="1" applyAlignment="1">
      <alignment horizontal="center"/>
    </xf>
    <xf numFmtId="0" fontId="14" fillId="20" borderId="43" xfId="0" applyFont="1" applyFill="1" applyBorder="1" applyAlignment="1">
      <alignment horizontal="center"/>
    </xf>
    <xf numFmtId="0" fontId="14" fillId="20" borderId="44" xfId="0" applyFont="1" applyFill="1" applyBorder="1" applyAlignment="1">
      <alignment horizontal="center"/>
    </xf>
    <xf numFmtId="0" fontId="14" fillId="20" borderId="30" xfId="0" applyFont="1" applyFill="1" applyBorder="1" applyAlignment="1">
      <alignment horizontal="center"/>
    </xf>
    <xf numFmtId="0" fontId="17" fillId="21" borderId="45" xfId="0" applyFont="1" applyFill="1" applyBorder="1" applyAlignment="1">
      <alignment horizontal="center" vertical="center"/>
    </xf>
    <xf numFmtId="0" fontId="17" fillId="21" borderId="46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left" shrinkToFit="1"/>
    </xf>
    <xf numFmtId="0" fontId="14" fillId="0" borderId="41" xfId="0" applyFont="1" applyBorder="1" applyAlignment="1">
      <alignment horizontal="left" shrinkToFit="1"/>
    </xf>
    <xf numFmtId="0" fontId="5" fillId="0" borderId="0" xfId="0" applyFont="1"/>
    <xf numFmtId="0" fontId="0" fillId="7" borderId="19" xfId="0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0" fillId="7" borderId="22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4" borderId="17" xfId="0" applyFont="1" applyFill="1" applyBorder="1" applyAlignment="1">
      <alignment horizontal="center"/>
    </xf>
    <xf numFmtId="0" fontId="12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8" fillId="10" borderId="7" xfId="0" applyFont="1" applyFill="1" applyBorder="1" applyAlignment="1">
      <alignment vertical="center"/>
    </xf>
    <xf numFmtId="0" fontId="3" fillId="10" borderId="7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2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14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11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/>
    </xf>
    <xf numFmtId="0" fontId="3" fillId="5" borderId="19" xfId="0" applyFont="1" applyFill="1" applyBorder="1" applyAlignment="1">
      <alignment horizontal="left" vertical="center"/>
    </xf>
    <xf numFmtId="0" fontId="0" fillId="22" borderId="5" xfId="0" applyFill="1" applyBorder="1" applyAlignment="1">
      <alignment horizontal="center" vertical="center"/>
    </xf>
    <xf numFmtId="0" fontId="0" fillId="22" borderId="4" xfId="0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0" fillId="12" borderId="19" xfId="0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/>
    </xf>
    <xf numFmtId="0" fontId="0" fillId="0" borderId="15" xfId="0" applyBorder="1"/>
    <xf numFmtId="0" fontId="14" fillId="0" borderId="47" xfId="0" applyFont="1" applyBorder="1" applyAlignment="1">
      <alignment horizontal="left" vertical="center" shrinkToFit="1"/>
    </xf>
    <xf numFmtId="0" fontId="3" fillId="6" borderId="1" xfId="0" applyFont="1" applyFill="1" applyBorder="1" applyAlignment="1">
      <alignment horizontal="center"/>
    </xf>
    <xf numFmtId="0" fontId="10" fillId="0" borderId="48" xfId="0" applyFont="1" applyBorder="1" applyAlignment="1">
      <alignment horizontal="center" vertical="center"/>
    </xf>
    <xf numFmtId="0" fontId="14" fillId="0" borderId="49" xfId="0" applyFont="1" applyBorder="1" applyAlignment="1">
      <alignment horizontal="left" vertical="center" shrinkToFit="1"/>
    </xf>
    <xf numFmtId="0" fontId="10" fillId="0" borderId="49" xfId="0" applyFont="1" applyBorder="1" applyAlignment="1">
      <alignment horizontal="center" vertical="center"/>
    </xf>
    <xf numFmtId="0" fontId="14" fillId="20" borderId="50" xfId="0" applyFont="1" applyFill="1" applyBorder="1" applyAlignment="1">
      <alignment horizontal="center"/>
    </xf>
    <xf numFmtId="0" fontId="14" fillId="20" borderId="51" xfId="0" applyFont="1" applyFill="1" applyBorder="1" applyAlignment="1">
      <alignment horizontal="center"/>
    </xf>
    <xf numFmtId="0" fontId="14" fillId="20" borderId="52" xfId="0" applyFont="1" applyFill="1" applyBorder="1" applyAlignment="1">
      <alignment horizontal="center"/>
    </xf>
    <xf numFmtId="0" fontId="14" fillId="20" borderId="2" xfId="0" applyFont="1" applyFill="1" applyBorder="1" applyAlignment="1">
      <alignment horizontal="center"/>
    </xf>
    <xf numFmtId="0" fontId="14" fillId="19" borderId="50" xfId="0" applyFont="1" applyFill="1" applyBorder="1" applyAlignment="1">
      <alignment horizontal="center"/>
    </xf>
    <xf numFmtId="0" fontId="14" fillId="19" borderId="51" xfId="0" applyFont="1" applyFill="1" applyBorder="1" applyAlignment="1">
      <alignment horizontal="center"/>
    </xf>
    <xf numFmtId="0" fontId="14" fillId="19" borderId="52" xfId="0" applyFont="1" applyFill="1" applyBorder="1" applyAlignment="1">
      <alignment horizontal="center"/>
    </xf>
    <xf numFmtId="0" fontId="14" fillId="19" borderId="2" xfId="0" applyFont="1" applyFill="1" applyBorder="1" applyAlignment="1">
      <alignment horizontal="center"/>
    </xf>
    <xf numFmtId="0" fontId="17" fillId="18" borderId="53" xfId="0" applyFont="1" applyFill="1" applyBorder="1" applyAlignment="1">
      <alignment horizontal="center" vertical="center"/>
    </xf>
    <xf numFmtId="0" fontId="17" fillId="18" borderId="54" xfId="0" applyFont="1" applyFill="1" applyBorder="1" applyAlignment="1">
      <alignment horizontal="center" vertical="center"/>
    </xf>
    <xf numFmtId="0" fontId="14" fillId="0" borderId="49" xfId="0" applyFont="1" applyBorder="1" applyAlignment="1">
      <alignment horizontal="left" shrinkToFit="1"/>
    </xf>
    <xf numFmtId="0" fontId="14" fillId="16" borderId="18" xfId="0" applyFont="1" applyFill="1" applyBorder="1" applyAlignment="1">
      <alignment horizontal="left"/>
    </xf>
    <xf numFmtId="0" fontId="14" fillId="0" borderId="18" xfId="0" applyFont="1" applyBorder="1" applyAlignment="1">
      <alignment horizontal="left"/>
    </xf>
    <xf numFmtId="0" fontId="14" fillId="0" borderId="30" xfId="0" applyFont="1" applyBorder="1" applyAlignment="1">
      <alignment horizontal="left"/>
    </xf>
    <xf numFmtId="0" fontId="4" fillId="0" borderId="55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0" fillId="6" borderId="56" xfId="0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0" fillId="6" borderId="57" xfId="0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0" fontId="12" fillId="0" borderId="64" xfId="0" applyFont="1" applyBorder="1" applyAlignment="1">
      <alignment horizontal="center" vertical="center"/>
    </xf>
    <xf numFmtId="0" fontId="12" fillId="0" borderId="6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3" borderId="66" xfId="0" applyFont="1" applyFill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41" xfId="0" applyBorder="1" applyAlignment="1">
      <alignment horizontal="center" vertical="center"/>
    </xf>
    <xf numFmtId="0" fontId="0" fillId="0" borderId="41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11" fillId="4" borderId="24" xfId="0" applyFont="1" applyFill="1" applyBorder="1"/>
    <xf numFmtId="0" fontId="0" fillId="0" borderId="61" xfId="0" applyBorder="1"/>
    <xf numFmtId="0" fontId="11" fillId="24" borderId="67" xfId="0" applyFont="1" applyFill="1" applyBorder="1"/>
    <xf numFmtId="0" fontId="11" fillId="24" borderId="19" xfId="0" applyFont="1" applyFill="1" applyBorder="1"/>
    <xf numFmtId="0" fontId="11" fillId="24" borderId="28" xfId="0" applyFont="1" applyFill="1" applyBorder="1"/>
    <xf numFmtId="0" fontId="11" fillId="24" borderId="22" xfId="0" applyFont="1" applyFill="1" applyBorder="1"/>
    <xf numFmtId="0" fontId="11" fillId="0" borderId="17" xfId="0" applyFont="1" applyBorder="1"/>
    <xf numFmtId="0" fontId="11" fillId="0" borderId="1" xfId="0" applyFont="1" applyBorder="1"/>
    <xf numFmtId="0" fontId="3" fillId="0" borderId="12" xfId="0" applyFont="1" applyBorder="1" applyAlignment="1">
      <alignment horizontal="center"/>
    </xf>
    <xf numFmtId="0" fontId="1" fillId="25" borderId="1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0" fillId="0" borderId="20" xfId="0" applyBorder="1"/>
    <xf numFmtId="0" fontId="1" fillId="0" borderId="2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2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5" borderId="10" xfId="0" applyFont="1" applyFill="1" applyBorder="1" applyAlignment="1">
      <alignment horizontal="left" vertical="center"/>
    </xf>
    <xf numFmtId="0" fontId="19" fillId="0" borderId="65" xfId="0" applyFont="1" applyBorder="1" applyAlignment="1">
      <alignment horizontal="center" vertical="center"/>
    </xf>
    <xf numFmtId="0" fontId="11" fillId="4" borderId="34" xfId="0" applyFont="1" applyFill="1" applyBorder="1"/>
    <xf numFmtId="0" fontId="11" fillId="4" borderId="68" xfId="0" applyFont="1" applyFill="1" applyBorder="1"/>
    <xf numFmtId="0" fontId="11" fillId="4" borderId="18" xfId="0" applyFont="1" applyFill="1" applyBorder="1"/>
    <xf numFmtId="0" fontId="11" fillId="4" borderId="30" xfId="0" applyFont="1" applyFill="1" applyBorder="1"/>
    <xf numFmtId="0" fontId="11" fillId="4" borderId="16" xfId="0" applyFont="1" applyFill="1" applyBorder="1"/>
    <xf numFmtId="0" fontId="11" fillId="4" borderId="20" xfId="0" applyFont="1" applyFill="1" applyBorder="1"/>
    <xf numFmtId="0" fontId="11" fillId="10" borderId="68" xfId="0" applyFont="1" applyFill="1" applyBorder="1"/>
    <xf numFmtId="0" fontId="11" fillId="10" borderId="18" xfId="0" applyFont="1" applyFill="1" applyBorder="1"/>
    <xf numFmtId="0" fontId="11" fillId="10" borderId="20" xfId="0" applyFont="1" applyFill="1" applyBorder="1"/>
    <xf numFmtId="0" fontId="11" fillId="10" borderId="30" xfId="0" applyFont="1" applyFill="1" applyBorder="1"/>
    <xf numFmtId="0" fontId="11" fillId="10" borderId="16" xfId="0" applyFont="1" applyFill="1" applyBorder="1"/>
    <xf numFmtId="0" fontId="11" fillId="26" borderId="68" xfId="0" applyFont="1" applyFill="1" applyBorder="1"/>
    <xf numFmtId="0" fontId="11" fillId="26" borderId="18" xfId="0" applyFont="1" applyFill="1" applyBorder="1"/>
    <xf numFmtId="0" fontId="11" fillId="26" borderId="20" xfId="0" applyFont="1" applyFill="1" applyBorder="1"/>
    <xf numFmtId="0" fontId="11" fillId="26" borderId="30" xfId="0" applyFont="1" applyFill="1" applyBorder="1"/>
    <xf numFmtId="0" fontId="11" fillId="26" borderId="16" xfId="0" applyFont="1" applyFill="1" applyBorder="1"/>
    <xf numFmtId="0" fontId="11" fillId="24" borderId="68" xfId="0" applyFont="1" applyFill="1" applyBorder="1"/>
    <xf numFmtId="0" fontId="11" fillId="24" borderId="18" xfId="0" applyFont="1" applyFill="1" applyBorder="1"/>
    <xf numFmtId="0" fontId="11" fillId="24" borderId="30" xfId="0" applyFont="1" applyFill="1" applyBorder="1"/>
    <xf numFmtId="0" fontId="11" fillId="24" borderId="16" xfId="0" applyFont="1" applyFill="1" applyBorder="1"/>
    <xf numFmtId="0" fontId="11" fillId="24" borderId="20" xfId="0" applyFont="1" applyFill="1" applyBorder="1"/>
    <xf numFmtId="0" fontId="0" fillId="6" borderId="19" xfId="0" applyFill="1" applyBorder="1"/>
    <xf numFmtId="0" fontId="11" fillId="4" borderId="23" xfId="0" applyFont="1" applyFill="1" applyBorder="1"/>
    <xf numFmtId="0" fontId="11" fillId="4" borderId="55" xfId="0" applyFont="1" applyFill="1" applyBorder="1"/>
    <xf numFmtId="0" fontId="11" fillId="4" borderId="40" xfId="0" applyFont="1" applyFill="1" applyBorder="1"/>
    <xf numFmtId="0" fontId="11" fillId="4" borderId="62" xfId="0" applyFont="1" applyFill="1" applyBorder="1"/>
    <xf numFmtId="0" fontId="11" fillId="4" borderId="33" xfId="0" applyFont="1" applyFill="1" applyBorder="1"/>
    <xf numFmtId="0" fontId="12" fillId="0" borderId="40" xfId="0" applyFont="1" applyBorder="1" applyAlignment="1">
      <alignment horizontal="center" vertical="center" textRotation="90"/>
    </xf>
    <xf numFmtId="0" fontId="1" fillId="0" borderId="41" xfId="0" applyFont="1" applyBorder="1" applyAlignment="1">
      <alignment horizontal="center" vertical="center" textRotation="90"/>
    </xf>
    <xf numFmtId="0" fontId="1" fillId="0" borderId="4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0" fillId="6" borderId="22" xfId="0" applyFill="1" applyBorder="1"/>
    <xf numFmtId="0" fontId="1" fillId="0" borderId="40" xfId="0" applyFont="1" applyBorder="1" applyAlignment="1">
      <alignment horizontal="center" vertical="center"/>
    </xf>
    <xf numFmtId="0" fontId="0" fillId="0" borderId="41" xfId="0" applyBorder="1"/>
    <xf numFmtId="0" fontId="18" fillId="27" borderId="1" xfId="0" applyFont="1" applyFill="1" applyBorder="1" applyAlignment="1">
      <alignment vertical="center"/>
    </xf>
    <xf numFmtId="0" fontId="3" fillId="27" borderId="1" xfId="0" applyFont="1" applyFill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0" xfId="0" applyAlignment="1">
      <alignment horizontal="right" vertical="center"/>
    </xf>
    <xf numFmtId="0" fontId="16" fillId="0" borderId="0" xfId="1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20" xfId="0" applyBorder="1" applyAlignment="1">
      <alignment horizontal="right"/>
    </xf>
    <xf numFmtId="0" fontId="0" fillId="0" borderId="64" xfId="0" applyBorder="1" applyAlignment="1">
      <alignment horizontal="right"/>
    </xf>
    <xf numFmtId="0" fontId="0" fillId="0" borderId="69" xfId="0" applyBorder="1" applyAlignment="1">
      <alignment horizontal="right"/>
    </xf>
    <xf numFmtId="0" fontId="0" fillId="17" borderId="0" xfId="0" applyFill="1"/>
    <xf numFmtId="0" fontId="0" fillId="0" borderId="1" xfId="0" applyBorder="1" applyAlignment="1">
      <alignment horizontal="left"/>
    </xf>
    <xf numFmtId="0" fontId="27" fillId="0" borderId="1" xfId="0" applyFont="1" applyBorder="1" applyAlignment="1">
      <alignment horizontal="left" vertical="center"/>
    </xf>
    <xf numFmtId="165" fontId="27" fillId="0" borderId="1" xfId="2" applyBorder="1" applyAlignment="1">
      <alignment horizontal="left" vertical="center"/>
    </xf>
    <xf numFmtId="165" fontId="27" fillId="0" borderId="7" xfId="2" applyBorder="1" applyAlignment="1">
      <alignment horizontal="left" vertical="center"/>
    </xf>
    <xf numFmtId="165" fontId="27" fillId="0" borderId="60" xfId="2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3" fillId="0" borderId="1" xfId="0" applyFont="1" applyBorder="1"/>
    <xf numFmtId="0" fontId="3" fillId="7" borderId="10" xfId="0" applyFont="1" applyFill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6" borderId="0" xfId="0" applyFill="1"/>
    <xf numFmtId="0" fontId="0" fillId="6" borderId="0" xfId="0" applyFill="1" applyAlignment="1">
      <alignment horizontal="center" vertical="center"/>
    </xf>
    <xf numFmtId="0" fontId="1" fillId="6" borderId="0" xfId="0" applyFont="1" applyFill="1" applyAlignment="1">
      <alignment horizontal="center"/>
    </xf>
    <xf numFmtId="0" fontId="0" fillId="32" borderId="19" xfId="0" applyFill="1" applyBorder="1" applyAlignment="1">
      <alignment horizontal="center" vertical="center"/>
    </xf>
    <xf numFmtId="0" fontId="14" fillId="32" borderId="22" xfId="0" applyFont="1" applyFill="1" applyBorder="1" applyAlignment="1">
      <alignment horizontal="center" vertical="center"/>
    </xf>
    <xf numFmtId="0" fontId="36" fillId="0" borderId="1" xfId="0" applyFont="1" applyBorder="1"/>
    <xf numFmtId="0" fontId="36" fillId="0" borderId="17" xfId="0" applyFont="1" applyBorder="1"/>
    <xf numFmtId="0" fontId="36" fillId="0" borderId="17" xfId="0" applyFont="1" applyBorder="1" applyAlignment="1">
      <alignment horizontal="right" vertical="center"/>
    </xf>
    <xf numFmtId="0" fontId="36" fillId="0" borderId="1" xfId="0" applyFont="1" applyBorder="1" applyAlignment="1">
      <alignment horizontal="right" vertical="center"/>
    </xf>
    <xf numFmtId="0" fontId="36" fillId="0" borderId="41" xfId="0" applyFont="1" applyBorder="1"/>
    <xf numFmtId="0" fontId="36" fillId="0" borderId="41" xfId="0" applyFont="1" applyBorder="1" applyAlignment="1">
      <alignment horizontal="right" vertical="center"/>
    </xf>
    <xf numFmtId="0" fontId="0" fillId="28" borderId="1" xfId="0" applyFill="1" applyBorder="1" applyAlignment="1">
      <alignment horizontal="left" vertical="center"/>
    </xf>
    <xf numFmtId="0" fontId="0" fillId="28" borderId="1" xfId="0" applyFill="1" applyBorder="1" applyAlignment="1">
      <alignment horizontal="center" vertical="center"/>
    </xf>
    <xf numFmtId="0" fontId="0" fillId="28" borderId="17" xfId="0" applyFill="1" applyBorder="1" applyAlignment="1">
      <alignment horizontal="left" vertical="center"/>
    </xf>
    <xf numFmtId="0" fontId="0" fillId="28" borderId="17" xfId="0" applyFill="1" applyBorder="1" applyAlignment="1">
      <alignment horizontal="center" vertical="center"/>
    </xf>
    <xf numFmtId="0" fontId="34" fillId="28" borderId="1" xfId="0" applyFont="1" applyFill="1" applyBorder="1" applyAlignment="1">
      <alignment horizontal="left" vertical="center"/>
    </xf>
    <xf numFmtId="164" fontId="0" fillId="28" borderId="1" xfId="0" applyNumberFormat="1" applyFill="1" applyBorder="1" applyAlignment="1">
      <alignment horizontal="center" vertical="center"/>
    </xf>
    <xf numFmtId="0" fontId="34" fillId="0" borderId="1" xfId="0" applyFont="1" applyBorder="1" applyAlignment="1">
      <alignment horizontal="left" vertical="center"/>
    </xf>
    <xf numFmtId="0" fontId="0" fillId="33" borderId="1" xfId="0" applyFill="1" applyBorder="1" applyAlignment="1">
      <alignment horizontal="left" vertical="center"/>
    </xf>
    <xf numFmtId="0" fontId="27" fillId="0" borderId="17" xfId="0" applyFont="1" applyBorder="1" applyAlignment="1">
      <alignment horizontal="left" vertical="center"/>
    </xf>
    <xf numFmtId="0" fontId="37" fillId="0" borderId="1" xfId="0" applyFont="1" applyBorder="1" applyAlignment="1">
      <alignment horizontal="left" vertical="center"/>
    </xf>
    <xf numFmtId="165" fontId="27" fillId="34" borderId="60" xfId="2" applyFill="1" applyBorder="1" applyAlignment="1">
      <alignment horizontal="left" vertical="center"/>
    </xf>
    <xf numFmtId="0" fontId="0" fillId="28" borderId="60" xfId="0" applyFill="1" applyBorder="1" applyAlignment="1">
      <alignment horizontal="center" vertical="center"/>
    </xf>
    <xf numFmtId="0" fontId="0" fillId="28" borderId="7" xfId="0" applyFill="1" applyBorder="1" applyAlignment="1">
      <alignment horizontal="left" vertical="center"/>
    </xf>
    <xf numFmtId="0" fontId="0" fillId="28" borderId="7" xfId="0" applyFill="1" applyBorder="1" applyAlignment="1">
      <alignment horizontal="center" vertical="center"/>
    </xf>
    <xf numFmtId="0" fontId="36" fillId="28" borderId="1" xfId="0" applyFont="1" applyFill="1" applyBorder="1" applyAlignment="1">
      <alignment horizontal="left" vertical="center"/>
    </xf>
    <xf numFmtId="0" fontId="36" fillId="0" borderId="1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0" fillId="28" borderId="60" xfId="0" applyFill="1" applyBorder="1" applyAlignment="1">
      <alignment horizontal="left" vertical="center"/>
    </xf>
    <xf numFmtId="0" fontId="0" fillId="28" borderId="1" xfId="0" applyFill="1" applyBorder="1"/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left" vertical="center"/>
    </xf>
    <xf numFmtId="0" fontId="35" fillId="28" borderId="1" xfId="0" applyFont="1" applyFill="1" applyBorder="1" applyAlignment="1">
      <alignment horizontal="center" vertical="center"/>
    </xf>
    <xf numFmtId="0" fontId="14" fillId="28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1" fillId="0" borderId="41" xfId="0" applyFont="1" applyBorder="1"/>
    <xf numFmtId="0" fontId="0" fillId="6" borderId="17" xfId="0" applyFill="1" applyBorder="1"/>
    <xf numFmtId="0" fontId="0" fillId="6" borderId="41" xfId="0" applyFill="1" applyBorder="1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6" borderId="7" xfId="0" applyFill="1" applyBorder="1"/>
    <xf numFmtId="0" fontId="36" fillId="0" borderId="7" xfId="0" applyFont="1" applyBorder="1"/>
    <xf numFmtId="0" fontId="0" fillId="6" borderId="8" xfId="0" applyFill="1" applyBorder="1"/>
    <xf numFmtId="0" fontId="36" fillId="0" borderId="8" xfId="0" applyFont="1" applyBorder="1"/>
    <xf numFmtId="0" fontId="33" fillId="0" borderId="41" xfId="0" applyFont="1" applyBorder="1"/>
    <xf numFmtId="0" fontId="0" fillId="0" borderId="30" xfId="0" applyBorder="1" applyAlignment="1">
      <alignment horizontal="center" vertical="center"/>
    </xf>
    <xf numFmtId="0" fontId="0" fillId="0" borderId="30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3" fillId="12" borderId="13" xfId="0" applyFont="1" applyFill="1" applyBorder="1" applyAlignment="1">
      <alignment horizontal="center" vertical="center"/>
    </xf>
    <xf numFmtId="0" fontId="13" fillId="12" borderId="56" xfId="0" applyFont="1" applyFill="1" applyBorder="1" applyAlignment="1">
      <alignment horizontal="center" vertical="center"/>
    </xf>
    <xf numFmtId="0" fontId="13" fillId="12" borderId="57" xfId="0" applyFont="1" applyFill="1" applyBorder="1" applyAlignment="1">
      <alignment horizontal="center" vertical="center"/>
    </xf>
    <xf numFmtId="0" fontId="13" fillId="6" borderId="56" xfId="0" applyFont="1" applyFill="1" applyBorder="1" applyAlignment="1">
      <alignment horizontal="center" vertical="center"/>
    </xf>
    <xf numFmtId="0" fontId="13" fillId="6" borderId="57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center" vertical="center"/>
    </xf>
    <xf numFmtId="0" fontId="13" fillId="10" borderId="5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6" borderId="21" xfId="0" applyFont="1" applyFill="1" applyBorder="1" applyAlignment="1">
      <alignment horizontal="center" vertical="center"/>
    </xf>
    <xf numFmtId="0" fontId="5" fillId="26" borderId="18" xfId="0" applyFont="1" applyFill="1" applyBorder="1" applyAlignment="1">
      <alignment horizontal="center" vertical="center"/>
    </xf>
    <xf numFmtId="0" fontId="5" fillId="26" borderId="19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16" fillId="4" borderId="21" xfId="1" applyFont="1" applyFill="1" applyBorder="1" applyAlignment="1">
      <alignment horizontal="center" vertical="center"/>
    </xf>
    <xf numFmtId="0" fontId="16" fillId="4" borderId="19" xfId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2" fillId="0" borderId="3" xfId="0" applyFont="1" applyBorder="1" applyAlignment="1">
      <alignment horizontal="center" vertical="center" textRotation="90" wrapText="1"/>
    </xf>
    <xf numFmtId="0" fontId="12" fillId="0" borderId="14" xfId="0" applyFont="1" applyBorder="1" applyAlignment="1">
      <alignment horizontal="center" vertical="center" textRotation="90" wrapText="1"/>
    </xf>
    <xf numFmtId="0" fontId="12" fillId="0" borderId="4" xfId="0" applyFont="1" applyBorder="1" applyAlignment="1">
      <alignment horizontal="center" vertical="center" textRotation="90" wrapText="1"/>
    </xf>
    <xf numFmtId="0" fontId="12" fillId="0" borderId="5" xfId="0" applyFont="1" applyBorder="1" applyAlignment="1">
      <alignment horizontal="center" vertical="center" textRotation="90" wrapText="1"/>
    </xf>
    <xf numFmtId="0" fontId="12" fillId="0" borderId="6" xfId="0" applyFont="1" applyBorder="1" applyAlignment="1">
      <alignment horizontal="center" vertical="center" textRotation="90" wrapText="1"/>
    </xf>
    <xf numFmtId="0" fontId="1" fillId="4" borderId="65" xfId="0" applyFont="1" applyFill="1" applyBorder="1" applyAlignment="1">
      <alignment horizontal="center" vertical="center"/>
    </xf>
    <xf numFmtId="0" fontId="1" fillId="4" borderId="68" xfId="0" applyFont="1" applyFill="1" applyBorder="1" applyAlignment="1">
      <alignment horizontal="center" vertical="center"/>
    </xf>
    <xf numFmtId="0" fontId="12" fillId="6" borderId="23" xfId="0" applyFont="1" applyFill="1" applyBorder="1" applyAlignment="1">
      <alignment horizontal="center" vertical="center"/>
    </xf>
    <xf numFmtId="0" fontId="12" fillId="6" borderId="60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0" fillId="0" borderId="71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0" fontId="10" fillId="0" borderId="72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/>
    </xf>
    <xf numFmtId="0" fontId="10" fillId="0" borderId="73" xfId="0" applyFont="1" applyBorder="1" applyAlignment="1">
      <alignment horizontal="center"/>
    </xf>
    <xf numFmtId="0" fontId="3" fillId="0" borderId="65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19" fillId="0" borderId="29" xfId="0" applyFont="1" applyBorder="1" applyAlignment="1">
      <alignment horizontal="left" vertical="center" shrinkToFit="1"/>
    </xf>
    <xf numFmtId="0" fontId="19" fillId="0" borderId="30" xfId="0" applyFont="1" applyBorder="1" applyAlignment="1">
      <alignment horizontal="left" vertical="center" shrinkToFit="1"/>
    </xf>
    <xf numFmtId="0" fontId="19" fillId="0" borderId="58" xfId="0" applyFont="1" applyBorder="1" applyAlignment="1">
      <alignment horizontal="left" vertical="center" shrinkToFit="1"/>
    </xf>
    <xf numFmtId="1" fontId="4" fillId="9" borderId="41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9" fillId="0" borderId="21" xfId="0" applyFont="1" applyBorder="1" applyAlignment="1">
      <alignment horizontal="left" vertical="center" shrinkToFit="1"/>
    </xf>
    <xf numFmtId="0" fontId="19" fillId="0" borderId="18" xfId="0" applyFont="1" applyBorder="1" applyAlignment="1">
      <alignment horizontal="left" vertical="center" shrinkToFit="1"/>
    </xf>
    <xf numFmtId="0" fontId="19" fillId="0" borderId="74" xfId="0" applyFont="1" applyBorder="1" applyAlignment="1">
      <alignment horizontal="left" vertical="center" shrinkToFit="1"/>
    </xf>
    <xf numFmtId="1" fontId="4" fillId="9" borderId="1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18" xfId="0" applyFont="1" applyFill="1" applyBorder="1" applyAlignment="1">
      <alignment horizontal="center" vertical="center"/>
    </xf>
    <xf numFmtId="0" fontId="4" fillId="7" borderId="19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75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20" fillId="0" borderId="75" xfId="0" applyFont="1" applyBorder="1" applyAlignment="1">
      <alignment horizontal="center" vertical="center" wrapText="1"/>
    </xf>
    <xf numFmtId="0" fontId="20" fillId="0" borderId="67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10" fillId="7" borderId="19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left" vertical="center" shrinkToFit="1"/>
    </xf>
    <xf numFmtId="0" fontId="19" fillId="0" borderId="26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4" fillId="0" borderId="60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9" fillId="0" borderId="41" xfId="0" applyFont="1" applyBorder="1" applyAlignment="1">
      <alignment horizontal="left" vertical="center" shrinkToFit="1"/>
    </xf>
    <xf numFmtId="0" fontId="19" fillId="0" borderId="32" xfId="0" applyFont="1" applyBorder="1" applyAlignment="1">
      <alignment horizontal="left" vertical="center" shrinkToFit="1"/>
    </xf>
    <xf numFmtId="0" fontId="19" fillId="0" borderId="40" xfId="0" applyFont="1" applyBorder="1" applyAlignment="1">
      <alignment horizontal="left" vertical="center" shrinkToFit="1"/>
    </xf>
    <xf numFmtId="0" fontId="19" fillId="0" borderId="55" xfId="0" applyFont="1" applyBorder="1" applyAlignment="1">
      <alignment horizontal="left" vertical="center" shrinkToFit="1"/>
    </xf>
    <xf numFmtId="0" fontId="4" fillId="0" borderId="23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4" fillId="0" borderId="77" xfId="0" applyFont="1" applyBorder="1" applyAlignment="1">
      <alignment horizontal="center" vertical="center"/>
    </xf>
    <xf numFmtId="0" fontId="19" fillId="0" borderId="23" xfId="0" applyFont="1" applyBorder="1" applyAlignment="1">
      <alignment horizontal="left" vertical="center" shrinkToFit="1"/>
    </xf>
    <xf numFmtId="0" fontId="19" fillId="0" borderId="60" xfId="0" applyFont="1" applyBorder="1" applyAlignment="1">
      <alignment horizontal="left" vertical="center" shrinkToFit="1"/>
    </xf>
    <xf numFmtId="0" fontId="19" fillId="0" borderId="24" xfId="0" applyFont="1" applyBorder="1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6" fillId="4" borderId="10" xfId="1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horizontal="center"/>
    </xf>
    <xf numFmtId="0" fontId="13" fillId="6" borderId="56" xfId="0" applyFont="1" applyFill="1" applyBorder="1" applyAlignment="1">
      <alignment horizontal="center"/>
    </xf>
    <xf numFmtId="0" fontId="13" fillId="6" borderId="57" xfId="0" applyFont="1" applyFill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3" fillId="12" borderId="1" xfId="0" applyFont="1" applyFill="1" applyBorder="1" applyAlignment="1">
      <alignment horizontal="center" vertical="center"/>
    </xf>
    <xf numFmtId="0" fontId="13" fillId="29" borderId="13" xfId="0" applyFont="1" applyFill="1" applyBorder="1" applyAlignment="1">
      <alignment horizontal="center" vertical="center"/>
    </xf>
    <xf numFmtId="0" fontId="13" fillId="29" borderId="56" xfId="0" applyFont="1" applyFill="1" applyBorder="1" applyAlignment="1">
      <alignment horizontal="center" vertical="center"/>
    </xf>
    <xf numFmtId="0" fontId="13" fillId="29" borderId="57" xfId="0" applyFont="1" applyFill="1" applyBorder="1" applyAlignment="1">
      <alignment horizontal="center" vertical="center"/>
    </xf>
    <xf numFmtId="0" fontId="13" fillId="30" borderId="13" xfId="0" applyFont="1" applyFill="1" applyBorder="1" applyAlignment="1">
      <alignment horizontal="center"/>
    </xf>
    <xf numFmtId="0" fontId="13" fillId="30" borderId="56" xfId="0" applyFont="1" applyFill="1" applyBorder="1" applyAlignment="1">
      <alignment horizontal="center"/>
    </xf>
    <xf numFmtId="0" fontId="13" fillId="30" borderId="57" xfId="0" applyFont="1" applyFill="1" applyBorder="1" applyAlignment="1">
      <alignment horizontal="center"/>
    </xf>
    <xf numFmtId="0" fontId="13" fillId="31" borderId="13" xfId="0" applyFont="1" applyFill="1" applyBorder="1" applyAlignment="1">
      <alignment horizontal="center" vertical="center"/>
    </xf>
    <xf numFmtId="0" fontId="13" fillId="31" borderId="57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/>
    </xf>
    <xf numFmtId="0" fontId="13" fillId="2" borderId="56" xfId="0" applyFont="1" applyFill="1" applyBorder="1" applyAlignment="1">
      <alignment horizontal="center"/>
    </xf>
    <xf numFmtId="0" fontId="13" fillId="2" borderId="57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2" xfId="0" applyFont="1" applyBorder="1" applyAlignment="1">
      <alignment horizontal="center"/>
    </xf>
  </cellXfs>
  <cellStyles count="10">
    <cellStyle name="Comma 2" xfId="3" xr:uid="{00000000-0005-0000-0000-000008000000}"/>
    <cellStyle name="Excel Built-in Hyperlink" xfId="5" xr:uid="{00000000-0005-0000-0000-00000A000000}"/>
    <cellStyle name="Excel Built-in Normal" xfId="2" xr:uid="{00000000-0005-0000-0000-000007000000}"/>
    <cellStyle name="Heading" xfId="6" xr:uid="{00000000-0005-0000-0000-00000B000000}"/>
    <cellStyle name="Heading1" xfId="7" xr:uid="{00000000-0005-0000-0000-00000C000000}"/>
    <cellStyle name="Normal" xfId="0" builtinId="0"/>
    <cellStyle name="Normal 2" xfId="4" xr:uid="{00000000-0005-0000-0000-000009000000}"/>
    <cellStyle name="Normal 3" xfId="1" xr:uid="{00000000-0005-0000-0000-000006000000}"/>
    <cellStyle name="Result" xfId="8" xr:uid="{00000000-0005-0000-0000-00000D000000}"/>
    <cellStyle name="Result2" xfId="9" xr:uid="{00000000-0005-0000-0000-00000E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210425" y="1704975"/>
          <a:ext cx="1343025" cy="962025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229475" y="2533650"/>
          <a:ext cx="2343150" cy="419100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753475" y="1809750"/>
          <a:ext cx="676275" cy="7715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7622500" y="3952875"/>
          <a:ext cx="5905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7184350" y="3743325"/>
          <a:ext cx="6572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0195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419600" y="590550"/>
          <a:ext cx="342900" cy="285750"/>
        </a:xfrm>
        <a:prstGeom prst="line">
          <a:avLst/>
        </a:prstGeom>
        <a:ln w="3175" cmpd="sng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81965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6195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6195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6195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0195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4196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4196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81965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81965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019550" y="1485900"/>
          <a:ext cx="34290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219700" y="5905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219700" y="8953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219700" y="12001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219700" y="1504950"/>
          <a:ext cx="342900" cy="28575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591175" y="571500"/>
          <a:ext cx="400050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600700" y="876300"/>
          <a:ext cx="409575" cy="304800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610225" y="1190625"/>
          <a:ext cx="381000" cy="29527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600700" y="1485900"/>
          <a:ext cx="400050" cy="314325"/>
        </a:xfrm>
        <a:prstGeom prst="line">
          <a:avLst/>
        </a:prstGeom>
        <a:ln w="3175">
          <a:solidFill>
            <a:schemeClr val="accent1">
              <a:shade val="95000"/>
              <a:satMod val="10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topLeftCell="A33" workbookViewId="0">
      <selection activeCell="I57" sqref="I57"/>
    </sheetView>
  </sheetViews>
  <sheetFormatPr defaultColWidth="8.77734375" defaultRowHeight="15.6"/>
  <cols>
    <col min="1" max="1" width="9" customWidth="1"/>
    <col min="2" max="2" width="6.21875" style="35" customWidth="1"/>
    <col min="3" max="3" width="4.21875" customWidth="1"/>
    <col min="4" max="4" width="45.77734375" customWidth="1"/>
    <col min="5" max="5" width="23" bestFit="1" customWidth="1"/>
    <col min="6" max="6" width="4.21875" customWidth="1"/>
    <col min="7" max="8" width="7.5546875" customWidth="1"/>
    <col min="9" max="9" width="35.44140625" style="34" customWidth="1"/>
    <col min="10" max="10" width="21.44140625" bestFit="1" customWidth="1"/>
    <col min="11" max="11" width="11" style="2" hidden="1" customWidth="1"/>
    <col min="12" max="12" width="5.21875" style="2" hidden="1" customWidth="1"/>
    <col min="13" max="13" width="23.5546875" hidden="1" customWidth="1"/>
    <col min="14" max="14" width="2.77734375" hidden="1" customWidth="1"/>
    <col min="15" max="15" width="8.77734375" style="2"/>
  </cols>
  <sheetData>
    <row r="1" spans="2:17">
      <c r="B1" s="386" t="s">
        <v>123</v>
      </c>
      <c r="C1" s="387"/>
      <c r="D1" s="387"/>
      <c r="E1" s="387"/>
      <c r="F1" s="388" t="s">
        <v>121</v>
      </c>
      <c r="G1" s="389"/>
      <c r="H1" s="389"/>
      <c r="I1" s="389"/>
      <c r="J1" s="389"/>
      <c r="K1" s="389"/>
      <c r="L1" s="389"/>
      <c r="M1" s="389"/>
      <c r="N1" s="389"/>
      <c r="O1" s="390"/>
    </row>
    <row r="2" spans="2:17" ht="60.6" customHeight="1" thickBot="1">
      <c r="B2" s="278" t="s">
        <v>123</v>
      </c>
      <c r="C2" s="279" t="s">
        <v>78</v>
      </c>
      <c r="D2" s="280" t="s">
        <v>24</v>
      </c>
      <c r="E2" s="345" t="s">
        <v>122</v>
      </c>
      <c r="F2" s="283" t="s">
        <v>407</v>
      </c>
      <c r="G2" s="280" t="s">
        <v>78</v>
      </c>
      <c r="H2" s="280" t="s">
        <v>126</v>
      </c>
      <c r="I2" s="215" t="s">
        <v>24</v>
      </c>
      <c r="J2" s="280" t="s">
        <v>122</v>
      </c>
      <c r="K2" s="280" t="s">
        <v>581</v>
      </c>
      <c r="L2" s="227"/>
      <c r="M2" s="284"/>
      <c r="N2" s="284"/>
      <c r="O2" s="281" t="s">
        <v>422</v>
      </c>
    </row>
    <row r="3" spans="2:17">
      <c r="B3" s="384" t="s">
        <v>62</v>
      </c>
      <c r="C3" s="255">
        <v>1</v>
      </c>
      <c r="D3" s="277" t="str">
        <f t="shared" ref="D3:D34" si="0">IF(ISERROR(VLOOKUP(C3,$G$3:$I$66,3,FALSE)),"",(VLOOKUP(C3,$G$3:$I$66,3,FALSE)))</f>
        <v>Кристијан Станојковски (10)</v>
      </c>
      <c r="E3" s="240" t="str">
        <f t="shared" ref="E3:E50" si="1">IF(D3="","",INDEX($J$3:$J$58,MATCH(C3,$G$3:$G$58,0)))</f>
        <v>Крива Паланка</v>
      </c>
      <c r="F3" s="282"/>
      <c r="G3" s="62">
        <v>1</v>
      </c>
      <c r="H3" s="36">
        <v>10</v>
      </c>
      <c r="I3" s="83" t="str">
        <f>IF(ISERROR(VLOOKUP(H3,Baza!A:C,2,FALSE)&amp;" "&amp;"("&amp;H3&amp;")"),"",(VLOOKUP(H3,Baza!A:C,2,FALSE)&amp;" "&amp;"("&amp;H3&amp;")"))</f>
        <v>Кристијан Станојковски (10)</v>
      </c>
      <c r="J3" s="83" t="str">
        <f>IF(ISERROR(VLOOKUP(H3,Baza!A:C,3,FALSE)),"",(VLOOKUP(H3,Baza!A:C,3,FALSE)))</f>
        <v>Крива Паланка</v>
      </c>
      <c r="K3" s="157" t="str">
        <f>IF(ISERROR(VLOOKUP(H3,Baza!A:D,4,FALSE)),"",(VLOOKUP(H3,Baza!A:D,4,FALSE)))</f>
        <v>29.12.1994</v>
      </c>
      <c r="M3" t="e">
        <f t="shared" ref="M3:M34" si="2">VLOOKUP(C3,$H$3:$J$66,3,FALSE)</f>
        <v>#N/A</v>
      </c>
      <c r="N3">
        <v>32</v>
      </c>
      <c r="O3" s="317">
        <v>1166</v>
      </c>
      <c r="Q3" s="297"/>
    </row>
    <row r="4" spans="2:17" ht="16.2" thickBot="1">
      <c r="B4" s="382"/>
      <c r="C4" s="253">
        <v>2</v>
      </c>
      <c r="D4" s="274" t="str">
        <f t="shared" si="0"/>
        <v>Лука Ивановски (665)</v>
      </c>
      <c r="E4" s="240" t="str">
        <f t="shared" si="1"/>
        <v>Рисови</v>
      </c>
      <c r="F4" s="272"/>
      <c r="G4" s="36">
        <v>5</v>
      </c>
      <c r="H4" s="284">
        <v>73</v>
      </c>
      <c r="I4" s="348" t="str">
        <f>IF(ISERROR(VLOOKUP(H4,Baza!A:C,2,FALSE)&amp;" "&amp;"("&amp;H4&amp;")"),"",(VLOOKUP(H4,Baza!A:C,2,FALSE)&amp;" "&amp;"("&amp;H4&amp;")"))</f>
        <v>Лука Стојчев (73)</v>
      </c>
      <c r="J4" s="348" t="str">
        <f>IF(ISERROR(VLOOKUP(H4,Baza!A:C,3,FALSE)),"",(VLOOKUP(H4,Baza!A:C,3,FALSE)))</f>
        <v>Астраион</v>
      </c>
      <c r="K4" s="227" t="s">
        <v>913</v>
      </c>
      <c r="L4" s="349"/>
      <c r="M4" s="350" t="str">
        <f t="shared" si="2"/>
        <v>Пелагонија</v>
      </c>
      <c r="N4" s="350">
        <v>11</v>
      </c>
      <c r="O4" s="319">
        <v>709</v>
      </c>
      <c r="Q4" s="297"/>
    </row>
    <row r="5" spans="2:17">
      <c r="B5" s="382"/>
      <c r="C5" s="253">
        <v>3</v>
      </c>
      <c r="D5" s="274" t="str">
        <f t="shared" si="0"/>
        <v>Горазд Ристовски (238)</v>
      </c>
      <c r="E5" s="240" t="str">
        <f t="shared" si="1"/>
        <v>Студент</v>
      </c>
      <c r="F5" s="272"/>
      <c r="G5" s="36">
        <v>9</v>
      </c>
      <c r="H5" s="62">
        <v>108</v>
      </c>
      <c r="I5" s="347" t="str">
        <f>IF(ISERROR(VLOOKUP(H5,Baza!A:C,2,FALSE)&amp;" "&amp;"("&amp;H5&amp;")"),"",(VLOOKUP(H5,Baza!A:C,2,FALSE)&amp;" "&amp;"("&amp;H5&amp;")"))</f>
        <v>Даниел Главевски Зхоу  (108)</v>
      </c>
      <c r="J5" s="347" t="str">
        <f>IF(ISERROR(VLOOKUP(H5,Baza!A:C,3,FALSE)),"",(VLOOKUP(H5,Baza!A:C,3,FALSE)))</f>
        <v>Пелагонија</v>
      </c>
      <c r="K5" s="157" t="s">
        <v>913</v>
      </c>
      <c r="M5" t="str">
        <f t="shared" si="2"/>
        <v>Вардар</v>
      </c>
      <c r="N5">
        <v>17</v>
      </c>
      <c r="O5" s="316">
        <v>484</v>
      </c>
      <c r="Q5" s="297"/>
    </row>
    <row r="6" spans="2:17" ht="16.2" thickBot="1">
      <c r="B6" s="385"/>
      <c r="C6" s="256">
        <v>4</v>
      </c>
      <c r="D6" s="275" t="str">
        <f t="shared" si="0"/>
        <v/>
      </c>
      <c r="E6" s="346" t="str">
        <f t="shared" si="1"/>
        <v/>
      </c>
      <c r="F6" s="272"/>
      <c r="G6" s="36">
        <v>13</v>
      </c>
      <c r="H6" s="36">
        <v>2</v>
      </c>
      <c r="I6" s="83" t="str">
        <f>IF(ISERROR(VLOOKUP(H6,Baza!A:C,2,FALSE)&amp;" "&amp;"("&amp;H6&amp;")"),"",(VLOOKUP(H6,Baza!A:C,2,FALSE)&amp;" "&amp;"("&amp;H6&amp;")"))</f>
        <v>Христијан Јовановски  (2)</v>
      </c>
      <c r="J6" s="83" t="str">
        <f>IF(ISERROR(VLOOKUP(H6,Baza!A:C,3,FALSE)),"",(VLOOKUP(H6,Baza!A:C,3,FALSE)))</f>
        <v>Пелагонија</v>
      </c>
      <c r="K6" s="75" t="str">
        <f>IF(ISERROR(VLOOKUP(H6,Baza!A:D,4,FALSE)),"",(VLOOKUP(H6,Baza!A:D,4,FALSE)))</f>
        <v>17.07.1996</v>
      </c>
      <c r="M6" t="e">
        <f t="shared" si="2"/>
        <v>#N/A</v>
      </c>
      <c r="N6">
        <v>22</v>
      </c>
      <c r="O6" s="315">
        <v>474</v>
      </c>
      <c r="Q6" s="297"/>
    </row>
    <row r="7" spans="2:17">
      <c r="B7" s="381" t="s">
        <v>63</v>
      </c>
      <c r="C7" s="252">
        <v>5</v>
      </c>
      <c r="D7" s="277" t="str">
        <f t="shared" si="0"/>
        <v>Лука Стојчев (73)</v>
      </c>
      <c r="E7" s="239" t="str">
        <f t="shared" si="1"/>
        <v>Астраион</v>
      </c>
      <c r="F7" s="272"/>
      <c r="G7" s="36">
        <v>17</v>
      </c>
      <c r="H7" s="315">
        <v>70</v>
      </c>
      <c r="I7" s="83" t="str">
        <f>IF(ISERROR(VLOOKUP(H7,Baza!A:C,2,FALSE)&amp;" "&amp;"("&amp;H7&amp;")"),"",(VLOOKUP(H7,Baza!A:C,2,FALSE)&amp;" "&amp;"("&amp;H7&amp;")"))</f>
        <v>Филип Младеновски (70)</v>
      </c>
      <c r="J7" s="83" t="str">
        <f>IF(ISERROR(VLOOKUP(H7,Baza!A:C,3,FALSE)),"",(VLOOKUP(H7,Baza!A:C,3,FALSE)))</f>
        <v>Шампион Фа</v>
      </c>
      <c r="K7" s="75" t="str">
        <f>IF(ISERROR(VLOOKUP(H7,Baza!A:D,4,FALSE)),"",(VLOOKUP(H7,Baza!A:D,4,FALSE)))</f>
        <v>12.11.1984</v>
      </c>
      <c r="M7" t="e">
        <f t="shared" si="2"/>
        <v>#N/A</v>
      </c>
      <c r="N7">
        <v>27</v>
      </c>
      <c r="O7" s="318">
        <v>433</v>
      </c>
      <c r="Q7" s="297"/>
    </row>
    <row r="8" spans="2:17" ht="16.2" thickBot="1">
      <c r="B8" s="382"/>
      <c r="C8" s="253">
        <v>6</v>
      </c>
      <c r="D8" s="274" t="str">
        <f t="shared" si="0"/>
        <v>Дамјан Петровиќ (536)</v>
      </c>
      <c r="E8" s="240" t="str">
        <f t="shared" si="1"/>
        <v>Дебар Маало</v>
      </c>
      <c r="F8" s="272"/>
      <c r="G8" s="36">
        <v>21</v>
      </c>
      <c r="H8" s="284">
        <v>72</v>
      </c>
      <c r="I8" s="348" t="str">
        <f>IF(ISERROR(VLOOKUP(H8,Baza!A:C,2,FALSE)&amp;" "&amp;"("&amp;H8&amp;")"),"",(VLOOKUP(H8,Baza!A:C,2,FALSE)&amp;" "&amp;"("&amp;H8&amp;")"))</f>
        <v>Дамјан Стојчев (72)</v>
      </c>
      <c r="J8" s="348" t="str">
        <f>IF(ISERROR(VLOOKUP(H8,Baza!A:C,3,FALSE)),"",(VLOOKUP(H8,Baza!A:C,3,FALSE)))</f>
        <v>Астраион</v>
      </c>
      <c r="K8" s="227" t="str">
        <f>IF(ISERROR(VLOOKUP(H8,Baza!A:D,4,FALSE)),"",(VLOOKUP(H8,Baza!A:D,4,FALSE)))</f>
        <v>27.09.2001</v>
      </c>
      <c r="L8" s="349"/>
      <c r="M8" s="350" t="e">
        <f t="shared" si="2"/>
        <v>#N/A</v>
      </c>
      <c r="N8" s="350">
        <v>33</v>
      </c>
      <c r="O8" s="319">
        <v>322</v>
      </c>
      <c r="Q8" s="297"/>
    </row>
    <row r="9" spans="2:17">
      <c r="B9" s="382"/>
      <c r="C9" s="253">
        <v>7</v>
      </c>
      <c r="D9" s="274" t="str">
        <f t="shared" si="0"/>
        <v>Васко Манасијески (36)</v>
      </c>
      <c r="E9" s="240" t="str">
        <f t="shared" si="1"/>
        <v>Борец Тим</v>
      </c>
      <c r="F9" s="272"/>
      <c r="G9" s="36">
        <v>25</v>
      </c>
      <c r="H9" s="62">
        <v>47</v>
      </c>
      <c r="I9" s="347" t="str">
        <f>IF(ISERROR(VLOOKUP(H9,Baza!A:C,2,FALSE)&amp;" "&amp;"("&amp;H9&amp;")"),"",(VLOOKUP(H9,Baza!A:C,2,FALSE)&amp;" "&amp;"("&amp;H9&amp;")"))</f>
        <v>Андреј Стојановски (47)</v>
      </c>
      <c r="J9" s="347" t="str">
        <f>IF(ISERROR(VLOOKUP(H9,Baza!A:C,3,FALSE)),"",(VLOOKUP(H9,Baza!A:C,3,FALSE)))</f>
        <v>10 60 АС Ѓорче Петров</v>
      </c>
      <c r="K9" s="157" t="str">
        <f>IF(ISERROR(VLOOKUP(H9,Baza!A:D,4,FALSE)),"",(VLOOKUP(H9,Baza!A:D,4,FALSE)))</f>
        <v>11.08.2008</v>
      </c>
      <c r="M9" t="str">
        <f t="shared" si="2"/>
        <v>Вардар</v>
      </c>
      <c r="N9">
        <v>26</v>
      </c>
      <c r="O9" s="316">
        <v>178</v>
      </c>
      <c r="Q9" s="297"/>
    </row>
    <row r="10" spans="2:17" ht="16.2" thickBot="1">
      <c r="B10" s="383"/>
      <c r="C10" s="254">
        <v>8</v>
      </c>
      <c r="D10" s="275" t="str">
        <f t="shared" si="0"/>
        <v/>
      </c>
      <c r="E10" s="346" t="str">
        <f t="shared" si="1"/>
        <v/>
      </c>
      <c r="F10" s="272"/>
      <c r="G10" s="36">
        <v>29</v>
      </c>
      <c r="H10" s="36">
        <v>3</v>
      </c>
      <c r="I10" s="83" t="str">
        <f>IF(ISERROR(VLOOKUP(H10,Baza!A:C,2,FALSE)&amp;" "&amp;"("&amp;H10&amp;")"),"",(VLOOKUP(H10,Baza!A:C,2,FALSE)&amp;" "&amp;"("&amp;H10&amp;")"))</f>
        <v>Алeксандар Марковиќ (3)</v>
      </c>
      <c r="J10" s="83" t="str">
        <f>IF(ISERROR(VLOOKUP(H10,Baza!A:C,3,FALSE)),"",(VLOOKUP(H10,Baza!A:C,3,FALSE)))</f>
        <v>Вардар</v>
      </c>
      <c r="K10" s="75" t="s">
        <v>913</v>
      </c>
      <c r="M10" t="e">
        <f t="shared" si="2"/>
        <v>#N/A</v>
      </c>
      <c r="N10">
        <v>13</v>
      </c>
      <c r="O10" s="315">
        <v>165</v>
      </c>
      <c r="Q10" s="297"/>
    </row>
    <row r="11" spans="2:17">
      <c r="B11" s="384" t="s">
        <v>64</v>
      </c>
      <c r="C11" s="255">
        <v>9</v>
      </c>
      <c r="D11" s="277" t="str">
        <f t="shared" si="0"/>
        <v>Даниел Главевски Зхоу  (108)</v>
      </c>
      <c r="E11" s="239" t="str">
        <f t="shared" si="1"/>
        <v>Пелагонија</v>
      </c>
      <c r="F11" s="272"/>
      <c r="G11" s="36">
        <v>33</v>
      </c>
      <c r="H11" s="36">
        <v>130</v>
      </c>
      <c r="I11" s="83" t="str">
        <f>IF(ISERROR(VLOOKUP(H11,Baza!A:C,2,FALSE)&amp;" "&amp;"("&amp;H11&amp;")"),"",(VLOOKUP(H11,Baza!A:C,2,FALSE)&amp;" "&amp;"("&amp;H11&amp;")"))</f>
        <v>Борис Секулов (130)</v>
      </c>
      <c r="J11" s="83" t="str">
        <f>IF(ISERROR(VLOOKUP(H11,Baza!A:C,3,FALSE)),"",(VLOOKUP(H11,Baza!A:C,3,FALSE)))</f>
        <v>Астраион</v>
      </c>
      <c r="K11" s="75" t="str">
        <f>IF(ISERROR(VLOOKUP(H11,Baza!A:D,4,FALSE)),"",(VLOOKUP(H11,Baza!A:D,4,FALSE)))</f>
        <v>31.05.2006</v>
      </c>
      <c r="M11" t="str">
        <f t="shared" si="2"/>
        <v>Вардар</v>
      </c>
      <c r="N11">
        <v>19</v>
      </c>
      <c r="O11" s="318">
        <v>165</v>
      </c>
      <c r="Q11" s="297"/>
    </row>
    <row r="12" spans="2:17">
      <c r="B12" s="382"/>
      <c r="C12" s="253">
        <v>10</v>
      </c>
      <c r="D12" s="274" t="str">
        <f t="shared" si="0"/>
        <v>Игор Николовски (84)</v>
      </c>
      <c r="E12" s="240" t="str">
        <f t="shared" si="1"/>
        <v>Дебар Маало</v>
      </c>
      <c r="F12" s="272"/>
      <c r="G12" s="36">
        <v>37</v>
      </c>
      <c r="H12" s="315">
        <v>178</v>
      </c>
      <c r="I12" s="83" t="str">
        <f>IF(ISERROR(VLOOKUP(H12,Baza!A:C,2,FALSE)&amp;" "&amp;"("&amp;H12&amp;")"),"",(VLOOKUP(H12,Baza!A:C,2,FALSE)&amp;" "&amp;"("&amp;H12&amp;")"))</f>
        <v>Александар Јакимовски (178)</v>
      </c>
      <c r="J12" s="83" t="str">
        <f>IF(ISERROR(VLOOKUP(H12,Baza!A:C,3,FALSE)),"",(VLOOKUP(H12,Baza!A:C,3,FALSE)))</f>
        <v>Крива Паланка</v>
      </c>
      <c r="K12" s="75" t="s">
        <v>913</v>
      </c>
      <c r="M12" t="str">
        <f t="shared" si="2"/>
        <v>Крива Паланка</v>
      </c>
      <c r="N12">
        <v>7</v>
      </c>
      <c r="O12" s="318">
        <v>131</v>
      </c>
      <c r="Q12" s="297"/>
    </row>
    <row r="13" spans="2:17">
      <c r="B13" s="382"/>
      <c r="C13" s="253">
        <v>11</v>
      </c>
      <c r="D13" s="274" t="str">
        <f t="shared" si="0"/>
        <v>Ненад Бошев (9)</v>
      </c>
      <c r="E13" s="240" t="str">
        <f t="shared" si="1"/>
        <v>Вардар</v>
      </c>
      <c r="F13" s="272"/>
      <c r="G13" s="36">
        <v>41</v>
      </c>
      <c r="H13" s="36">
        <v>126</v>
      </c>
      <c r="I13" s="83" t="str">
        <f>IF(ISERROR(VLOOKUP(H13,Baza!A:C,2,FALSE)&amp;" "&amp;"("&amp;H13&amp;")"),"",(VLOOKUP(H13,Baza!A:C,2,FALSE)&amp;" "&amp;"("&amp;H13&amp;")"))</f>
        <v>Димитрие Жоговски (126)</v>
      </c>
      <c r="J13" s="83" t="str">
        <f>IF(ISERROR(VLOOKUP(H13,Baza!A:C,3,FALSE)),"",(VLOOKUP(H13,Baza!A:C,3,FALSE)))</f>
        <v>Телеком Нец 2</v>
      </c>
      <c r="K13" s="75" t="s">
        <v>913</v>
      </c>
      <c r="M13" t="str">
        <f t="shared" si="2"/>
        <v>Студент</v>
      </c>
      <c r="N13">
        <v>10</v>
      </c>
      <c r="O13" s="315">
        <v>123</v>
      </c>
      <c r="Q13" s="297"/>
    </row>
    <row r="14" spans="2:17" ht="16.2" thickBot="1">
      <c r="B14" s="385"/>
      <c r="C14" s="256">
        <v>12</v>
      </c>
      <c r="D14" s="276" t="str">
        <f t="shared" si="0"/>
        <v/>
      </c>
      <c r="E14" s="346" t="str">
        <f t="shared" si="1"/>
        <v/>
      </c>
      <c r="F14" s="272"/>
      <c r="G14" s="36">
        <v>45</v>
      </c>
      <c r="H14" s="315">
        <v>54</v>
      </c>
      <c r="I14" s="83" t="str">
        <f>IF(ISERROR(VLOOKUP(H14,Baza!A:C,2,FALSE)&amp;" "&amp;"("&amp;H14&amp;")"),"",(VLOOKUP(H14,Baza!A:C,2,FALSE)&amp;" "&amp;"("&amp;H14&amp;")"))</f>
        <v>Слободан Грковски (54)</v>
      </c>
      <c r="J14" s="83" t="str">
        <f>IF(ISERROR(VLOOKUP(H14,Baza!A:C,3,FALSE)),"",(VLOOKUP(H14,Baza!A:C,3,FALSE)))</f>
        <v>Телеком Нец</v>
      </c>
      <c r="K14" s="75" t="s">
        <v>913</v>
      </c>
      <c r="M14" t="e">
        <f t="shared" si="2"/>
        <v>#N/A</v>
      </c>
      <c r="N14">
        <v>19</v>
      </c>
      <c r="O14" s="318">
        <v>110</v>
      </c>
      <c r="Q14" s="297"/>
    </row>
    <row r="15" spans="2:17">
      <c r="B15" s="381" t="s">
        <v>65</v>
      </c>
      <c r="C15" s="252">
        <v>13</v>
      </c>
      <c r="D15" s="273" t="str">
        <f t="shared" si="0"/>
        <v>Христијан Јовановски  (2)</v>
      </c>
      <c r="E15" s="239" t="str">
        <f t="shared" si="1"/>
        <v>Пелагонија</v>
      </c>
      <c r="F15" s="272"/>
      <c r="G15" s="36">
        <v>49</v>
      </c>
      <c r="H15" s="31">
        <v>7</v>
      </c>
      <c r="I15" s="351" t="str">
        <f>IF(ISERROR(VLOOKUP(H15,Baza!A:C,2,FALSE)&amp;" "&amp;"("&amp;H15&amp;")"),"",(VLOOKUP(H15,Baza!A:C,2,FALSE)&amp;" "&amp;"("&amp;H15&amp;")"))</f>
        <v>Филе Матевски (7)</v>
      </c>
      <c r="J15" s="351" t="str">
        <f>IF(ISERROR(VLOOKUP(H15,Baza!A:C,3,FALSE)),"",(VLOOKUP(H15,Baza!A:C,3,FALSE)))</f>
        <v>Вардар</v>
      </c>
      <c r="K15" s="82" t="str">
        <f>IF(ISERROR(VLOOKUP(H15,Baza!A:D,4,FALSE)),"",(VLOOKUP(H15,Baza!A:D,4,FALSE)))</f>
        <v>12.08.1960</v>
      </c>
      <c r="M15" t="e">
        <f t="shared" si="2"/>
        <v>#N/A</v>
      </c>
      <c r="N15">
        <v>38</v>
      </c>
      <c r="O15" s="352">
        <v>89</v>
      </c>
      <c r="Q15" s="297"/>
    </row>
    <row r="16" spans="2:17">
      <c r="B16" s="382"/>
      <c r="C16" s="253">
        <v>14</v>
      </c>
      <c r="D16" s="274" t="str">
        <f t="shared" si="0"/>
        <v>Нико Доага (190)</v>
      </c>
      <c r="E16" s="240" t="str">
        <f t="shared" si="1"/>
        <v>Младост 96 2</v>
      </c>
      <c r="F16" s="272"/>
      <c r="G16" s="36">
        <v>53</v>
      </c>
      <c r="H16" s="315">
        <v>675</v>
      </c>
      <c r="I16" s="83" t="str">
        <f>IF(ISERROR(VLOOKUP(H16,Baza!A:C,2,FALSE)&amp;" "&amp;"("&amp;H16&amp;")"),"",(VLOOKUP(H16,Baza!A:C,2,FALSE)&amp;" "&amp;"("&amp;H16&amp;")"))</f>
        <v>Марин Глигоров (675)</v>
      </c>
      <c r="J16" s="83" t="str">
        <f>IF(ISERROR(VLOOKUP(H16,Baza!A:C,3,FALSE)),"",(VLOOKUP(H16,Baza!A:C,3,FALSE)))</f>
        <v>10 60 АС Ѓорче Петров</v>
      </c>
      <c r="K16" s="75" t="s">
        <v>913</v>
      </c>
      <c r="L16" s="75"/>
      <c r="M16" s="36" t="e">
        <f t="shared" si="2"/>
        <v>#N/A</v>
      </c>
      <c r="N16" s="36">
        <v>12</v>
      </c>
      <c r="O16" s="318">
        <v>81</v>
      </c>
      <c r="Q16" s="297"/>
    </row>
    <row r="17" spans="2:15" ht="16.2" thickBot="1">
      <c r="B17" s="382"/>
      <c r="C17" s="253">
        <v>15</v>
      </c>
      <c r="D17" s="274" t="str">
        <f t="shared" si="0"/>
        <v>Боро Варошлија (85)</v>
      </c>
      <c r="E17" s="240" t="str">
        <f t="shared" si="1"/>
        <v>Дебар Маало</v>
      </c>
      <c r="F17" s="272"/>
      <c r="G17" s="284">
        <v>57</v>
      </c>
      <c r="H17" s="355">
        <v>365</v>
      </c>
      <c r="I17" s="348" t="str">
        <f>IF(ISERROR(VLOOKUP(H17,Baza!A:C,2,FALSE)&amp;" "&amp;"("&amp;H17&amp;")"),"",(VLOOKUP(H17,Baza!A:C,2,FALSE)&amp;" "&amp;"("&amp;H17&amp;")"))</f>
        <v>Ѓорѓе Бораниев (365)</v>
      </c>
      <c r="J17" s="348" t="str">
        <f>IF(ISERROR(VLOOKUP(H17,Baza!A:C,3,FALSE)),"",(VLOOKUP(H17,Baza!A:C,3,FALSE)))</f>
        <v>Радовиш</v>
      </c>
      <c r="K17" s="227" t="s">
        <v>913</v>
      </c>
      <c r="L17" s="356"/>
      <c r="M17" s="357" t="e">
        <f t="shared" si="2"/>
        <v>#N/A</v>
      </c>
      <c r="N17" s="357">
        <v>3</v>
      </c>
      <c r="O17" s="320">
        <v>68</v>
      </c>
    </row>
    <row r="18" spans="2:15" ht="16.2" thickBot="1">
      <c r="B18" s="383"/>
      <c r="C18" s="254">
        <v>16</v>
      </c>
      <c r="D18" s="275" t="str">
        <f t="shared" si="0"/>
        <v/>
      </c>
      <c r="E18" s="346" t="str">
        <f t="shared" si="1"/>
        <v/>
      </c>
      <c r="F18" s="272"/>
      <c r="G18" s="62">
        <v>50</v>
      </c>
      <c r="H18" s="37">
        <v>50</v>
      </c>
      <c r="I18" s="353" t="str">
        <f>IF(ISERROR(VLOOKUP(H18,Baza!A:C,2,FALSE)&amp;" "&amp;"("&amp;H18&amp;")"),"",(VLOOKUP(H18,Baza!A:C,2,FALSE)&amp;" "&amp;"("&amp;H18&amp;")"))</f>
        <v>Милчо Чачаров (50)</v>
      </c>
      <c r="J18" s="353" t="str">
        <f>IF(ISERROR(VLOOKUP(H18,Baza!A:C,3,FALSE)),"",(VLOOKUP(H18,Baza!A:C,3,FALSE)))</f>
        <v>Радовиш</v>
      </c>
      <c r="K18" s="306" t="s">
        <v>913</v>
      </c>
      <c r="M18" t="e">
        <f t="shared" si="2"/>
        <v>#N/A</v>
      </c>
      <c r="N18">
        <v>2</v>
      </c>
      <c r="O18" s="354">
        <v>66</v>
      </c>
    </row>
    <row r="19" spans="2:15">
      <c r="B19" s="384" t="s">
        <v>66</v>
      </c>
      <c r="C19" s="261">
        <v>17</v>
      </c>
      <c r="D19" s="277" t="str">
        <f t="shared" si="0"/>
        <v>Филип Младеновски (70)</v>
      </c>
      <c r="E19" s="239" t="str">
        <f t="shared" si="1"/>
        <v>Шампион Фа</v>
      </c>
      <c r="F19" s="272"/>
      <c r="G19" s="36">
        <v>54</v>
      </c>
      <c r="H19" s="36">
        <v>49</v>
      </c>
      <c r="I19" s="83" t="str">
        <f>IF(ISERROR(VLOOKUP(H19,Baza!A:C,2,FALSE)&amp;" "&amp;"("&amp;H19&amp;")"),"",(VLOOKUP(H19,Baza!A:C,2,FALSE)&amp;" "&amp;"("&amp;H19&amp;")"))</f>
        <v>Венко Стојанов (49)</v>
      </c>
      <c r="J19" s="83" t="str">
        <f>IF(ISERROR(VLOOKUP(H19,Baza!A:C,3,FALSE)),"",(VLOOKUP(H19,Baza!A:C,3,FALSE)))</f>
        <v>Радовиш</v>
      </c>
      <c r="K19" s="75" t="s">
        <v>913</v>
      </c>
      <c r="L19" s="75"/>
      <c r="M19" s="36" t="e">
        <f t="shared" si="2"/>
        <v>#N/A</v>
      </c>
      <c r="N19" s="36">
        <v>18</v>
      </c>
      <c r="O19" s="315">
        <v>55</v>
      </c>
    </row>
    <row r="20" spans="2:15">
      <c r="B20" s="382"/>
      <c r="C20" s="258">
        <v>18</v>
      </c>
      <c r="D20" s="274" t="str">
        <f t="shared" si="0"/>
        <v>Славчо Спасеноски  (278)</v>
      </c>
      <c r="E20" s="240" t="str">
        <f t="shared" si="1"/>
        <v>Студент</v>
      </c>
      <c r="F20" s="272"/>
      <c r="G20" s="36">
        <v>34</v>
      </c>
      <c r="H20" s="36">
        <v>127</v>
      </c>
      <c r="I20" s="83" t="str">
        <f>IF(ISERROR(VLOOKUP(H20,Baza!A:C,2,FALSE)&amp;" "&amp;"("&amp;H20&amp;")"),"",(VLOOKUP(H20,Baza!A:C,2,FALSE)&amp;" "&amp;"("&amp;H20&amp;")"))</f>
        <v>Сашо Љамов (127)</v>
      </c>
      <c r="J20" s="83" t="str">
        <f>IF(ISERROR(VLOOKUP(H20,Baza!A:C,3,FALSE)),"",(VLOOKUP(H20,Baza!A:C,3,FALSE)))</f>
        <v>Радовиш</v>
      </c>
      <c r="K20" s="75" t="str">
        <f>IF(ISERROR(VLOOKUP(H20,Baza!A:D,4,FALSE)),"",(VLOOKUP(H20,Baza!A:D,4,FALSE)))</f>
        <v>03.02.1968</v>
      </c>
      <c r="L20" s="75"/>
      <c r="M20" s="36" t="e">
        <f t="shared" si="2"/>
        <v>#N/A</v>
      </c>
      <c r="N20" s="36">
        <v>25</v>
      </c>
      <c r="O20" s="318">
        <v>55</v>
      </c>
    </row>
    <row r="21" spans="2:15">
      <c r="B21" s="382"/>
      <c r="C21" s="258">
        <v>19</v>
      </c>
      <c r="D21" s="274" t="str">
        <f t="shared" si="0"/>
        <v>Томе Милев (131)</v>
      </c>
      <c r="E21" s="240" t="str">
        <f t="shared" si="1"/>
        <v>Рисови</v>
      </c>
      <c r="F21" s="272"/>
      <c r="G21" s="36">
        <v>38</v>
      </c>
      <c r="H21" s="36">
        <v>203</v>
      </c>
      <c r="I21" s="83" t="str">
        <f>IF(ISERROR(VLOOKUP(H21,Baza!A:C,2,FALSE)&amp;" "&amp;"("&amp;H21&amp;")"),"",(VLOOKUP(H21,Baza!A:C,2,FALSE)&amp;" "&amp;"("&amp;H21&amp;")"))</f>
        <v>Андреј Васевски (203)</v>
      </c>
      <c r="J21" s="83" t="str">
        <f>IF(ISERROR(VLOOKUP(H21,Baza!A:C,3,FALSE)),"",(VLOOKUP(H21,Baza!A:C,3,FALSE)))</f>
        <v>Куманово</v>
      </c>
      <c r="K21" s="75" t="str">
        <f>IF(ISERROR(VLOOKUP(H21,Baza!A:D,4,FALSE)),"",(VLOOKUP(H21,Baza!A:D,4,FALSE)))</f>
        <v>26.06.2006</v>
      </c>
      <c r="L21" s="75"/>
      <c r="M21" s="36" t="e">
        <f t="shared" si="2"/>
        <v>#N/A</v>
      </c>
      <c r="N21" s="36">
        <v>37</v>
      </c>
      <c r="O21" s="318">
        <v>47</v>
      </c>
    </row>
    <row r="22" spans="2:15" ht="16.2" thickBot="1">
      <c r="B22" s="385"/>
      <c r="C22" s="259">
        <v>20</v>
      </c>
      <c r="D22" s="276" t="str">
        <f t="shared" si="0"/>
        <v/>
      </c>
      <c r="E22" s="346" t="str">
        <f t="shared" si="1"/>
        <v/>
      </c>
      <c r="F22" s="272"/>
      <c r="G22" s="36">
        <v>58</v>
      </c>
      <c r="H22" s="36">
        <v>538</v>
      </c>
      <c r="I22" s="83" t="str">
        <f>IF(ISERROR(VLOOKUP(H22,Baza!A:C,2,FALSE)&amp;" "&amp;"("&amp;H22&amp;")"),"",(VLOOKUP(H22,Baza!A:C,2,FALSE)&amp;" "&amp;"("&amp;H22&amp;")"))</f>
        <v>Јаков Јакимовски (538)</v>
      </c>
      <c r="J22" s="83" t="str">
        <f>IF(ISERROR(VLOOKUP(H22,Baza!A:C,3,FALSE)),"",(VLOOKUP(H22,Baza!A:C,3,FALSE)))</f>
        <v>Куманово</v>
      </c>
      <c r="K22" s="75" t="str">
        <f>IF(ISERROR(VLOOKUP(H22,Baza!A:D,4,FALSE)),"",(VLOOKUP(H22,Baza!A:D,4,FALSE)))</f>
        <v>16.08.2009</v>
      </c>
      <c r="L22" s="75"/>
      <c r="M22" s="36" t="e">
        <f t="shared" si="2"/>
        <v>#N/A</v>
      </c>
      <c r="N22" s="36">
        <v>30</v>
      </c>
      <c r="O22" s="318">
        <v>47</v>
      </c>
    </row>
    <row r="23" spans="2:15">
      <c r="B23" s="381" t="s">
        <v>67</v>
      </c>
      <c r="C23" s="257">
        <v>21</v>
      </c>
      <c r="D23" s="273" t="str">
        <f t="shared" si="0"/>
        <v>Дамјан Стојчев (72)</v>
      </c>
      <c r="E23" s="239" t="str">
        <f t="shared" si="1"/>
        <v>Астраион</v>
      </c>
      <c r="F23" s="272"/>
      <c r="G23" s="36">
        <v>46</v>
      </c>
      <c r="H23" s="315">
        <v>58</v>
      </c>
      <c r="I23" s="83" t="str">
        <f>IF(ISERROR(VLOOKUP(H23,Baza!A:C,2,FALSE)&amp;" "&amp;"("&amp;H23&amp;")"),"",(VLOOKUP(H23,Baza!A:C,2,FALSE)&amp;" "&amp;"("&amp;H23&amp;")"))</f>
        <v>Роберт Михајловски (58)</v>
      </c>
      <c r="J23" s="83" t="str">
        <f>IF(ISERROR(VLOOKUP(H23,Baza!A:C,3,FALSE)),"",(VLOOKUP(H23,Baza!A:C,3,FALSE)))</f>
        <v>Телеком Нец 2</v>
      </c>
      <c r="K23" s="75" t="str">
        <f>IF(ISERROR(VLOOKUP(H23,Baza!A:D,4,FALSE)),"",(VLOOKUP(H23,Baza!A:D,4,FALSE)))</f>
        <v>05.02.1971</v>
      </c>
      <c r="L23" s="75"/>
      <c r="M23" s="36" t="e">
        <f t="shared" si="2"/>
        <v>#N/A</v>
      </c>
      <c r="N23" s="36">
        <v>31</v>
      </c>
      <c r="O23" s="318">
        <v>47</v>
      </c>
    </row>
    <row r="24" spans="2:15" ht="16.2" thickBot="1">
      <c r="B24" s="382"/>
      <c r="C24" s="258">
        <v>22</v>
      </c>
      <c r="D24" s="274" t="str">
        <f t="shared" si="0"/>
        <v>Игор Маневски (200)</v>
      </c>
      <c r="E24" s="240" t="str">
        <f t="shared" si="1"/>
        <v>Куманово</v>
      </c>
      <c r="F24" s="272"/>
      <c r="G24" s="36">
        <v>42</v>
      </c>
      <c r="H24" s="284">
        <v>35</v>
      </c>
      <c r="I24" s="348" t="str">
        <f>IF(ISERROR(VLOOKUP(H24,Baza!A:C,2,FALSE)&amp;" "&amp;"("&amp;H24&amp;")"),"",(VLOOKUP(H24,Baza!A:C,2,FALSE)&amp;" "&amp;"("&amp;H24&amp;")"))</f>
        <v>Сашо Стојановски (35)</v>
      </c>
      <c r="J24" s="348" t="str">
        <f>IF(ISERROR(VLOOKUP(H24,Baza!A:C,3,FALSE)),"",(VLOOKUP(H24,Baza!A:C,3,FALSE)))</f>
        <v>10 60 АС Ѓорче Петров</v>
      </c>
      <c r="K24" s="227" t="s">
        <v>913</v>
      </c>
      <c r="L24" s="227"/>
      <c r="M24" s="284" t="e">
        <f t="shared" si="2"/>
        <v>#N/A</v>
      </c>
      <c r="N24" s="284">
        <v>4</v>
      </c>
      <c r="O24" s="320">
        <v>34</v>
      </c>
    </row>
    <row r="25" spans="2:15">
      <c r="B25" s="382"/>
      <c r="C25" s="258">
        <v>23</v>
      </c>
      <c r="D25" s="274" t="str">
        <f t="shared" si="0"/>
        <v>Вили Ангелов (77)</v>
      </c>
      <c r="E25" s="240" t="str">
        <f t="shared" si="1"/>
        <v>Борец Тим</v>
      </c>
      <c r="F25" s="272"/>
      <c r="G25" s="36">
        <v>18</v>
      </c>
      <c r="H25" s="62">
        <v>278</v>
      </c>
      <c r="I25" s="347" t="str">
        <f>IF(ISERROR(VLOOKUP(H25,Baza!A:C,2,FALSE)&amp;" "&amp;"("&amp;H25&amp;")"),"",(VLOOKUP(H25,Baza!A:C,2,FALSE)&amp;" "&amp;"("&amp;H25&amp;")"))</f>
        <v>Славчо Спасеноски  (278)</v>
      </c>
      <c r="J25" s="347" t="str">
        <f>IF(ISERROR(VLOOKUP(H25,Baza!A:C,3,FALSE)),"",(VLOOKUP(H25,Baza!A:C,3,FALSE)))</f>
        <v>Студент</v>
      </c>
      <c r="K25" s="157" t="s">
        <v>913</v>
      </c>
      <c r="L25" s="157"/>
      <c r="M25" s="62" t="e">
        <f t="shared" si="2"/>
        <v>#N/A</v>
      </c>
      <c r="N25" s="62">
        <v>15</v>
      </c>
      <c r="O25" s="317">
        <v>34</v>
      </c>
    </row>
    <row r="26" spans="2:15" ht="16.2" thickBot="1">
      <c r="B26" s="383"/>
      <c r="C26" s="260">
        <v>24</v>
      </c>
      <c r="D26" s="275" t="str">
        <f t="shared" si="0"/>
        <v/>
      </c>
      <c r="E26" s="346" t="str">
        <f t="shared" si="1"/>
        <v/>
      </c>
      <c r="F26" s="272"/>
      <c r="G26" s="36">
        <v>14</v>
      </c>
      <c r="H26" s="315">
        <v>190</v>
      </c>
      <c r="I26" s="83" t="str">
        <f>IF(ISERROR(VLOOKUP(H26,Baza!A:C,2,FALSE)&amp;" "&amp;"("&amp;H26&amp;")"),"",(VLOOKUP(H26,Baza!A:C,2,FALSE)&amp;" "&amp;"("&amp;H26&amp;")"))</f>
        <v>Нико Доага (190)</v>
      </c>
      <c r="J26" s="83" t="str">
        <f>IF(ISERROR(VLOOKUP(H26,Baza!A:C,3,FALSE)),"",(VLOOKUP(H26,Baza!A:C,3,FALSE)))</f>
        <v>Младост 96 2</v>
      </c>
      <c r="K26" s="75" t="s">
        <v>913</v>
      </c>
      <c r="L26" s="75"/>
      <c r="M26" s="36" t="e">
        <f t="shared" si="2"/>
        <v>#N/A</v>
      </c>
      <c r="N26" s="36">
        <v>16</v>
      </c>
      <c r="O26" s="318">
        <v>34</v>
      </c>
    </row>
    <row r="27" spans="2:15">
      <c r="B27" s="384" t="s">
        <v>68</v>
      </c>
      <c r="C27" s="261">
        <v>25</v>
      </c>
      <c r="D27" s="277" t="str">
        <f t="shared" si="0"/>
        <v>Андреј Стојановски (47)</v>
      </c>
      <c r="E27" s="239" t="str">
        <f t="shared" si="1"/>
        <v>10 60 АС Ѓорче Петров</v>
      </c>
      <c r="F27" s="272"/>
      <c r="G27" s="36">
        <v>6</v>
      </c>
      <c r="H27" s="315">
        <v>536</v>
      </c>
      <c r="I27" s="83" t="str">
        <f>IF(ISERROR(VLOOKUP(H27,Baza!A:C,2,FALSE)&amp;" "&amp;"("&amp;H27&amp;")"),"",(VLOOKUP(H27,Baza!A:C,2,FALSE)&amp;" "&amp;"("&amp;H27&amp;")"))</f>
        <v>Дамјан Петровиќ (536)</v>
      </c>
      <c r="J27" s="83" t="str">
        <f>IF(ISERROR(VLOOKUP(H27,Baza!A:C,3,FALSE)),"",(VLOOKUP(H27,Baza!A:C,3,FALSE)))</f>
        <v>Дебар Маало</v>
      </c>
      <c r="K27" s="75" t="str">
        <f>IF(ISERROR(VLOOKUP(H27,Baza!A:D,4,FALSE)),"",(VLOOKUP(H27,Baza!A:D,4,FALSE)))</f>
        <v>21.02.2010</v>
      </c>
      <c r="L27" s="75"/>
      <c r="M27" s="36" t="e">
        <f t="shared" si="2"/>
        <v>#N/A</v>
      </c>
      <c r="N27" s="36">
        <v>21</v>
      </c>
      <c r="O27" s="318">
        <v>26</v>
      </c>
    </row>
    <row r="28" spans="2:15">
      <c r="B28" s="382"/>
      <c r="C28" s="258">
        <v>26</v>
      </c>
      <c r="D28" s="274" t="str">
        <f t="shared" si="0"/>
        <v>Марјан Крстев (52)</v>
      </c>
      <c r="E28" s="240" t="str">
        <f t="shared" si="1"/>
        <v>Радовиш</v>
      </c>
      <c r="F28" s="272"/>
      <c r="G28" s="36">
        <v>26</v>
      </c>
      <c r="H28" s="36">
        <v>52</v>
      </c>
      <c r="I28" s="83" t="str">
        <f>IF(ISERROR(VLOOKUP(H28,Baza!A:C,2,FALSE)&amp;" "&amp;"("&amp;H28&amp;")"),"",(VLOOKUP(H28,Baza!A:C,2,FALSE)&amp;" "&amp;"("&amp;H28&amp;")"))</f>
        <v>Марјан Крстев (52)</v>
      </c>
      <c r="J28" s="83" t="str">
        <f>IF(ISERROR(VLOOKUP(H28,Baza!A:C,3,FALSE)),"",(VLOOKUP(H28,Baza!A:C,3,FALSE)))</f>
        <v>Радовиш</v>
      </c>
      <c r="K28" s="75" t="str">
        <f>IF(ISERROR(VLOOKUP(H28,Baza!A:D,4,FALSE)),"",(VLOOKUP(H28,Baza!A:D,4,FALSE)))</f>
        <v>02.07.1964</v>
      </c>
      <c r="L28" s="75"/>
      <c r="M28" s="36" t="e">
        <f t="shared" si="2"/>
        <v>#N/A</v>
      </c>
      <c r="N28" s="36">
        <v>24</v>
      </c>
      <c r="O28" s="315">
        <v>21</v>
      </c>
    </row>
    <row r="29" spans="2:15">
      <c r="B29" s="382"/>
      <c r="C29" s="258">
        <v>27</v>
      </c>
      <c r="D29" s="274" t="str">
        <f t="shared" si="0"/>
        <v>Филип Терзиовски (110)</v>
      </c>
      <c r="E29" s="240" t="str">
        <f t="shared" si="1"/>
        <v>Борец Тим</v>
      </c>
      <c r="F29" s="272"/>
      <c r="G29" s="36">
        <v>30</v>
      </c>
      <c r="H29" s="304">
        <v>55</v>
      </c>
      <c r="I29" s="83" t="str">
        <f>IF(ISERROR(VLOOKUP(H29,Baza!A:C,2,FALSE)&amp;" "&amp;"("&amp;H29&amp;")"),"",(VLOOKUP(H29,Baza!A:C,2,FALSE)&amp;" "&amp;"("&amp;H29&amp;")"))</f>
        <v>Мирослав Симиќ (55)</v>
      </c>
      <c r="J29" s="83" t="str">
        <f>IF(ISERROR(VLOOKUP(H29,Baza!A:C,3,FALSE)),"",(VLOOKUP(H29,Baza!A:C,3,FALSE)))</f>
        <v>Телеком Нец</v>
      </c>
      <c r="K29" s="75" t="s">
        <v>913</v>
      </c>
      <c r="L29" s="75"/>
      <c r="M29" s="36" t="e">
        <f t="shared" si="2"/>
        <v>#N/A</v>
      </c>
      <c r="N29" s="36">
        <v>9</v>
      </c>
      <c r="O29" s="318">
        <v>21</v>
      </c>
    </row>
    <row r="30" spans="2:15" ht="16.2" thickBot="1">
      <c r="B30" s="385"/>
      <c r="C30" s="259">
        <v>28</v>
      </c>
      <c r="D30" s="276" t="str">
        <f t="shared" si="0"/>
        <v/>
      </c>
      <c r="E30" s="346" t="str">
        <f t="shared" si="1"/>
        <v/>
      </c>
      <c r="F30" s="272"/>
      <c r="G30" s="36">
        <v>10</v>
      </c>
      <c r="H30" s="315">
        <v>84</v>
      </c>
      <c r="I30" s="83" t="str">
        <f>IF(ISERROR(VLOOKUP(H30,Baza!A:C,2,FALSE)&amp;" "&amp;"("&amp;H30&amp;")"),"",(VLOOKUP(H30,Baza!A:C,2,FALSE)&amp;" "&amp;"("&amp;H30&amp;")"))</f>
        <v>Игор Николовски (84)</v>
      </c>
      <c r="J30" s="83" t="str">
        <f>IF(ISERROR(VLOOKUP(H30,Baza!A:C,3,FALSE)),"",(VLOOKUP(H30,Baza!A:C,3,FALSE)))</f>
        <v>Дебар Маало</v>
      </c>
      <c r="K30" s="75" t="s">
        <v>913</v>
      </c>
      <c r="L30" s="75"/>
      <c r="M30" s="36" t="e">
        <f t="shared" si="2"/>
        <v>#N/A</v>
      </c>
      <c r="N30" s="36">
        <v>8</v>
      </c>
      <c r="O30" s="318">
        <v>13</v>
      </c>
    </row>
    <row r="31" spans="2:15">
      <c r="B31" s="381" t="s">
        <v>69</v>
      </c>
      <c r="C31" s="257">
        <v>29</v>
      </c>
      <c r="D31" s="273" t="str">
        <f t="shared" si="0"/>
        <v>Алeксандар Марковиќ (3)</v>
      </c>
      <c r="E31" s="239" t="str">
        <f t="shared" si="1"/>
        <v>Вардар</v>
      </c>
      <c r="F31" s="272"/>
      <c r="G31" s="36">
        <v>22</v>
      </c>
      <c r="H31" s="36">
        <v>200</v>
      </c>
      <c r="I31" s="83" t="str">
        <f>IF(ISERROR(VLOOKUP(H31,Baza!A:C,2,FALSE)&amp;" "&amp;"("&amp;H31&amp;")"),"",(VLOOKUP(H31,Baza!A:C,2,FALSE)&amp;" "&amp;"("&amp;H31&amp;")"))</f>
        <v>Игор Маневски (200)</v>
      </c>
      <c r="J31" s="83" t="str">
        <f>IF(ISERROR(VLOOKUP(H31,Baza!A:C,3,FALSE)),"",(VLOOKUP(H31,Baza!A:C,3,FALSE)))</f>
        <v>Куманово</v>
      </c>
      <c r="K31" s="75" t="str">
        <f>IF(ISERROR(VLOOKUP(H31,Baza!A:D,4,FALSE)),"",(VLOOKUP(H31,Baza!A:D,4,FALSE)))</f>
        <v>10.02.1973</v>
      </c>
      <c r="L31" s="75"/>
      <c r="M31" s="36" t="e">
        <f t="shared" si="2"/>
        <v>#N/A</v>
      </c>
      <c r="N31" s="36">
        <v>18</v>
      </c>
      <c r="O31" s="315">
        <v>11</v>
      </c>
    </row>
    <row r="32" spans="2:15" ht="16.2" thickBot="1">
      <c r="B32" s="382"/>
      <c r="C32" s="258">
        <v>30</v>
      </c>
      <c r="D32" s="274" t="str">
        <f t="shared" si="0"/>
        <v>Мирослав Симиќ (55)</v>
      </c>
      <c r="E32" s="240" t="str">
        <f t="shared" si="1"/>
        <v>Телеком Нец</v>
      </c>
      <c r="F32" s="272"/>
      <c r="G32" s="36">
        <v>2</v>
      </c>
      <c r="H32" s="319">
        <v>665</v>
      </c>
      <c r="I32" s="348" t="str">
        <f>IF(ISERROR(VLOOKUP(H32,Baza!A:C,2,FALSE)&amp;" "&amp;"("&amp;H32&amp;")"),"",(VLOOKUP(H32,Baza!A:C,2,FALSE)&amp;" "&amp;"("&amp;H32&amp;")"))</f>
        <v>Лука Ивановски (665)</v>
      </c>
      <c r="J32" s="348" t="str">
        <f>IF(ISERROR(VLOOKUP(H32,Baza!A:C,3,FALSE)),"",(VLOOKUP(H32,Baza!A:C,3,FALSE)))</f>
        <v>Рисови</v>
      </c>
      <c r="K32" s="227" t="str">
        <f>IF(ISERROR(VLOOKUP(H32,Baza!A:D,4,FALSE)),"",(VLOOKUP(H32,Baza!A:D,4,FALSE)))</f>
        <v>21.12.2010</v>
      </c>
      <c r="L32" s="227"/>
      <c r="M32" s="284" t="e">
        <f t="shared" si="2"/>
        <v>#N/A</v>
      </c>
      <c r="N32" s="284">
        <v>23</v>
      </c>
      <c r="O32" s="320">
        <v>11</v>
      </c>
    </row>
    <row r="33" spans="1:15">
      <c r="B33" s="382"/>
      <c r="C33" s="258">
        <v>31</v>
      </c>
      <c r="D33" s="274" t="str">
        <f t="shared" si="0"/>
        <v>Кристијан Митев (420)</v>
      </c>
      <c r="E33" s="240" t="str">
        <f t="shared" si="1"/>
        <v>Пелагонија</v>
      </c>
      <c r="F33" s="272"/>
      <c r="G33" s="36">
        <v>15</v>
      </c>
      <c r="H33" s="316">
        <v>85</v>
      </c>
      <c r="I33" s="347" t="str">
        <f>IF(ISERROR(VLOOKUP(H33,Baza!A:C,2,FALSE)&amp;" "&amp;"("&amp;H33&amp;")"),"",(VLOOKUP(H33,Baza!A:C,2,FALSE)&amp;" "&amp;"("&amp;H33&amp;")"))</f>
        <v>Боро Варошлија (85)</v>
      </c>
      <c r="J33" s="347" t="str">
        <f>IF(ISERROR(VLOOKUP(H33,Baza!A:C,3,FALSE)),"",(VLOOKUP(H33,Baza!A:C,3,FALSE)))</f>
        <v>Дебар Маало</v>
      </c>
      <c r="K33" s="157" t="str">
        <f>IF(ISERROR(VLOOKUP(H33,Baza!A:D,4,FALSE)),"",(VLOOKUP(H33,Baza!A:D,4,FALSE)))</f>
        <v>23.03.1964</v>
      </c>
      <c r="L33" s="157"/>
      <c r="M33" s="62" t="e">
        <f t="shared" si="2"/>
        <v>#N/A</v>
      </c>
      <c r="N33" s="62">
        <v>29</v>
      </c>
      <c r="O33" s="317">
        <v>10</v>
      </c>
    </row>
    <row r="34" spans="1:15" ht="16.2" thickBot="1">
      <c r="B34" s="383"/>
      <c r="C34" s="260">
        <v>32</v>
      </c>
      <c r="D34" s="275" t="str">
        <f t="shared" si="0"/>
        <v/>
      </c>
      <c r="E34" s="346" t="str">
        <f t="shared" si="1"/>
        <v/>
      </c>
      <c r="F34" s="272"/>
      <c r="G34" s="36">
        <v>23</v>
      </c>
      <c r="H34" s="36">
        <v>77</v>
      </c>
      <c r="I34" s="83" t="str">
        <f>IF(ISERROR(VLOOKUP(H34,Baza!A:C,2,FALSE)&amp;" "&amp;"("&amp;H34&amp;")"),"",(VLOOKUP(H34,Baza!A:C,2,FALSE)&amp;" "&amp;"("&amp;H34&amp;")"))</f>
        <v>Вили Ангелов (77)</v>
      </c>
      <c r="J34" s="83" t="str">
        <f>IF(ISERROR(VLOOKUP(H34,Baza!A:C,3,FALSE)),"",(VLOOKUP(H34,Baza!A:C,3,FALSE)))</f>
        <v>Борец Тим</v>
      </c>
      <c r="K34" s="75" t="s">
        <v>913</v>
      </c>
      <c r="L34" s="75"/>
      <c r="M34" s="36" t="str">
        <f t="shared" si="2"/>
        <v>Младост</v>
      </c>
      <c r="N34" s="36">
        <v>1</v>
      </c>
      <c r="O34" s="318">
        <v>8</v>
      </c>
    </row>
    <row r="35" spans="1:15">
      <c r="A35" s="234"/>
      <c r="B35" s="384" t="s">
        <v>70</v>
      </c>
      <c r="C35" s="266">
        <v>33</v>
      </c>
      <c r="D35" s="277" t="str">
        <f t="shared" ref="D35:D66" si="3">IF(ISERROR(VLOOKUP(C35,$G$3:$I$66,3,FALSE)),"",(VLOOKUP(C35,$G$3:$I$66,3,FALSE)))</f>
        <v>Борис Секулов (130)</v>
      </c>
      <c r="E35" s="239" t="str">
        <f t="shared" si="1"/>
        <v>Астраион</v>
      </c>
      <c r="F35" s="272"/>
      <c r="G35" s="36">
        <v>11</v>
      </c>
      <c r="H35" s="315">
        <v>9</v>
      </c>
      <c r="I35" s="83" t="str">
        <f>IF(ISERROR(VLOOKUP(H35,Baza!A:C,2,FALSE)&amp;" "&amp;"("&amp;H35&amp;")"),"",(VLOOKUP(H35,Baza!A:C,2,FALSE)&amp;" "&amp;"("&amp;H35&amp;")"))</f>
        <v>Ненад Бошев (9)</v>
      </c>
      <c r="J35" s="83" t="str">
        <f>IF(ISERROR(VLOOKUP(H35,Baza!A:C,3,FALSE)),"",(VLOOKUP(H35,Baza!A:C,3,FALSE)))</f>
        <v>Вардар</v>
      </c>
      <c r="K35" s="75" t="str">
        <f>IF(ISERROR(VLOOKUP(H35,Baza!A:D,4,FALSE)),"",(VLOOKUP(H35,Baza!A:D,4,FALSE)))</f>
        <v>24.04.1964</v>
      </c>
      <c r="L35" s="75"/>
      <c r="M35" s="36" t="e">
        <f t="shared" ref="M35:M66" si="4">VLOOKUP(C35,$H$3:$J$66,3,FALSE)</f>
        <v>#N/A</v>
      </c>
      <c r="N35" s="36">
        <v>20</v>
      </c>
      <c r="O35" s="318">
        <v>8</v>
      </c>
    </row>
    <row r="36" spans="1:15">
      <c r="B36" s="382"/>
      <c r="C36" s="263">
        <v>34</v>
      </c>
      <c r="D36" s="274" t="str">
        <f t="shared" si="3"/>
        <v>Сашо Љамов (127)</v>
      </c>
      <c r="E36" s="240" t="str">
        <f t="shared" si="1"/>
        <v>Радовиш</v>
      </c>
      <c r="F36" s="272"/>
      <c r="G36" s="36">
        <v>7</v>
      </c>
      <c r="H36" s="36">
        <v>36</v>
      </c>
      <c r="I36" s="83" t="str">
        <f>IF(ISERROR(VLOOKUP(H36,Baza!A:C,2,FALSE)&amp;" "&amp;"("&amp;H36&amp;")"),"",(VLOOKUP(H36,Baza!A:C,2,FALSE)&amp;" "&amp;"("&amp;H36&amp;")"))</f>
        <v>Васко Манасијески (36)</v>
      </c>
      <c r="J36" s="83" t="str">
        <f>IF(ISERROR(VLOOKUP(H36,Baza!A:C,3,FALSE)),"",(VLOOKUP(H36,Baza!A:C,3,FALSE)))</f>
        <v>Борец Тим</v>
      </c>
      <c r="K36" s="75" t="str">
        <f>IF(ISERROR(VLOOKUP(H36,Baza!A:D,4,FALSE)),"",(VLOOKUP(H36,Baza!A:D,4,FALSE)))</f>
        <v>22.12.1978</v>
      </c>
      <c r="L36" s="75"/>
      <c r="M36" s="36" t="e">
        <f t="shared" si="4"/>
        <v>#N/A</v>
      </c>
      <c r="N36" s="36">
        <v>35</v>
      </c>
      <c r="O36" s="315">
        <v>0</v>
      </c>
    </row>
    <row r="37" spans="1:15">
      <c r="B37" s="382"/>
      <c r="C37" s="263">
        <v>35</v>
      </c>
      <c r="D37" s="274" t="str">
        <f t="shared" si="3"/>
        <v>Андреј Бејковски (440)</v>
      </c>
      <c r="E37" s="240" t="str">
        <f t="shared" si="1"/>
        <v>Пелагонија</v>
      </c>
      <c r="F37" s="272"/>
      <c r="G37" s="36">
        <v>43</v>
      </c>
      <c r="H37" s="315">
        <v>37</v>
      </c>
      <c r="I37" s="83" t="str">
        <f>IF(ISERROR(VLOOKUP(H37,Baza!A:C,2,FALSE)&amp;" "&amp;"("&amp;H37&amp;")"),"",(VLOOKUP(H37,Baza!A:C,2,FALSE)&amp;" "&amp;"("&amp;H37&amp;")"))</f>
        <v>Христијан Јованов (37)</v>
      </c>
      <c r="J37" s="83" t="str">
        <f>IF(ISERROR(VLOOKUP(H37,Baza!A:C,3,FALSE)),"",(VLOOKUP(H37,Baza!A:C,3,FALSE)))</f>
        <v>Борец Тим</v>
      </c>
      <c r="K37" s="75" t="str">
        <f>IF(ISERROR(VLOOKUP(H37,Baza!A:D,4,FALSE)),"",(VLOOKUP(H37,Baza!A:D,4,FALSE)))</f>
        <v>12.01.1998</v>
      </c>
      <c r="L37" s="75"/>
      <c r="M37" s="36" t="str">
        <f t="shared" si="4"/>
        <v>10 60 АС Ѓорче Петров</v>
      </c>
      <c r="N37" s="36">
        <v>36</v>
      </c>
      <c r="O37" s="318">
        <v>0</v>
      </c>
    </row>
    <row r="38" spans="1:15" ht="16.2" thickBot="1">
      <c r="B38" s="385"/>
      <c r="C38" s="264">
        <v>36</v>
      </c>
      <c r="D38" s="276" t="str">
        <f t="shared" si="3"/>
        <v/>
      </c>
      <c r="E38" s="346" t="str">
        <f t="shared" si="1"/>
        <v/>
      </c>
      <c r="F38" s="272"/>
      <c r="G38" s="36">
        <v>27</v>
      </c>
      <c r="H38" s="36">
        <v>110</v>
      </c>
      <c r="I38" s="83" t="str">
        <f>IF(ISERROR(VLOOKUP(H38,Baza!A:C,2,FALSE)&amp;" "&amp;"("&amp;H38&amp;")"),"",(VLOOKUP(H38,Baza!A:C,2,FALSE)&amp;" "&amp;"("&amp;H38&amp;")"))</f>
        <v>Филип Терзиовски (110)</v>
      </c>
      <c r="J38" s="83" t="str">
        <f>IF(ISERROR(VLOOKUP(H38,Baza!A:C,3,FALSE)),"",(VLOOKUP(H38,Baza!A:C,3,FALSE)))</f>
        <v>Борец Тим</v>
      </c>
      <c r="K38" s="75" t="str">
        <f>IF(ISERROR(VLOOKUP(H38,Baza!A:D,4,FALSE)),"",(VLOOKUP(H38,Baza!A:D,4,FALSE)))</f>
        <v>25.11.1963</v>
      </c>
      <c r="L38" s="75"/>
      <c r="M38" s="36" t="str">
        <f t="shared" si="4"/>
        <v>Борец Тим</v>
      </c>
      <c r="N38" s="36">
        <v>28</v>
      </c>
      <c r="O38" s="315">
        <v>0</v>
      </c>
    </row>
    <row r="39" spans="1:15">
      <c r="B39" s="381" t="s">
        <v>71</v>
      </c>
      <c r="C39" s="262">
        <v>37</v>
      </c>
      <c r="D39" s="273" t="str">
        <f t="shared" si="3"/>
        <v>Александар Јакимовски (178)</v>
      </c>
      <c r="E39" s="239" t="str">
        <f t="shared" si="1"/>
        <v>Крива Паланка</v>
      </c>
      <c r="F39" s="272"/>
      <c r="G39" s="36">
        <v>39</v>
      </c>
      <c r="H39" s="315">
        <v>767</v>
      </c>
      <c r="I39" s="83" t="str">
        <f>IF(ISERROR(VLOOKUP(H39,Baza!A:C,2,FALSE)&amp;" "&amp;"("&amp;H39&amp;")"),"",(VLOOKUP(H39,Baza!A:C,2,FALSE)&amp;" "&amp;"("&amp;H39&amp;")"))</f>
        <v>Дарко Јанев (767)</v>
      </c>
      <c r="J39" s="83" t="str">
        <f>IF(ISERROR(VLOOKUP(H39,Baza!A:C,3,FALSE)),"",(VLOOKUP(H39,Baza!A:C,3,FALSE)))</f>
        <v>Вардар</v>
      </c>
      <c r="K39" s="75" t="str">
        <f>IF(ISERROR(VLOOKUP(H39,Baza!A:D,4,FALSE)),"",(VLOOKUP(H39,Baza!A:D,4,FALSE)))</f>
        <v>26.07.1958</v>
      </c>
      <c r="L39" s="75"/>
      <c r="M39" s="36" t="str">
        <f t="shared" si="4"/>
        <v>Борец Тим</v>
      </c>
      <c r="N39" s="36">
        <v>34</v>
      </c>
      <c r="O39" s="318">
        <v>0</v>
      </c>
    </row>
    <row r="40" spans="1:15">
      <c r="B40" s="382"/>
      <c r="C40" s="263">
        <v>38</v>
      </c>
      <c r="D40" s="274" t="str">
        <f t="shared" si="3"/>
        <v>Андреј Васевски (203)</v>
      </c>
      <c r="E40" s="240" t="str">
        <f t="shared" si="1"/>
        <v>Куманово</v>
      </c>
      <c r="F40" s="272"/>
      <c r="G40" s="36">
        <v>19</v>
      </c>
      <c r="H40" s="36">
        <v>131</v>
      </c>
      <c r="I40" s="83" t="str">
        <f>IF(ISERROR(VLOOKUP(H40,Baza!A:C,2,FALSE)&amp;" "&amp;"("&amp;H40&amp;")"),"",(VLOOKUP(H40,Baza!A:C,2,FALSE)&amp;" "&amp;"("&amp;H40&amp;")"))</f>
        <v>Томе Милев (131)</v>
      </c>
      <c r="J40" s="83" t="str">
        <f>IF(ISERROR(VLOOKUP(H40,Baza!A:C,3,FALSE)),"",(VLOOKUP(H40,Baza!A:C,3,FALSE)))</f>
        <v>Рисови</v>
      </c>
      <c r="K40" s="75" t="str">
        <f>IF(ISERROR(VLOOKUP(H40,Baza!A:D,4,FALSE)),"",(VLOOKUP(H40,Baza!A:D,4,FALSE)))</f>
        <v>13.05.2004</v>
      </c>
      <c r="L40" s="75"/>
      <c r="M40" s="36" t="e">
        <f t="shared" si="4"/>
        <v>#N/A</v>
      </c>
      <c r="N40" s="36">
        <v>39</v>
      </c>
      <c r="O40" s="318">
        <v>0</v>
      </c>
    </row>
    <row r="41" spans="1:15">
      <c r="B41" s="382"/>
      <c r="C41" s="263">
        <v>39</v>
      </c>
      <c r="D41" s="274" t="str">
        <f t="shared" si="3"/>
        <v>Дарко Јанев (767)</v>
      </c>
      <c r="E41" s="240" t="str">
        <f t="shared" si="1"/>
        <v>Вардар</v>
      </c>
      <c r="F41" s="272"/>
      <c r="G41" s="36">
        <v>51</v>
      </c>
      <c r="H41" s="36">
        <v>666</v>
      </c>
      <c r="I41" s="83" t="str">
        <f>IF(ISERROR(VLOOKUP(H41,Baza!A:C,2,FALSE)&amp;" "&amp;"("&amp;H41&amp;")"),"",(VLOOKUP(H41,Baza!A:C,2,FALSE)&amp;" "&amp;"("&amp;H41&amp;")"))</f>
        <v>Горан Матевски (666)</v>
      </c>
      <c r="J41" s="83" t="str">
        <f>IF(ISERROR(VLOOKUP(H41,Baza!A:C,3,FALSE)),"",(VLOOKUP(H41,Baza!A:C,3,FALSE)))</f>
        <v>Телеком Нец</v>
      </c>
      <c r="K41" s="75" t="str">
        <f>IF(ISERROR(VLOOKUP(H41,Baza!A:D,4,FALSE)),"",(VLOOKUP(H41,Baza!A:D,4,FALSE)))</f>
        <v>17.08.1964</v>
      </c>
      <c r="L41" s="75"/>
      <c r="M41" s="36" t="e">
        <f t="shared" si="4"/>
        <v>#N/A</v>
      </c>
      <c r="N41" s="36">
        <v>40</v>
      </c>
      <c r="O41" s="318">
        <v>0</v>
      </c>
    </row>
    <row r="42" spans="1:15" ht="16.2" thickBot="1">
      <c r="B42" s="383"/>
      <c r="C42" s="265">
        <v>40</v>
      </c>
      <c r="D42" s="275" t="str">
        <f t="shared" si="3"/>
        <v/>
      </c>
      <c r="E42" s="346" t="str">
        <f t="shared" si="1"/>
        <v/>
      </c>
      <c r="F42" s="272"/>
      <c r="G42" s="36">
        <v>3</v>
      </c>
      <c r="H42" s="36">
        <v>238</v>
      </c>
      <c r="I42" s="83" t="str">
        <f>IF(ISERROR(VLOOKUP(H42,Baza!A:C,2,FALSE)&amp;" "&amp;"("&amp;H42&amp;")"),"",(VLOOKUP(H42,Baza!A:C,2,FALSE)&amp;" "&amp;"("&amp;H42&amp;")"))</f>
        <v>Горазд Ристовски (238)</v>
      </c>
      <c r="J42" s="83" t="str">
        <f>IF(ISERROR(VLOOKUP(H42,Baza!A:C,3,FALSE)),"",(VLOOKUP(H42,Baza!A:C,3,FALSE)))</f>
        <v>Студент</v>
      </c>
      <c r="K42" s="75" t="str">
        <f>IF(ISERROR(VLOOKUP(H42,Baza!A:D,4,FALSE)),"",(VLOOKUP(H42,Baza!A:D,4,FALSE)))</f>
        <v>22.11.1969</v>
      </c>
      <c r="L42" s="75"/>
      <c r="M42" s="36" t="e">
        <f t="shared" si="4"/>
        <v>#N/A</v>
      </c>
      <c r="N42" s="36">
        <v>41</v>
      </c>
      <c r="O42" s="315">
        <v>0</v>
      </c>
    </row>
    <row r="43" spans="1:15">
      <c r="B43" s="384" t="s">
        <v>72</v>
      </c>
      <c r="C43" s="266">
        <v>41</v>
      </c>
      <c r="D43" s="277" t="str">
        <f t="shared" si="3"/>
        <v>Димитрие Жоговски (126)</v>
      </c>
      <c r="E43" s="239" t="str">
        <f t="shared" si="1"/>
        <v>Телеком Нец 2</v>
      </c>
      <c r="F43" s="272"/>
      <c r="G43" s="36">
        <v>31</v>
      </c>
      <c r="H43" s="36">
        <v>420</v>
      </c>
      <c r="I43" s="83" t="str">
        <f>IF(ISERROR(VLOOKUP(H43,Baza!A:C,2,FALSE)&amp;" "&amp;"("&amp;H43&amp;")"),"",(VLOOKUP(H43,Baza!A:C,2,FALSE)&amp;" "&amp;"("&amp;H43&amp;")"))</f>
        <v>Кристијан Митев (420)</v>
      </c>
      <c r="J43" s="83" t="str">
        <f>IF(ISERROR(VLOOKUP(H43,Baza!A:C,3,FALSE)),"",(VLOOKUP(H43,Baza!A:C,3,FALSE)))</f>
        <v>Пелагонија</v>
      </c>
      <c r="K43" s="75" t="str">
        <f>IF(ISERROR(VLOOKUP(H43,Baza!A:D,4,FALSE)),"",(VLOOKUP(H43,Baza!A:D,4,FALSE)))</f>
        <v>19.07.2012</v>
      </c>
      <c r="L43" s="75"/>
      <c r="M43" s="36" t="e">
        <f t="shared" si="4"/>
        <v>#N/A</v>
      </c>
      <c r="N43" s="36">
        <v>42</v>
      </c>
      <c r="O43" s="315">
        <v>0</v>
      </c>
    </row>
    <row r="44" spans="1:15">
      <c r="B44" s="382"/>
      <c r="C44" s="263">
        <v>42</v>
      </c>
      <c r="D44" s="274" t="str">
        <f t="shared" si="3"/>
        <v>Сашо Стојановски (35)</v>
      </c>
      <c r="E44" s="240" t="str">
        <f t="shared" si="1"/>
        <v>10 60 АС Ѓорче Петров</v>
      </c>
      <c r="F44" s="272"/>
      <c r="G44" s="36">
        <v>35</v>
      </c>
      <c r="H44" s="36">
        <v>440</v>
      </c>
      <c r="I44" s="83" t="str">
        <f>IF(ISERROR(VLOOKUP(H44,Baza!A:C,2,FALSE)&amp;" "&amp;"("&amp;H44&amp;")"),"",(VLOOKUP(H44,Baza!A:C,2,FALSE)&amp;" "&amp;"("&amp;H44&amp;")"))</f>
        <v>Андреј Бејковски (440)</v>
      </c>
      <c r="J44" s="83" t="str">
        <f>IF(ISERROR(VLOOKUP(H44,Baza!A:C,3,FALSE)),"",(VLOOKUP(H44,Baza!A:C,3,FALSE)))</f>
        <v>Пелагонија</v>
      </c>
      <c r="K44" s="75" t="str">
        <f>IF(ISERROR(VLOOKUP(H44,Baza!A:D,4,FALSE)),"",(VLOOKUP(H44,Baza!A:D,4,FALSE)))</f>
        <v>10.06.2012</v>
      </c>
      <c r="L44" s="75"/>
      <c r="M44" s="36" t="e">
        <f t="shared" si="4"/>
        <v>#N/A</v>
      </c>
      <c r="N44" s="36">
        <v>43</v>
      </c>
      <c r="O44" s="318">
        <v>0</v>
      </c>
    </row>
    <row r="45" spans="1:15">
      <c r="B45" s="382"/>
      <c r="C45" s="263">
        <v>43</v>
      </c>
      <c r="D45" s="274" t="str">
        <f t="shared" si="3"/>
        <v>Христијан Јованов (37)</v>
      </c>
      <c r="E45" s="240" t="str">
        <f t="shared" si="1"/>
        <v>Борец Тим</v>
      </c>
      <c r="F45" s="272"/>
      <c r="G45" s="36">
        <v>47</v>
      </c>
      <c r="H45" s="304">
        <v>11</v>
      </c>
      <c r="I45" s="83" t="str">
        <f>IF(ISERROR(VLOOKUP(H45,Baza!A:C,2,FALSE)&amp;" "&amp;"("&amp;H45&amp;")"),"",(VLOOKUP(H45,Baza!A:C,2,FALSE)&amp;" "&amp;"("&amp;H45&amp;")"))</f>
        <v>Александар Рикалоски (11)</v>
      </c>
      <c r="J45" s="83" t="str">
        <f>IF(ISERROR(VLOOKUP(H45,Baza!A:C,3,FALSE)),"",(VLOOKUP(H45,Baza!A:C,3,FALSE)))</f>
        <v>Студент</v>
      </c>
      <c r="K45" s="75" t="str">
        <f>IF(ISERROR(VLOOKUP(H45,Baza!A:D,4,FALSE)),"",(VLOOKUP(H45,Baza!A:D,4,FALSE)))</f>
        <v>10.05.2000</v>
      </c>
      <c r="L45" s="75"/>
      <c r="M45" s="36" t="e">
        <f t="shared" si="4"/>
        <v>#N/A</v>
      </c>
      <c r="N45" s="36">
        <v>44</v>
      </c>
      <c r="O45" s="318">
        <v>0</v>
      </c>
    </row>
    <row r="46" spans="1:15" ht="16.2" thickBot="1">
      <c r="B46" s="385"/>
      <c r="C46" s="264">
        <v>44</v>
      </c>
      <c r="D46" s="276" t="str">
        <f t="shared" si="3"/>
        <v>Ивица Кондев (336)</v>
      </c>
      <c r="E46" s="346" t="str">
        <f t="shared" si="1"/>
        <v>Телеком Нец</v>
      </c>
      <c r="F46" s="272"/>
      <c r="G46" s="36">
        <v>56</v>
      </c>
      <c r="H46" s="315">
        <v>32</v>
      </c>
      <c r="I46" s="83" t="str">
        <f>IF(ISERROR(VLOOKUP(H46,Baza!A:C,2,FALSE)&amp;" "&amp;"("&amp;H46&amp;")"),"",(VLOOKUP(H46,Baza!A:C,2,FALSE)&amp;" "&amp;"("&amp;H46&amp;")"))</f>
        <v>Зоран Јованоски  (32)</v>
      </c>
      <c r="J46" s="83" t="str">
        <f>IF(ISERROR(VLOOKUP(H46,Baza!A:C,3,FALSE)),"",(VLOOKUP(H46,Baza!A:C,3,FALSE)))</f>
        <v>Младост</v>
      </c>
      <c r="K46" s="75" t="str">
        <f>IF(ISERROR(VLOOKUP(H46,Baza!A:D,4,FALSE)),"",(VLOOKUP(H46,Baza!A:D,4,FALSE)))</f>
        <v>24.10.1959</v>
      </c>
      <c r="L46" s="75"/>
      <c r="M46" s="36" t="e">
        <f t="shared" si="4"/>
        <v>#N/A</v>
      </c>
      <c r="N46" s="36">
        <v>45</v>
      </c>
      <c r="O46" s="318">
        <v>0</v>
      </c>
    </row>
    <row r="47" spans="1:15">
      <c r="B47" s="381" t="s">
        <v>73</v>
      </c>
      <c r="C47" s="262">
        <v>45</v>
      </c>
      <c r="D47" s="273" t="str">
        <f t="shared" si="3"/>
        <v>Слободан Грковски (54)</v>
      </c>
      <c r="E47" s="239" t="str">
        <f t="shared" si="1"/>
        <v>Телеком Нец</v>
      </c>
      <c r="F47" s="272"/>
      <c r="G47" s="36">
        <v>60</v>
      </c>
      <c r="H47" s="36">
        <v>784</v>
      </c>
      <c r="I47" s="83" t="str">
        <f>IF(ISERROR(VLOOKUP(H47,Baza!A:C,2,FALSE)&amp;" "&amp;"("&amp;H47&amp;")"),"",(VLOOKUP(H47,Baza!A:C,2,FALSE)&amp;" "&amp;"("&amp;H47&amp;")"))</f>
        <v>Игор Илиевски (784)</v>
      </c>
      <c r="J47" s="83" t="str">
        <f>IF(ISERROR(VLOOKUP(H47,Baza!A:C,3,FALSE)),"",(VLOOKUP(H47,Baza!A:C,3,FALSE)))</f>
        <v>Студент</v>
      </c>
      <c r="K47" s="75" t="str">
        <f>IF(ISERROR(VLOOKUP(H47,Baza!A:D,4,FALSE)),"",(VLOOKUP(H47,Baza!A:D,4,FALSE)))</f>
        <v>30.01.1972</v>
      </c>
      <c r="L47" s="75"/>
      <c r="M47" s="36" t="e">
        <f t="shared" si="4"/>
        <v>#N/A</v>
      </c>
      <c r="N47" s="36">
        <v>46</v>
      </c>
      <c r="O47" s="318">
        <v>0</v>
      </c>
    </row>
    <row r="48" spans="1:15">
      <c r="B48" s="382"/>
      <c r="C48" s="263">
        <v>46</v>
      </c>
      <c r="D48" s="274" t="str">
        <f t="shared" si="3"/>
        <v>Роберт Михајловски (58)</v>
      </c>
      <c r="E48" s="240" t="str">
        <f t="shared" si="1"/>
        <v>Телеком Нец 2</v>
      </c>
      <c r="F48" s="272"/>
      <c r="G48" s="36">
        <v>59</v>
      </c>
      <c r="H48" s="36">
        <v>330</v>
      </c>
      <c r="I48" s="83" t="str">
        <f>IF(ISERROR(VLOOKUP(H48,Baza!A:C,2,FALSE)&amp;" "&amp;"("&amp;H48&amp;")"),"",(VLOOKUP(H48,Baza!A:C,2,FALSE)&amp;" "&amp;"("&amp;H48&amp;")"))</f>
        <v>Јован Коминивски (330)</v>
      </c>
      <c r="J48" s="83" t="str">
        <f>IF(ISERROR(VLOOKUP(H48,Baza!A:C,3,FALSE)),"",(VLOOKUP(H48,Baza!A:C,3,FALSE)))</f>
        <v>Пелистер</v>
      </c>
      <c r="K48" s="75" t="str">
        <f>IF(ISERROR(VLOOKUP(H48,Baza!A:D,4,FALSE)),"",(VLOOKUP(H48,Baza!A:D,4,FALSE)))</f>
        <v>28.01.2000</v>
      </c>
      <c r="L48" s="75"/>
      <c r="M48" s="36" t="e">
        <f t="shared" si="4"/>
        <v>#N/A</v>
      </c>
      <c r="N48" s="36">
        <v>47</v>
      </c>
      <c r="O48" s="318">
        <v>0</v>
      </c>
    </row>
    <row r="49" spans="2:15">
      <c r="B49" s="382"/>
      <c r="C49" s="263">
        <v>47</v>
      </c>
      <c r="D49" s="274" t="str">
        <f t="shared" si="3"/>
        <v>Александар Рикалоски (11)</v>
      </c>
      <c r="E49" s="240" t="str">
        <f t="shared" si="1"/>
        <v>Студент</v>
      </c>
      <c r="F49" s="272"/>
      <c r="G49" s="36">
        <v>55</v>
      </c>
      <c r="H49" s="36">
        <v>753</v>
      </c>
      <c r="I49" s="83" t="str">
        <f>IF(ISERROR(VLOOKUP(H49,Baza!A:C,2,FALSE)&amp;" "&amp;"("&amp;H49&amp;")"),"",(VLOOKUP(H49,Baza!A:C,2,FALSE)&amp;" "&amp;"("&amp;H49&amp;")"))</f>
        <v>Николче Бошевски (753)</v>
      </c>
      <c r="J49" s="83" t="str">
        <f>IF(ISERROR(VLOOKUP(H49,Baza!A:C,3,FALSE)),"",(VLOOKUP(H49,Baza!A:C,3,FALSE)))</f>
        <v>Пелистер</v>
      </c>
      <c r="K49" s="75" t="str">
        <f>IF(ISERROR(VLOOKUP(H49,Baza!A:D,4,FALSE)),"",(VLOOKUP(H49,Baza!A:D,4,FALSE)))</f>
        <v>27.11.1996</v>
      </c>
      <c r="L49" s="75"/>
      <c r="M49" s="36" t="str">
        <f t="shared" si="4"/>
        <v>10 60 АС Ѓорче Петров</v>
      </c>
      <c r="N49" s="36">
        <v>48</v>
      </c>
      <c r="O49" s="318">
        <v>0</v>
      </c>
    </row>
    <row r="50" spans="2:15" ht="16.2" thickBot="1">
      <c r="B50" s="383"/>
      <c r="C50" s="265">
        <v>48</v>
      </c>
      <c r="D50" s="275" t="str">
        <f t="shared" si="3"/>
        <v/>
      </c>
      <c r="E50" s="346" t="str">
        <f t="shared" si="1"/>
        <v/>
      </c>
      <c r="F50" s="272"/>
      <c r="G50" s="36">
        <v>44</v>
      </c>
      <c r="H50" s="36">
        <v>336</v>
      </c>
      <c r="I50" s="83" t="str">
        <f>IF(ISERROR(VLOOKUP(H50,Baza!A:C,2,FALSE)&amp;" "&amp;"("&amp;H50&amp;")"),"",(VLOOKUP(H50,Baza!A:C,2,FALSE)&amp;" "&amp;"("&amp;H50&amp;")"))</f>
        <v>Ивица Кондев (336)</v>
      </c>
      <c r="J50" s="83" t="str">
        <f>IF(ISERROR(VLOOKUP(H50,Baza!A:C,3,FALSE)),"",(VLOOKUP(H50,Baza!A:C,3,FALSE)))</f>
        <v>Телеком Нец</v>
      </c>
      <c r="K50" s="75" t="str">
        <f>IF(ISERROR(VLOOKUP(H50,Baza!A:D,4,FALSE)),"",(VLOOKUP(H50,Baza!A:D,4,FALSE)))</f>
        <v>06.07.1983</v>
      </c>
      <c r="L50" s="75"/>
      <c r="M50" s="36" t="e">
        <f t="shared" si="4"/>
        <v>#N/A</v>
      </c>
      <c r="N50" s="36">
        <v>49</v>
      </c>
      <c r="O50" s="318">
        <v>0</v>
      </c>
    </row>
    <row r="51" spans="2:15">
      <c r="B51" s="384" t="s">
        <v>74</v>
      </c>
      <c r="C51" s="270">
        <v>49</v>
      </c>
      <c r="D51" s="277" t="str">
        <f t="shared" si="3"/>
        <v>Филе Матевски (7)</v>
      </c>
      <c r="E51" s="239" t="str">
        <f t="shared" ref="E51:E65" si="5">IF(D51="","",INDEX($J$3:$J$58,MATCH(C51,$G$3:$G$58,0)))</f>
        <v>Вардар</v>
      </c>
      <c r="F51" s="272"/>
      <c r="G51" s="36"/>
      <c r="H51" s="62"/>
      <c r="I51" s="347" t="str">
        <f>IF(ISERROR(VLOOKUP(H51,Baza!A:C,2,FALSE)&amp;" "&amp;"("&amp;H51&amp;")"),"",(VLOOKUP(H51,Baza!A:C,2,FALSE)&amp;" "&amp;"("&amp;H51&amp;")"))</f>
        <v/>
      </c>
      <c r="J51" s="347" t="str">
        <f>IF(ISERROR(VLOOKUP(H51,Baza!A:C,3,FALSE)),"",(VLOOKUP(H51,Baza!A:C,3,FALSE)))</f>
        <v/>
      </c>
      <c r="K51" s="157" t="str">
        <f>IF(ISERROR(VLOOKUP(H51,Baza!A:D,4,FALSE)),"",(VLOOKUP(H51,Baza!A:D,4,FALSE)))</f>
        <v/>
      </c>
      <c r="M51" t="str">
        <f t="shared" si="4"/>
        <v>Радовиш</v>
      </c>
      <c r="N51">
        <v>50</v>
      </c>
      <c r="O51" s="317">
        <v>0</v>
      </c>
    </row>
    <row r="52" spans="2:15">
      <c r="B52" s="382"/>
      <c r="C52" s="268">
        <v>50</v>
      </c>
      <c r="D52" s="274" t="str">
        <f t="shared" si="3"/>
        <v>Милчо Чачаров (50)</v>
      </c>
      <c r="E52" s="240" t="str">
        <f t="shared" si="5"/>
        <v>Радовиш</v>
      </c>
      <c r="F52" s="272"/>
      <c r="G52" s="36"/>
      <c r="H52" s="36"/>
      <c r="I52" s="83" t="str">
        <f>IF(ISERROR(VLOOKUP(H52,Baza!A:C,2,FALSE)&amp;" "&amp;"("&amp;H52&amp;")"),"",(VLOOKUP(H52,Baza!A:C,2,FALSE)&amp;" "&amp;"("&amp;H52&amp;")"))</f>
        <v/>
      </c>
      <c r="J52" s="83" t="str">
        <f>IF(ISERROR(VLOOKUP(H52,Baza!A:C,3,FALSE)),"",(VLOOKUP(H52,Baza!A:C,3,FALSE)))</f>
        <v/>
      </c>
      <c r="K52" s="75" t="str">
        <f>IF(ISERROR(VLOOKUP(H52,Baza!A:D,4,FALSE)),"",(VLOOKUP(H52,Baza!A:D,4,FALSE)))</f>
        <v/>
      </c>
      <c r="M52" t="str">
        <f t="shared" si="4"/>
        <v>Радовиш</v>
      </c>
      <c r="N52">
        <v>51</v>
      </c>
      <c r="O52" s="318">
        <v>0</v>
      </c>
    </row>
    <row r="53" spans="2:15">
      <c r="B53" s="382"/>
      <c r="C53" s="268">
        <v>51</v>
      </c>
      <c r="D53" s="274" t="str">
        <f t="shared" si="3"/>
        <v>Горан Матевски (666)</v>
      </c>
      <c r="E53" s="240" t="str">
        <f t="shared" si="5"/>
        <v>Телеком Нец</v>
      </c>
      <c r="F53" s="272"/>
      <c r="G53" s="36"/>
      <c r="H53" s="36"/>
      <c r="I53" s="83" t="str">
        <f>IF(ISERROR(VLOOKUP(H53,Baza!A:C,2,FALSE)&amp;" "&amp;"("&amp;H53&amp;")"),"",(VLOOKUP(H53,Baza!A:C,2,FALSE)&amp;" "&amp;"("&amp;H53&amp;")"))</f>
        <v/>
      </c>
      <c r="J53" s="83" t="str">
        <f>IF(ISERROR(VLOOKUP(H53,Baza!A:C,3,FALSE)),"",(VLOOKUP(H53,Baza!A:C,3,FALSE)))</f>
        <v/>
      </c>
      <c r="K53" s="75" t="str">
        <f>IF(ISERROR(VLOOKUP(H53,Baza!A:D,4,FALSE)),"",(VLOOKUP(H53,Baza!A:D,4,FALSE)))</f>
        <v/>
      </c>
      <c r="M53" t="e">
        <f t="shared" si="4"/>
        <v>#N/A</v>
      </c>
      <c r="N53">
        <v>52</v>
      </c>
      <c r="O53" s="318">
        <v>0</v>
      </c>
    </row>
    <row r="54" spans="2:15" ht="16.2" thickBot="1">
      <c r="B54" s="385"/>
      <c r="C54" s="271">
        <v>52</v>
      </c>
      <c r="D54" s="276" t="str">
        <f t="shared" si="3"/>
        <v/>
      </c>
      <c r="E54" s="346" t="str">
        <f t="shared" si="5"/>
        <v/>
      </c>
      <c r="F54" s="272"/>
      <c r="G54" s="36"/>
      <c r="H54" s="36"/>
      <c r="I54" s="83" t="str">
        <f>IF(ISERROR(VLOOKUP(H54,Baza!A:C,2,FALSE)&amp;" "&amp;"("&amp;H54&amp;")"),"",(VLOOKUP(H54,Baza!A:C,2,FALSE)&amp;" "&amp;"("&amp;H54&amp;")"))</f>
        <v/>
      </c>
      <c r="J54" s="83" t="str">
        <f>IF(ISERROR(VLOOKUP(H54,Baza!A:C,3,FALSE)),"",(VLOOKUP(H54,Baza!A:C,3,FALSE)))</f>
        <v/>
      </c>
      <c r="K54" s="75" t="str">
        <f>IF(ISERROR(VLOOKUP(H54,Baza!A:D,4,FALSE)),"",(VLOOKUP(H54,Baza!A:D,4,FALSE)))</f>
        <v/>
      </c>
      <c r="M54" t="str">
        <f t="shared" si="4"/>
        <v>Радовиш</v>
      </c>
      <c r="N54">
        <v>53</v>
      </c>
      <c r="O54" s="318">
        <v>0</v>
      </c>
    </row>
    <row r="55" spans="2:15">
      <c r="B55" s="381" t="s">
        <v>75</v>
      </c>
      <c r="C55" s="267">
        <v>53</v>
      </c>
      <c r="D55" s="273" t="str">
        <f t="shared" si="3"/>
        <v>Марин Глигоров (675)</v>
      </c>
      <c r="E55" s="239" t="str">
        <f t="shared" si="5"/>
        <v>10 60 АС Ѓорче Петров</v>
      </c>
      <c r="F55" s="272"/>
      <c r="G55" s="36"/>
      <c r="H55" s="36"/>
      <c r="I55" s="83" t="str">
        <f>IF(ISERROR(VLOOKUP(H55,Baza!A:C,2,FALSE)&amp;" "&amp;"("&amp;H55&amp;")"),"",(VLOOKUP(H55,Baza!A:C,2,FALSE)&amp;" "&amp;"("&amp;H55&amp;")"))</f>
        <v/>
      </c>
      <c r="J55" s="83" t="str">
        <f>IF(ISERROR(VLOOKUP(H55,Baza!A:C,3,FALSE)),"",(VLOOKUP(H55,Baza!A:C,3,FALSE)))</f>
        <v/>
      </c>
      <c r="K55" s="75" t="str">
        <f>IF(ISERROR(VLOOKUP(H55,Baza!A:D,4,FALSE)),"",(VLOOKUP(H55,Baza!A:D,4,FALSE)))</f>
        <v/>
      </c>
      <c r="M55" t="e">
        <f t="shared" si="4"/>
        <v>#N/A</v>
      </c>
      <c r="N55">
        <v>54</v>
      </c>
      <c r="O55" s="318">
        <v>0</v>
      </c>
    </row>
    <row r="56" spans="2:15">
      <c r="B56" s="382"/>
      <c r="C56" s="268">
        <v>54</v>
      </c>
      <c r="D56" s="274" t="str">
        <f t="shared" si="3"/>
        <v>Венко Стојанов (49)</v>
      </c>
      <c r="E56" s="240" t="str">
        <f t="shared" si="5"/>
        <v>Радовиш</v>
      </c>
      <c r="F56" s="272"/>
      <c r="G56" s="36"/>
      <c r="H56" s="36"/>
      <c r="I56" s="83" t="str">
        <f>IF(ISERROR(VLOOKUP(H56,Baza!A:C,2,FALSE)&amp;" "&amp;"("&amp;H56&amp;")"),"",(VLOOKUP(H56,Baza!A:C,2,FALSE)&amp;" "&amp;"("&amp;H56&amp;")"))</f>
        <v/>
      </c>
      <c r="J56" s="83" t="str">
        <f>IF(ISERROR(VLOOKUP(H56,Baza!A:C,3,FALSE)),"",(VLOOKUP(H56,Baza!A:C,3,FALSE)))</f>
        <v/>
      </c>
      <c r="K56" s="75" t="str">
        <f>IF(ISERROR(VLOOKUP(H56,Baza!A:D,4,FALSE)),"",(VLOOKUP(H56,Baza!A:D,4,FALSE)))</f>
        <v/>
      </c>
      <c r="M56" t="str">
        <f t="shared" si="4"/>
        <v>Телеком Нец</v>
      </c>
      <c r="N56">
        <v>55</v>
      </c>
      <c r="O56" s="318">
        <v>0</v>
      </c>
    </row>
    <row r="57" spans="2:15">
      <c r="B57" s="382"/>
      <c r="C57" s="268">
        <v>55</v>
      </c>
      <c r="D57" s="274" t="str">
        <f t="shared" si="3"/>
        <v>Николче Бошевски (753)</v>
      </c>
      <c r="E57" s="240" t="str">
        <f t="shared" si="5"/>
        <v>Пелистер</v>
      </c>
      <c r="F57" s="272"/>
      <c r="G57" s="36"/>
      <c r="H57" s="36"/>
      <c r="I57" s="83" t="str">
        <f>IF(ISERROR(VLOOKUP(H57,Baza!A:C,2,FALSE)&amp;" "&amp;"("&amp;H57&amp;")"),"",(VLOOKUP(H57,Baza!A:C,2,FALSE)&amp;" "&amp;"("&amp;H57&amp;")"))</f>
        <v/>
      </c>
      <c r="J57" s="83" t="str">
        <f>IF(ISERROR(VLOOKUP(H57,Baza!A:C,3,FALSE)),"",(VLOOKUP(H57,Baza!A:C,3,FALSE)))</f>
        <v/>
      </c>
      <c r="K57" s="75" t="str">
        <f>IF(ISERROR(VLOOKUP(H57,Baza!A:D,4,FALSE)),"",(VLOOKUP(H57,Baza!A:D,4,FALSE)))</f>
        <v/>
      </c>
      <c r="M57" t="str">
        <f t="shared" si="4"/>
        <v>Телеком Нец</v>
      </c>
      <c r="N57">
        <v>56</v>
      </c>
      <c r="O57" s="318">
        <v>0</v>
      </c>
    </row>
    <row r="58" spans="2:15" ht="16.2" thickBot="1">
      <c r="B58" s="383"/>
      <c r="C58" s="269">
        <v>56</v>
      </c>
      <c r="D58" s="275" t="str">
        <f t="shared" si="3"/>
        <v>Зоран Јованоски  (32)</v>
      </c>
      <c r="E58" s="346" t="str">
        <f t="shared" si="5"/>
        <v>Младост</v>
      </c>
      <c r="F58" s="272"/>
      <c r="G58" s="36"/>
      <c r="H58" s="36"/>
      <c r="I58" s="83" t="str">
        <f>IF(ISERROR(VLOOKUP(H58,Baza!A:C,2,FALSE)&amp;" "&amp;"("&amp;H58&amp;")"),"",(VLOOKUP(H58,Baza!A:C,2,FALSE)&amp;" "&amp;"("&amp;H58&amp;")"))</f>
        <v/>
      </c>
      <c r="J58" s="83" t="str">
        <f>IF(ISERROR(VLOOKUP(H58,Baza!A:C,3,FALSE)),"",(VLOOKUP(H58,Baza!A:C,3,FALSE)))</f>
        <v/>
      </c>
      <c r="K58" s="75" t="str">
        <f>IF(ISERROR(VLOOKUP(H58,Baza!A:D,4,FALSE)),"",(VLOOKUP(H58,Baza!A:D,4,FALSE)))</f>
        <v/>
      </c>
      <c r="M58" t="e">
        <f t="shared" si="4"/>
        <v>#N/A</v>
      </c>
      <c r="N58">
        <v>57</v>
      </c>
      <c r="O58" s="318">
        <v>0</v>
      </c>
    </row>
    <row r="59" spans="2:15">
      <c r="B59" s="384" t="s">
        <v>76</v>
      </c>
      <c r="C59" s="270">
        <v>57</v>
      </c>
      <c r="D59" s="277" t="str">
        <f t="shared" si="3"/>
        <v>Ѓорѓе Бораниев (365)</v>
      </c>
      <c r="E59" s="239" t="str">
        <f t="shared" si="5"/>
        <v>Радовиш</v>
      </c>
      <c r="F59" s="272"/>
      <c r="G59" s="36"/>
      <c r="H59" s="36"/>
      <c r="I59" s="83" t="str">
        <f>IF(ISERROR(VLOOKUP(H59,Baza!A:C,2,FALSE)&amp;" "&amp;"("&amp;H59&amp;")"),"",(VLOOKUP(H59,Baza!A:C,2,FALSE)&amp;" "&amp;"("&amp;H59&amp;")"))</f>
        <v/>
      </c>
      <c r="J59" s="83" t="str">
        <f>IF(ISERROR(VLOOKUP(H59,Baza!A:C,3,FALSE)),"",(VLOOKUP(H59,Baza!A:C,3,FALSE)))</f>
        <v/>
      </c>
      <c r="K59" s="75" t="str">
        <f>IF(ISERROR(VLOOKUP(H59,Baza!A:D,4,FALSE)),"",(VLOOKUP(H59,Baza!A:D,4,FALSE)))</f>
        <v/>
      </c>
      <c r="M59" t="e">
        <f t="shared" si="4"/>
        <v>#N/A</v>
      </c>
      <c r="N59">
        <v>58</v>
      </c>
      <c r="O59" s="318">
        <v>0</v>
      </c>
    </row>
    <row r="60" spans="2:15">
      <c r="B60" s="382"/>
      <c r="C60" s="268">
        <v>58</v>
      </c>
      <c r="D60" s="274" t="str">
        <f t="shared" si="3"/>
        <v>Јаков Јакимовски (538)</v>
      </c>
      <c r="E60" s="240" t="str">
        <f t="shared" si="5"/>
        <v>Куманово</v>
      </c>
      <c r="F60" s="272"/>
      <c r="G60" s="36"/>
      <c r="H60" s="36"/>
      <c r="I60" s="83" t="str">
        <f>IF(ISERROR(VLOOKUP(H60,Baza!A:C,2,FALSE)&amp;" "&amp;"("&amp;H60&amp;")"),"",(VLOOKUP(H60,Baza!A:C,2,FALSE)&amp;" "&amp;"("&amp;H60&amp;")"))</f>
        <v/>
      </c>
      <c r="J60" s="83" t="str">
        <f>IF(ISERROR(VLOOKUP(H60,Baza!A:C,3,FALSE)),"",(VLOOKUP(H60,Baza!A:C,3,FALSE)))</f>
        <v/>
      </c>
      <c r="K60" s="75" t="str">
        <f>IF(ISERROR(VLOOKUP(H60,Baza!A:D,4,FALSE)),"",(VLOOKUP(H60,Baza!A:D,4,FALSE)))</f>
        <v/>
      </c>
      <c r="M60" t="str">
        <f t="shared" si="4"/>
        <v>Телеком Нец 2</v>
      </c>
      <c r="N60">
        <v>59</v>
      </c>
      <c r="O60" s="318">
        <v>0</v>
      </c>
    </row>
    <row r="61" spans="2:15">
      <c r="B61" s="382"/>
      <c r="C61" s="268">
        <v>59</v>
      </c>
      <c r="D61" s="274" t="str">
        <f t="shared" si="3"/>
        <v>Јован Коминивски (330)</v>
      </c>
      <c r="E61" s="240" t="str">
        <f t="shared" si="5"/>
        <v>Пелистер</v>
      </c>
      <c r="F61" s="272"/>
      <c r="G61" s="36"/>
      <c r="H61" s="36"/>
      <c r="I61" s="83" t="str">
        <f>IF(ISERROR(VLOOKUP(H61,Baza!A:C,2,FALSE)&amp;" "&amp;"("&amp;H61&amp;")"),"",(VLOOKUP(H61,Baza!A:C,2,FALSE)&amp;" "&amp;"("&amp;H61&amp;")"))</f>
        <v/>
      </c>
      <c r="J61" s="83" t="str">
        <f>IF(ISERROR(VLOOKUP(H61,Baza!A:C,3,FALSE)),"",(VLOOKUP(H61,Baza!A:C,3,FALSE)))</f>
        <v/>
      </c>
      <c r="K61" s="75" t="str">
        <f>IF(ISERROR(VLOOKUP(H61,Baza!A:D,4,FALSE)),"",(VLOOKUP(H61,Baza!A:D,4,FALSE)))</f>
        <v/>
      </c>
      <c r="M61" t="e">
        <f t="shared" si="4"/>
        <v>#N/A</v>
      </c>
      <c r="N61">
        <v>60</v>
      </c>
      <c r="O61" s="318">
        <v>0</v>
      </c>
    </row>
    <row r="62" spans="2:15" ht="16.2" thickBot="1">
      <c r="B62" s="385"/>
      <c r="C62" s="271">
        <v>60</v>
      </c>
      <c r="D62" s="276" t="str">
        <f t="shared" si="3"/>
        <v>Игор Илиевски (784)</v>
      </c>
      <c r="E62" s="346" t="str">
        <f t="shared" si="5"/>
        <v>Студент</v>
      </c>
      <c r="F62" s="272"/>
      <c r="G62" s="36"/>
      <c r="H62" s="36"/>
      <c r="I62" s="83" t="str">
        <f>IF(ISERROR(VLOOKUP(H62,Baza!A:C,2,FALSE)&amp;" "&amp;"("&amp;H62&amp;")"),"",(VLOOKUP(H62,Baza!A:C,2,FALSE)&amp;" "&amp;"("&amp;H62&amp;")"))</f>
        <v/>
      </c>
      <c r="J62" s="83" t="str">
        <f>IF(ISERROR(VLOOKUP(H62,Baza!A:C,3,FALSE)),"",(VLOOKUP(H62,Baza!A:C,3,FALSE)))</f>
        <v/>
      </c>
      <c r="K62" s="75" t="s">
        <v>913</v>
      </c>
      <c r="M62" t="e">
        <f t="shared" si="4"/>
        <v>#N/A</v>
      </c>
      <c r="N62">
        <v>6</v>
      </c>
      <c r="O62" s="315"/>
    </row>
    <row r="63" spans="2:15">
      <c r="B63" s="381" t="s">
        <v>77</v>
      </c>
      <c r="C63" s="267">
        <v>61</v>
      </c>
      <c r="D63" s="273" t="str">
        <f t="shared" si="3"/>
        <v/>
      </c>
      <c r="E63" s="239" t="str">
        <f t="shared" si="5"/>
        <v/>
      </c>
      <c r="F63" s="272"/>
      <c r="G63" s="36"/>
      <c r="H63" s="36"/>
      <c r="I63" s="83" t="str">
        <f>IF(ISERROR(VLOOKUP(H63,Baza!A:C,2,FALSE)&amp;" "&amp;"("&amp;H63&amp;")"),"",(VLOOKUP(H63,Baza!A:C,2,FALSE)&amp;" "&amp;"("&amp;H63&amp;")"))</f>
        <v/>
      </c>
      <c r="J63" s="83" t="str">
        <f>IF(ISERROR(VLOOKUP(H63,Baza!A:C,3,FALSE)),"",(VLOOKUP(H63,Baza!A:C,3,FALSE)))</f>
        <v/>
      </c>
      <c r="K63" s="75" t="str">
        <f>IF(ISERROR(VLOOKUP(H63,Baza!A:D,4,FALSE)),"",(VLOOKUP(H63,Baza!A:D,4,FALSE)))</f>
        <v/>
      </c>
      <c r="M63" t="e">
        <f t="shared" si="4"/>
        <v>#N/A</v>
      </c>
      <c r="N63">
        <v>61</v>
      </c>
      <c r="O63" s="75"/>
    </row>
    <row r="64" spans="2:15">
      <c r="B64" s="382"/>
      <c r="C64" s="268">
        <v>62</v>
      </c>
      <c r="D64" s="274" t="str">
        <f t="shared" si="3"/>
        <v/>
      </c>
      <c r="E64" s="240" t="str">
        <f t="shared" si="5"/>
        <v/>
      </c>
      <c r="F64" s="272"/>
      <c r="G64" s="36"/>
      <c r="H64" s="36"/>
      <c r="I64" s="83" t="str">
        <f>IF(ISERROR(VLOOKUP(H64,Baza!A:C,2,FALSE)&amp;" "&amp;"("&amp;H64&amp;")"),"",(VLOOKUP(H64,Baza!A:C,2,FALSE)&amp;" "&amp;"("&amp;H64&amp;")"))</f>
        <v/>
      </c>
      <c r="J64" s="83" t="str">
        <f>IF(ISERROR(VLOOKUP(H64,Baza!A:C,3,FALSE)),"",(VLOOKUP(H64,Baza!A:C,3,FALSE)))</f>
        <v/>
      </c>
      <c r="K64" s="75" t="str">
        <f>IF(ISERROR(VLOOKUP(H64,Baza!A:D,4,FALSE)),"",(VLOOKUP(H64,Baza!A:D,4,FALSE)))</f>
        <v/>
      </c>
      <c r="M64" t="e">
        <f t="shared" si="4"/>
        <v>#N/A</v>
      </c>
      <c r="N64">
        <v>62</v>
      </c>
      <c r="O64" s="75"/>
    </row>
    <row r="65" spans="2:15">
      <c r="B65" s="382"/>
      <c r="C65" s="268">
        <v>63</v>
      </c>
      <c r="D65" s="274" t="str">
        <f t="shared" si="3"/>
        <v/>
      </c>
      <c r="E65" s="240" t="str">
        <f t="shared" si="5"/>
        <v/>
      </c>
      <c r="F65" s="272"/>
      <c r="G65" s="36"/>
      <c r="H65" s="36"/>
      <c r="I65" s="83" t="str">
        <f>IF(ISERROR(VLOOKUP(H65,Baza!A:C,2,FALSE)&amp;" "&amp;"("&amp;H65&amp;")"),"",(VLOOKUP(H65,Baza!A:C,2,FALSE)&amp;" "&amp;"("&amp;H65&amp;")"))</f>
        <v/>
      </c>
      <c r="J65" s="83" t="str">
        <f>IF(ISERROR(VLOOKUP(H65,Baza!A:C,3,FALSE)),"",(VLOOKUP(H65,Baza!A:C,3,FALSE)))</f>
        <v/>
      </c>
      <c r="K65" s="75" t="str">
        <f>IF(ISERROR(VLOOKUP(H65,Baza!A:D,4,FALSE)),"",(VLOOKUP(H65,Baza!A:D,4,FALSE)))</f>
        <v/>
      </c>
      <c r="M65" t="e">
        <f t="shared" si="4"/>
        <v>#N/A</v>
      </c>
      <c r="N65">
        <v>63</v>
      </c>
      <c r="O65" s="75"/>
    </row>
    <row r="66" spans="2:15" ht="16.2" thickBot="1">
      <c r="B66" s="383"/>
      <c r="C66" s="269">
        <v>64</v>
      </c>
      <c r="D66" s="275" t="str">
        <f t="shared" si="3"/>
        <v/>
      </c>
      <c r="E66" s="346" t="str">
        <f t="shared" ref="E66" si="6">IF(D66="","",INDEX($J$3:$J$58,MATCH(C66,$G$3:$G$58,0)))</f>
        <v/>
      </c>
      <c r="F66" s="272"/>
      <c r="G66" s="36"/>
      <c r="H66" s="36"/>
      <c r="I66" s="83" t="str">
        <f>IF(ISERROR(VLOOKUP(H66,Baza!A:C,2,FALSE)&amp;" "&amp;"("&amp;H66&amp;")"),"",(VLOOKUP(H66,Baza!A:C,2,FALSE)&amp;" "&amp;"("&amp;H66&amp;")"))</f>
        <v/>
      </c>
      <c r="J66" s="83" t="str">
        <f>IF(ISERROR(VLOOKUP(H66,Baza!A:C,3,FALSE)),"",(VLOOKUP(H66,Baza!A:C,3,FALSE)))</f>
        <v/>
      </c>
      <c r="K66" s="75" t="str">
        <f>IF(ISERROR(VLOOKUP(H66,Baza!A:D,4,FALSE)),"",(VLOOKUP(H66,Baza!A:D,4,FALSE)))</f>
        <v/>
      </c>
      <c r="M66" t="e">
        <f t="shared" si="4"/>
        <v>#N/A</v>
      </c>
      <c r="N66">
        <v>64</v>
      </c>
      <c r="O66" s="75"/>
    </row>
    <row r="67" spans="2:15" ht="16.2" hidden="1" thickBot="1">
      <c r="B67" s="381" t="s">
        <v>97</v>
      </c>
      <c r="C67" s="235">
        <v>65</v>
      </c>
      <c r="D67" s="251" t="str">
        <f t="shared" ref="D67:D98" si="7">IF(ISERROR(VLOOKUP(C67,$G$3:$I$66,3,FALSE)),"",(VLOOKUP(C67,$G$3:$I$66,3,FALSE)))</f>
        <v/>
      </c>
      <c r="E67" s="34"/>
      <c r="F67">
        <v>65</v>
      </c>
      <c r="I67" s="239"/>
      <c r="J67" s="62"/>
      <c r="K67" s="75" t="str">
        <f>IF(ISERROR(VLOOKUP(H67,Baza!A:D,4,FALSE)),"",(VLOOKUP(H67,Baza!A:D,4,FALSE)))</f>
        <v/>
      </c>
    </row>
    <row r="68" spans="2:15" ht="16.2" hidden="1" thickBot="1">
      <c r="B68" s="382"/>
      <c r="C68" s="236">
        <v>66</v>
      </c>
      <c r="D68" s="233" t="str">
        <f t="shared" si="7"/>
        <v/>
      </c>
      <c r="E68" s="34"/>
      <c r="F68">
        <v>66</v>
      </c>
      <c r="I68" s="240"/>
      <c r="J68" s="36"/>
      <c r="K68" s="75" t="str">
        <f>IF(ISERROR(VLOOKUP(H68,Baza!A:D,4,FALSE)),"",(VLOOKUP(H68,Baza!A:D,4,FALSE)))</f>
        <v/>
      </c>
    </row>
    <row r="69" spans="2:15" ht="16.2" hidden="1" thickBot="1">
      <c r="B69" s="382"/>
      <c r="C69" s="236">
        <v>67</v>
      </c>
      <c r="D69" s="233" t="str">
        <f t="shared" si="7"/>
        <v/>
      </c>
      <c r="E69" s="34"/>
      <c r="F69">
        <v>67</v>
      </c>
      <c r="I69" s="240"/>
      <c r="J69" s="36"/>
      <c r="K69" s="75" t="str">
        <f>IF(ISERROR(VLOOKUP(H69,Baza!A:D,4,FALSE)),"",(VLOOKUP(H69,Baza!A:D,4,FALSE)))</f>
        <v/>
      </c>
    </row>
    <row r="70" spans="2:15" ht="16.2" hidden="1" thickBot="1">
      <c r="B70" s="383"/>
      <c r="C70" s="237">
        <v>68</v>
      </c>
      <c r="D70" s="233" t="str">
        <f t="shared" si="7"/>
        <v/>
      </c>
      <c r="E70" s="34"/>
      <c r="F70">
        <v>68</v>
      </c>
      <c r="I70" s="240"/>
      <c r="J70" s="36"/>
      <c r="K70" s="75" t="str">
        <f>IF(ISERROR(VLOOKUP(H70,Baza!A:D,4,FALSE)),"",(VLOOKUP(H70,Baza!A:D,4,FALSE)))</f>
        <v/>
      </c>
    </row>
    <row r="71" spans="2:15" ht="16.2" hidden="1" thickBot="1">
      <c r="B71" s="381" t="s">
        <v>98</v>
      </c>
      <c r="C71" s="238">
        <v>69</v>
      </c>
      <c r="D71" s="233" t="str">
        <f t="shared" si="7"/>
        <v/>
      </c>
      <c r="E71" s="34"/>
      <c r="F71">
        <v>69</v>
      </c>
      <c r="I71" s="240"/>
      <c r="J71" s="36"/>
      <c r="K71" s="75" t="str">
        <f>IF(ISERROR(VLOOKUP(H71,Baza!A:D,4,FALSE)),"",(VLOOKUP(H71,Baza!A:D,4,FALSE)))</f>
        <v/>
      </c>
    </row>
    <row r="72" spans="2:15" ht="16.2" hidden="1" thickBot="1">
      <c r="B72" s="382"/>
      <c r="C72" s="236">
        <v>70</v>
      </c>
      <c r="D72" s="233" t="str">
        <f t="shared" si="7"/>
        <v/>
      </c>
      <c r="E72" s="34"/>
      <c r="F72">
        <v>70</v>
      </c>
      <c r="I72" s="240"/>
      <c r="J72" s="36"/>
      <c r="K72" s="75" t="str">
        <f>IF(ISERROR(VLOOKUP(H72,Baza!A:D,4,FALSE)),"",(VLOOKUP(H72,Baza!A:D,4,FALSE)))</f>
        <v/>
      </c>
    </row>
    <row r="73" spans="2:15" ht="16.2" hidden="1" thickBot="1">
      <c r="B73" s="382"/>
      <c r="C73" s="236">
        <v>71</v>
      </c>
      <c r="D73" s="233" t="str">
        <f t="shared" si="7"/>
        <v/>
      </c>
      <c r="E73" s="34"/>
      <c r="F73">
        <v>71</v>
      </c>
      <c r="I73" s="240"/>
      <c r="J73" s="36"/>
      <c r="K73" s="75" t="str">
        <f>IF(ISERROR(VLOOKUP(H73,Baza!A:D,4,FALSE)),"",(VLOOKUP(H73,Baza!A:D,4,FALSE)))</f>
        <v/>
      </c>
    </row>
    <row r="74" spans="2:15" ht="16.2" hidden="1" thickBot="1">
      <c r="B74" s="383"/>
      <c r="C74" s="237">
        <v>72</v>
      </c>
      <c r="D74" s="233" t="str">
        <f t="shared" si="7"/>
        <v/>
      </c>
      <c r="E74" s="34"/>
      <c r="F74">
        <v>72</v>
      </c>
      <c r="I74" s="240"/>
      <c r="J74" s="36"/>
      <c r="K74" s="75" t="str">
        <f>IF(ISERROR(VLOOKUP(H74,Baza!A:D,4,FALSE)),"",(VLOOKUP(H74,Baza!A:D,4,FALSE)))</f>
        <v/>
      </c>
    </row>
    <row r="75" spans="2:15" ht="16.2" hidden="1" thickBot="1">
      <c r="B75" s="381" t="s">
        <v>99</v>
      </c>
      <c r="C75" s="235">
        <v>73</v>
      </c>
      <c r="D75" s="233" t="str">
        <f t="shared" si="7"/>
        <v/>
      </c>
      <c r="E75" s="34"/>
      <c r="F75">
        <v>73</v>
      </c>
      <c r="I75" s="240"/>
      <c r="J75" s="36"/>
      <c r="K75" s="75" t="str">
        <f>IF(ISERROR(VLOOKUP(H75,Baza!A:D,4,FALSE)),"",(VLOOKUP(H75,Baza!A:D,4,FALSE)))</f>
        <v/>
      </c>
    </row>
    <row r="76" spans="2:15" ht="16.2" hidden="1" thickBot="1">
      <c r="B76" s="382"/>
      <c r="C76" s="236">
        <v>74</v>
      </c>
      <c r="D76" s="233" t="str">
        <f t="shared" si="7"/>
        <v/>
      </c>
      <c r="E76" s="34"/>
      <c r="F76">
        <v>74</v>
      </c>
      <c r="I76" s="240"/>
      <c r="J76" s="36"/>
      <c r="K76" s="75" t="str">
        <f>IF(ISERROR(VLOOKUP(H76,Baza!A:D,4,FALSE)),"",(VLOOKUP(H76,Baza!A:D,4,FALSE)))</f>
        <v/>
      </c>
    </row>
    <row r="77" spans="2:15" ht="16.2" hidden="1" thickBot="1">
      <c r="B77" s="382"/>
      <c r="C77" s="236">
        <v>75</v>
      </c>
      <c r="D77" s="233" t="str">
        <f t="shared" si="7"/>
        <v/>
      </c>
      <c r="E77" s="34"/>
      <c r="F77">
        <v>75</v>
      </c>
      <c r="I77" s="240"/>
      <c r="J77" s="36"/>
      <c r="K77" s="75" t="str">
        <f>IF(ISERROR(VLOOKUP(H77,Baza!A:D,4,FALSE)),"",(VLOOKUP(H77,Baza!A:D,4,FALSE)))</f>
        <v/>
      </c>
    </row>
    <row r="78" spans="2:15" ht="16.2" hidden="1" thickBot="1">
      <c r="B78" s="383"/>
      <c r="C78" s="237">
        <v>76</v>
      </c>
      <c r="D78" s="233" t="str">
        <f t="shared" si="7"/>
        <v/>
      </c>
      <c r="E78" s="34"/>
      <c r="F78">
        <v>76</v>
      </c>
      <c r="I78" s="240"/>
      <c r="J78" s="36"/>
      <c r="K78" s="75" t="str">
        <f>IF(ISERROR(VLOOKUP(H78,Baza!A:D,4,FALSE)),"",(VLOOKUP(H78,Baza!A:D,4,FALSE)))</f>
        <v/>
      </c>
    </row>
    <row r="79" spans="2:15" ht="16.2" hidden="1" thickBot="1">
      <c r="B79" s="381" t="s">
        <v>100</v>
      </c>
      <c r="C79" s="238">
        <v>77</v>
      </c>
      <c r="D79" s="233" t="str">
        <f t="shared" si="7"/>
        <v/>
      </c>
      <c r="E79" s="34"/>
      <c r="F79">
        <v>77</v>
      </c>
      <c r="I79" s="240"/>
      <c r="J79" s="36"/>
      <c r="K79" s="75" t="str">
        <f>IF(ISERROR(VLOOKUP(H79,Baza!A:D,4,FALSE)),"",(VLOOKUP(H79,Baza!A:D,4,FALSE)))</f>
        <v/>
      </c>
    </row>
    <row r="80" spans="2:15" ht="16.2" hidden="1" thickBot="1">
      <c r="B80" s="382"/>
      <c r="C80" s="236">
        <v>78</v>
      </c>
      <c r="D80" s="233" t="str">
        <f t="shared" si="7"/>
        <v/>
      </c>
      <c r="E80" s="34"/>
      <c r="F80">
        <v>78</v>
      </c>
      <c r="I80" s="240"/>
      <c r="J80" s="36"/>
      <c r="K80" s="75" t="str">
        <f>IF(ISERROR(VLOOKUP(H80,Baza!A:D,4,FALSE)),"",(VLOOKUP(H80,Baza!A:D,4,FALSE)))</f>
        <v/>
      </c>
    </row>
    <row r="81" spans="2:11" ht="16.2" hidden="1" thickBot="1">
      <c r="B81" s="382"/>
      <c r="C81" s="236">
        <v>79</v>
      </c>
      <c r="D81" s="233" t="str">
        <f t="shared" si="7"/>
        <v/>
      </c>
      <c r="E81" s="34"/>
      <c r="F81">
        <v>79</v>
      </c>
      <c r="I81" s="240"/>
      <c r="J81" s="36"/>
      <c r="K81" s="75" t="str">
        <f>IF(ISERROR(VLOOKUP(H81,Baza!A:D,4,FALSE)),"",(VLOOKUP(H81,Baza!A:D,4,FALSE)))</f>
        <v/>
      </c>
    </row>
    <row r="82" spans="2:11" ht="16.2" hidden="1" thickBot="1">
      <c r="B82" s="383"/>
      <c r="C82" s="237">
        <v>80</v>
      </c>
      <c r="D82" s="233" t="str">
        <f t="shared" si="7"/>
        <v/>
      </c>
      <c r="E82" s="34"/>
      <c r="F82">
        <v>80</v>
      </c>
      <c r="I82" s="240"/>
      <c r="J82" s="36"/>
      <c r="K82" s="75" t="str">
        <f>IF(ISERROR(VLOOKUP(H82,Baza!A:D,4,FALSE)),"",(VLOOKUP(H82,Baza!A:D,4,FALSE)))</f>
        <v/>
      </c>
    </row>
    <row r="83" spans="2:11" ht="16.2" hidden="1" thickBot="1">
      <c r="B83" s="381" t="s">
        <v>101</v>
      </c>
      <c r="C83" s="235">
        <v>81</v>
      </c>
      <c r="D83" s="233" t="str">
        <f t="shared" si="7"/>
        <v/>
      </c>
      <c r="E83" s="34"/>
      <c r="F83">
        <v>81</v>
      </c>
      <c r="I83" s="240"/>
      <c r="J83" s="36"/>
      <c r="K83" s="75" t="str">
        <f>IF(ISERROR(VLOOKUP(H83,Baza!A:D,4,FALSE)),"",(VLOOKUP(H83,Baza!A:D,4,FALSE)))</f>
        <v/>
      </c>
    </row>
    <row r="84" spans="2:11" ht="16.2" hidden="1" thickBot="1">
      <c r="B84" s="382"/>
      <c r="C84" s="236">
        <v>82</v>
      </c>
      <c r="D84" s="233" t="str">
        <f t="shared" si="7"/>
        <v/>
      </c>
      <c r="E84" s="34"/>
      <c r="F84">
        <v>82</v>
      </c>
      <c r="I84" s="240"/>
      <c r="J84" s="36"/>
      <c r="K84" s="75" t="str">
        <f>IF(ISERROR(VLOOKUP(H84,Baza!A:D,4,FALSE)),"",(VLOOKUP(H84,Baza!A:D,4,FALSE)))</f>
        <v/>
      </c>
    </row>
    <row r="85" spans="2:11" ht="16.2" hidden="1" thickBot="1">
      <c r="B85" s="382"/>
      <c r="C85" s="236">
        <v>83</v>
      </c>
      <c r="D85" s="233" t="str">
        <f t="shared" si="7"/>
        <v/>
      </c>
      <c r="E85" s="34"/>
      <c r="F85">
        <v>83</v>
      </c>
      <c r="I85" s="240"/>
      <c r="J85" s="36"/>
      <c r="K85" s="75" t="str">
        <f>IF(ISERROR(VLOOKUP(H85,Baza!A:D,4,FALSE)),"",(VLOOKUP(H85,Baza!A:D,4,FALSE)))</f>
        <v/>
      </c>
    </row>
    <row r="86" spans="2:11" ht="16.2" hidden="1" thickBot="1">
      <c r="B86" s="383"/>
      <c r="C86" s="237">
        <v>84</v>
      </c>
      <c r="D86" s="233" t="str">
        <f t="shared" si="7"/>
        <v/>
      </c>
      <c r="E86" s="34"/>
      <c r="F86">
        <v>84</v>
      </c>
      <c r="I86" s="240"/>
      <c r="J86" s="36"/>
      <c r="K86" s="75" t="str">
        <f>IF(ISERROR(VLOOKUP(H86,Baza!A:D,4,FALSE)),"",(VLOOKUP(H86,Baza!A:D,4,FALSE)))</f>
        <v/>
      </c>
    </row>
    <row r="87" spans="2:11" ht="16.2" hidden="1" thickBot="1">
      <c r="B87" s="381" t="s">
        <v>102</v>
      </c>
      <c r="C87" s="238">
        <v>85</v>
      </c>
      <c r="D87" s="233" t="str">
        <f t="shared" si="7"/>
        <v/>
      </c>
      <c r="E87" s="34"/>
      <c r="F87">
        <v>85</v>
      </c>
      <c r="I87" s="240"/>
      <c r="J87" s="36"/>
      <c r="K87" s="75" t="str">
        <f>IF(ISERROR(VLOOKUP(H87,Baza!A:D,4,FALSE)),"",(VLOOKUP(H87,Baza!A:D,4,FALSE)))</f>
        <v/>
      </c>
    </row>
    <row r="88" spans="2:11" ht="16.2" hidden="1" thickBot="1">
      <c r="B88" s="382"/>
      <c r="C88" s="236">
        <v>86</v>
      </c>
      <c r="D88" s="233" t="str">
        <f t="shared" si="7"/>
        <v/>
      </c>
      <c r="E88" s="34"/>
      <c r="F88">
        <v>86</v>
      </c>
      <c r="I88" s="240"/>
      <c r="J88" s="36"/>
      <c r="K88" s="75" t="str">
        <f>IF(ISERROR(VLOOKUP(H88,Baza!A:D,4,FALSE)),"",(VLOOKUP(H88,Baza!A:D,4,FALSE)))</f>
        <v/>
      </c>
    </row>
    <row r="89" spans="2:11" ht="16.2" hidden="1" thickBot="1">
      <c r="B89" s="382"/>
      <c r="C89" s="236">
        <v>87</v>
      </c>
      <c r="D89" s="233" t="str">
        <f t="shared" si="7"/>
        <v/>
      </c>
      <c r="E89" s="34"/>
      <c r="F89">
        <v>87</v>
      </c>
      <c r="I89" s="240"/>
      <c r="J89" s="36"/>
      <c r="K89" s="75" t="str">
        <f>IF(ISERROR(VLOOKUP(H89,Baza!A:D,4,FALSE)),"",(VLOOKUP(H89,Baza!A:D,4,FALSE)))</f>
        <v/>
      </c>
    </row>
    <row r="90" spans="2:11" ht="16.2" hidden="1" thickBot="1">
      <c r="B90" s="383"/>
      <c r="C90" s="237">
        <v>88</v>
      </c>
      <c r="D90" s="233" t="str">
        <f t="shared" si="7"/>
        <v/>
      </c>
      <c r="E90" s="34"/>
      <c r="F90">
        <v>88</v>
      </c>
      <c r="I90" s="240"/>
      <c r="J90" s="36"/>
      <c r="K90" s="75" t="str">
        <f>IF(ISERROR(VLOOKUP(H90,Baza!A:D,4,FALSE)),"",(VLOOKUP(H90,Baza!A:D,4,FALSE)))</f>
        <v/>
      </c>
    </row>
    <row r="91" spans="2:11" ht="16.2" hidden="1" thickBot="1">
      <c r="B91" s="381" t="s">
        <v>103</v>
      </c>
      <c r="C91" s="235">
        <v>89</v>
      </c>
      <c r="D91" s="233" t="str">
        <f t="shared" si="7"/>
        <v/>
      </c>
      <c r="E91" s="34"/>
      <c r="F91">
        <v>89</v>
      </c>
      <c r="I91" s="240"/>
      <c r="J91" s="36"/>
      <c r="K91" s="75" t="str">
        <f>IF(ISERROR(VLOOKUP(H91,Baza!A:D,4,FALSE)),"",(VLOOKUP(H91,Baza!A:D,4,FALSE)))</f>
        <v/>
      </c>
    </row>
    <row r="92" spans="2:11" ht="16.2" hidden="1" thickBot="1">
      <c r="B92" s="382"/>
      <c r="C92" s="236">
        <v>90</v>
      </c>
      <c r="D92" s="233" t="str">
        <f t="shared" si="7"/>
        <v/>
      </c>
      <c r="E92" s="34"/>
      <c r="F92">
        <v>90</v>
      </c>
      <c r="I92" s="240"/>
      <c r="J92" s="36"/>
      <c r="K92" s="75" t="str">
        <f>IF(ISERROR(VLOOKUP(H92,Baza!A:D,4,FALSE)),"",(VLOOKUP(H92,Baza!A:D,4,FALSE)))</f>
        <v/>
      </c>
    </row>
    <row r="93" spans="2:11" ht="16.2" hidden="1" thickBot="1">
      <c r="B93" s="382"/>
      <c r="C93" s="236">
        <v>91</v>
      </c>
      <c r="D93" s="233" t="str">
        <f t="shared" si="7"/>
        <v/>
      </c>
      <c r="E93" s="34"/>
      <c r="F93">
        <v>91</v>
      </c>
      <c r="I93" s="240"/>
      <c r="J93" s="36"/>
      <c r="K93" s="75" t="str">
        <f>IF(ISERROR(VLOOKUP(H93,Baza!A:D,4,FALSE)),"",(VLOOKUP(H93,Baza!A:D,4,FALSE)))</f>
        <v/>
      </c>
    </row>
    <row r="94" spans="2:11" ht="16.2" hidden="1" thickBot="1">
      <c r="B94" s="383"/>
      <c r="C94" s="237">
        <v>92</v>
      </c>
      <c r="D94" s="233" t="str">
        <f t="shared" si="7"/>
        <v/>
      </c>
      <c r="E94" s="34"/>
      <c r="F94">
        <v>92</v>
      </c>
      <c r="I94" s="240"/>
      <c r="J94" s="36"/>
      <c r="K94" s="75" t="str">
        <f>IF(ISERROR(VLOOKUP(H94,Baza!A:D,4,FALSE)),"",(VLOOKUP(H94,Baza!A:D,4,FALSE)))</f>
        <v/>
      </c>
    </row>
    <row r="95" spans="2:11" ht="16.2" hidden="1" thickBot="1">
      <c r="B95" s="381" t="s">
        <v>104</v>
      </c>
      <c r="C95" s="238">
        <v>93</v>
      </c>
      <c r="D95" s="233" t="str">
        <f t="shared" si="7"/>
        <v/>
      </c>
      <c r="E95" s="34"/>
      <c r="F95">
        <v>93</v>
      </c>
      <c r="I95" s="240"/>
      <c r="J95" s="36"/>
      <c r="K95" s="75" t="str">
        <f>IF(ISERROR(VLOOKUP(H95,Baza!A:D,4,FALSE)),"",(VLOOKUP(H95,Baza!A:D,4,FALSE)))</f>
        <v/>
      </c>
    </row>
    <row r="96" spans="2:11" ht="16.2" hidden="1" thickBot="1">
      <c r="B96" s="382"/>
      <c r="C96" s="236">
        <v>94</v>
      </c>
      <c r="D96" s="233" t="str">
        <f t="shared" si="7"/>
        <v/>
      </c>
      <c r="E96" s="34"/>
      <c r="F96">
        <v>94</v>
      </c>
      <c r="I96" s="240"/>
      <c r="J96" s="36"/>
      <c r="K96" s="75" t="str">
        <f>IF(ISERROR(VLOOKUP(H96,Baza!A:D,4,FALSE)),"",(VLOOKUP(H96,Baza!A:D,4,FALSE)))</f>
        <v/>
      </c>
    </row>
    <row r="97" spans="2:11" ht="16.2" hidden="1" thickBot="1">
      <c r="B97" s="382"/>
      <c r="C97" s="236">
        <v>95</v>
      </c>
      <c r="D97" s="233" t="str">
        <f t="shared" si="7"/>
        <v/>
      </c>
      <c r="E97" s="34"/>
      <c r="F97">
        <v>95</v>
      </c>
      <c r="I97" s="240"/>
      <c r="J97" s="36"/>
      <c r="K97" s="75" t="str">
        <f>IF(ISERROR(VLOOKUP(H97,Baza!A:D,4,FALSE)),"",(VLOOKUP(H97,Baza!A:D,4,FALSE)))</f>
        <v/>
      </c>
    </row>
    <row r="98" spans="2:11" ht="16.2" hidden="1" thickBot="1">
      <c r="B98" s="383"/>
      <c r="C98" s="237">
        <v>96</v>
      </c>
      <c r="D98" s="233" t="str">
        <f t="shared" si="7"/>
        <v/>
      </c>
      <c r="E98" s="34"/>
      <c r="F98">
        <v>96</v>
      </c>
      <c r="I98" s="240"/>
      <c r="J98" s="36"/>
      <c r="K98" s="75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workbookViewId="0">
      <selection activeCell="Y10" sqref="Y10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19" t="s">
        <v>0</v>
      </c>
      <c r="C1" s="419"/>
      <c r="D1" s="419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1" t="s">
        <v>3</v>
      </c>
      <c r="D2" s="422"/>
      <c r="E2" s="423"/>
      <c r="F2" s="424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Дамјан Стојчев (72)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07" t="str">
        <f>IF(GROUPS!F9="","",GROUPS!F9)</f>
        <v>Дамјан Стојчев (72)</v>
      </c>
      <c r="D3" s="408"/>
      <c r="E3" s="409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35</v>
      </c>
      <c r="R3" s="410">
        <f>IF(ISERROR(IF(AND(T9="",T13="",T17=""),"",SUM(AB3:AD3)+(N3-O3)/1000)+(AK3/10000)),"",IF(AND(T9="",T13="",T17=""),"",SUM(AB3:AD3)+(N3-O3)/1000)+(AK3/10000)+(AG3/100000))</f>
        <v>4.00976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Вили Ангелов (77)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31</v>
      </c>
      <c r="AL3" s="406"/>
      <c r="AM3" s="10">
        <f>AH5</f>
        <v>19</v>
      </c>
      <c r="AN3" s="10">
        <f>AI4</f>
        <v>16</v>
      </c>
      <c r="AO3" s="10">
        <f>AJ6</f>
        <v>0</v>
      </c>
      <c r="AP3" s="9">
        <f>SUM(AM3:AO3)</f>
        <v>35</v>
      </c>
    </row>
    <row r="4" spans="2:47" ht="24" customHeight="1">
      <c r="B4" s="101">
        <v>2</v>
      </c>
      <c r="C4" s="407" t="str">
        <f>IF(GROUPS!F10="","",GROUPS!F10)</f>
        <v>Игор Маневски (200)</v>
      </c>
      <c r="D4" s="408"/>
      <c r="E4" s="409"/>
      <c r="F4" s="113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0</v>
      </c>
      <c r="O4" s="109">
        <f>IF(AND(T10="",U13="",U18=""),"",SUM(G4,K4,M4))</f>
        <v>6</v>
      </c>
      <c r="P4" s="110">
        <f>IF(AND(T10="",U13="",U18=""),"",AG4)</f>
        <v>38</v>
      </c>
      <c r="Q4" s="111">
        <f>IF(AND(T10="",U13="",U18=""),"",AP4)</f>
        <v>66</v>
      </c>
      <c r="R4" s="410">
        <f>IF(ISERROR(IF(AND(T10="",U13="",U18=""),"",SUM(AB4:AD4)+(N4-O4)/1000)+(AK4/10000)+(AG4/100000)),"",IF(AND(T10="",U13="",U18=""),"",SUM(AB4:AD4)+(N4-O4)/1000)+(AK4/10000)+(AG4/100000))</f>
        <v>1.9915800000000001</v>
      </c>
      <c r="S4" s="410"/>
      <c r="T4" s="112">
        <f>IF(ISERROR(IF(C4="","",RANK(R4,$R$3:$S$6,0))),"",IF(C4="","",RANK(R4,$R$3:$S$6,0)))</f>
        <v>3</v>
      </c>
      <c r="U4" s="9"/>
      <c r="V4" s="9"/>
      <c r="W4" s="7">
        <v>3</v>
      </c>
      <c r="X4" s="411" t="str">
        <f t="shared" si="0"/>
        <v>Игор Маневски (200)</v>
      </c>
      <c r="Y4" s="412"/>
      <c r="Z4" s="413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38</v>
      </c>
      <c r="AH4" s="10">
        <f>F10+H10+J10+L10+N10+P10+R10</f>
        <v>0</v>
      </c>
      <c r="AI4" s="10">
        <f>G13+I13+K13+M13+O13+Q13+S13</f>
        <v>16</v>
      </c>
      <c r="AJ4" s="10">
        <f>G18+I18+K18+M18+O18+Q18+S18</f>
        <v>22</v>
      </c>
      <c r="AK4" s="405">
        <f t="shared" ref="AK4:AK6" si="2">SUM(AH4:AJ4)-SUM(AM4:AO4)</f>
        <v>-28</v>
      </c>
      <c r="AL4" s="406"/>
      <c r="AM4" s="10">
        <f>AH6</f>
        <v>0</v>
      </c>
      <c r="AN4" s="10">
        <f>AI3</f>
        <v>33</v>
      </c>
      <c r="AO4" s="10">
        <f>AJ5</f>
        <v>33</v>
      </c>
      <c r="AP4" s="9">
        <f t="shared" ref="AP4:AP6" si="3">SUM(AM4:AO4)</f>
        <v>66</v>
      </c>
    </row>
    <row r="5" spans="2:47" ht="24" customHeight="1">
      <c r="B5" s="101">
        <v>3</v>
      </c>
      <c r="C5" s="407" t="str">
        <f>IF(GROUPS!F11="","",GROUPS!F11)</f>
        <v>Вили Ангелов (77)</v>
      </c>
      <c r="D5" s="408"/>
      <c r="E5" s="409"/>
      <c r="F5" s="113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3</v>
      </c>
      <c r="P5" s="110">
        <f>IF(AND(U9="",T14="",T18=""),"",AG5)</f>
        <v>52</v>
      </c>
      <c r="Q5" s="111">
        <f>IF(AND(U9="",T14="",T18=""),"",AP5)</f>
        <v>55</v>
      </c>
      <c r="R5" s="410">
        <f>IF(ISERROR(IF(AND(U9="",T14="",T18=""),"",SUM(AB5:AD5)+(N5-O5)/1000)+(AK5/10000)+(AG5/100000)),"",IF(AND(U9="",T14="",T18=""),"",SUM(AB5:AD5)+(N5-O5)/1000)+(AK5/10000)+(AG5/100000))</f>
        <v>3.0002199999999997</v>
      </c>
      <c r="S5" s="410"/>
      <c r="T5" s="112">
        <f>IF(ISERROR(IF(C5="","",RANK(R5,$R$3:$S$6,0))),"",IF(C5="","",RANK(R5,$R$3:$S$6,0)))</f>
        <v>2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52</v>
      </c>
      <c r="AH5" s="10">
        <f>G9+I9+K9+M9+O9+Q9+S9</f>
        <v>19</v>
      </c>
      <c r="AI5" s="10">
        <f>F14+H14+J14+L14+N14+P14+R14</f>
        <v>0</v>
      </c>
      <c r="AJ5" s="10">
        <f>F18+H18+J18+L18+N18+P18+R18</f>
        <v>33</v>
      </c>
      <c r="AK5" s="405">
        <f t="shared" si="2"/>
        <v>-3</v>
      </c>
      <c r="AL5" s="406"/>
      <c r="AM5" s="10">
        <f>AH3</f>
        <v>33</v>
      </c>
      <c r="AN5" s="10">
        <f>AI6</f>
        <v>0</v>
      </c>
      <c r="AO5" s="10">
        <f>AJ4</f>
        <v>22</v>
      </c>
      <c r="AP5" s="9">
        <f t="shared" si="3"/>
        <v>55</v>
      </c>
    </row>
    <row r="6" spans="2:47" ht="24" customHeight="1" thickBot="1">
      <c r="B6" s="116">
        <v>4</v>
      </c>
      <c r="C6" s="401" t="str">
        <f>IF(GROUPS!F12="","",GROUPS!F12)</f>
        <v/>
      </c>
      <c r="D6" s="402"/>
      <c r="E6" s="40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156</v>
      </c>
      <c r="Q7" s="127">
        <f>SUM(Q3:Q6)</f>
        <v>156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Дамјан Стојчев (72)</v>
      </c>
      <c r="D9" s="130">
        <v>3</v>
      </c>
      <c r="E9" s="131" t="str">
        <f>IF(C5="","",VLOOKUP(D9,$B$3:$E$6,2,FALSE))</f>
        <v>Вили Ангелов (77)</v>
      </c>
      <c r="F9" s="132">
        <v>11</v>
      </c>
      <c r="G9" s="133">
        <v>4</v>
      </c>
      <c r="H9" s="134">
        <v>11</v>
      </c>
      <c r="I9" s="133">
        <v>7</v>
      </c>
      <c r="J9" s="132">
        <v>11</v>
      </c>
      <c r="K9" s="135">
        <v>8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Игор Маневски (200)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Дамјан Стојчев (72)</v>
      </c>
      <c r="D13" s="130">
        <v>2</v>
      </c>
      <c r="E13" s="131" t="str">
        <f>IF(C4="","",VLOOKUP(D13,$B$3:$E$6,2,FALSE))</f>
        <v>Игор Маневски (200)</v>
      </c>
      <c r="F13" s="132">
        <v>11</v>
      </c>
      <c r="G13" s="133">
        <v>4</v>
      </c>
      <c r="H13" s="134">
        <v>11</v>
      </c>
      <c r="I13" s="133">
        <v>5</v>
      </c>
      <c r="J13" s="132">
        <v>11</v>
      </c>
      <c r="K13" s="135">
        <v>7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Вили Ангелов (77)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Дамјан Стојчев (72)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Вили Ангелов (77)</v>
      </c>
      <c r="D18" s="140">
        <v>2</v>
      </c>
      <c r="E18" s="141" t="str">
        <f>IF(C4="","",VLOOKUP(D18,$B$3:$E$6,2,FALSE))</f>
        <v>Игор Маневски (200)</v>
      </c>
      <c r="F18" s="142">
        <v>11</v>
      </c>
      <c r="G18" s="143">
        <v>8</v>
      </c>
      <c r="H18" s="144">
        <v>11</v>
      </c>
      <c r="I18" s="143">
        <v>6</v>
      </c>
      <c r="J18" s="142">
        <v>11</v>
      </c>
      <c r="K18" s="145">
        <v>8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Z15" sqref="Z15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19" t="s">
        <v>0</v>
      </c>
      <c r="C1" s="419"/>
      <c r="D1" s="419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1" t="s">
        <v>3</v>
      </c>
      <c r="D2" s="422"/>
      <c r="E2" s="423"/>
      <c r="F2" s="424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Андреј Стојановски (47)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07" t="str">
        <f>IF(GROUPS!H9="","",GROUPS!H9)</f>
        <v>Андреј Стојановски (47)</v>
      </c>
      <c r="D3" s="408"/>
      <c r="E3" s="409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74</v>
      </c>
      <c r="Q3" s="111">
        <f>IF(AND(T9="",T13="",T17=""),"",AP3)</f>
        <v>55</v>
      </c>
      <c r="R3" s="410">
        <f>IF(ISERROR(IF(AND(T9="",T13="",T17=""),"",SUM(AB3:AD3)+(N3-O3)/1000)+(AK3/10000)),"",IF(AND(T9="",T13="",T17=""),"",SUM(AB3:AD3)+(N3-O3)/1000)+(AK3/10000)+(AG3/100000))</f>
        <v>4.0076400000000003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Филип Терзиовски (110)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74</v>
      </c>
      <c r="AH3" s="10">
        <f>F9+H9+J9+L9+N9+P9+R9</f>
        <v>33</v>
      </c>
      <c r="AI3" s="10">
        <f>F13+H13+J13+L13+N13+P13+R13</f>
        <v>41</v>
      </c>
      <c r="AJ3" s="10">
        <f>F17+H17+J17+L17+N17+P17+R17</f>
        <v>0</v>
      </c>
      <c r="AK3" s="405">
        <f>SUM(AH3:AJ3)-SUM(AM3:AO3)</f>
        <v>19</v>
      </c>
      <c r="AL3" s="406"/>
      <c r="AM3" s="10">
        <f>AH5</f>
        <v>24</v>
      </c>
      <c r="AN3" s="10">
        <f>AI4</f>
        <v>31</v>
      </c>
      <c r="AO3" s="10">
        <f>AJ6</f>
        <v>0</v>
      </c>
      <c r="AP3" s="9">
        <f>SUM(AM3:AO3)</f>
        <v>55</v>
      </c>
    </row>
    <row r="4" spans="2:47" ht="24" customHeight="1">
      <c r="B4" s="101">
        <v>2</v>
      </c>
      <c r="C4" s="407" t="str">
        <f>IF(GROUPS!H10="","",GROUPS!H10)</f>
        <v>Марјан Крстев (52)</v>
      </c>
      <c r="D4" s="408"/>
      <c r="E4" s="409"/>
      <c r="F4" s="113">
        <f>U13</f>
        <v>1</v>
      </c>
      <c r="G4" s="106">
        <f>T13</f>
        <v>3</v>
      </c>
      <c r="H4" s="114"/>
      <c r="I4" s="103"/>
      <c r="J4" s="104">
        <f>U18</f>
        <v>1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2</v>
      </c>
      <c r="O4" s="109">
        <f>IF(AND(T10="",U13="",U18=""),"",SUM(G4,K4,M4))</f>
        <v>6</v>
      </c>
      <c r="P4" s="110">
        <f>IF(AND(T10="",U13="",U18=""),"",AG4)</f>
        <v>65</v>
      </c>
      <c r="Q4" s="111">
        <f>IF(AND(T10="",U13="",U18=""),"",AP4)</f>
        <v>80</v>
      </c>
      <c r="R4" s="410">
        <f>IF(ISERROR(IF(AND(T10="",U13="",U18=""),"",SUM(AB4:AD4)+(N4-O4)/1000)+(AK4/10000)+(AG4/100000)),"",IF(AND(T10="",U13="",U18=""),"",SUM(AB4:AD4)+(N4-O4)/1000)+(AK4/10000)+(AG4/100000))</f>
        <v>1.99515</v>
      </c>
      <c r="S4" s="410"/>
      <c r="T4" s="112">
        <f>IF(ISERROR(IF(C4="","",RANK(R4,$R$3:$S$6,0))),"",IF(C4="","",RANK(R4,$R$3:$S$6,0)))</f>
        <v>3</v>
      </c>
      <c r="U4" s="9"/>
      <c r="V4" s="9"/>
      <c r="W4" s="7">
        <v>3</v>
      </c>
      <c r="X4" s="411" t="str">
        <f t="shared" si="0"/>
        <v>Марјан Крстев (52)</v>
      </c>
      <c r="Y4" s="412"/>
      <c r="Z4" s="413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65</v>
      </c>
      <c r="AH4" s="10">
        <f>F10+H10+J10+L10+N10+P10+R10</f>
        <v>0</v>
      </c>
      <c r="AI4" s="10">
        <f>G13+I13+K13+M13+O13+Q13+S13</f>
        <v>31</v>
      </c>
      <c r="AJ4" s="10">
        <f>G18+I18+K18+M18+O18+Q18+S18</f>
        <v>34</v>
      </c>
      <c r="AK4" s="405">
        <f t="shared" ref="AK4:AK6" si="2">SUM(AH4:AJ4)-SUM(AM4:AO4)</f>
        <v>-15</v>
      </c>
      <c r="AL4" s="406"/>
      <c r="AM4" s="10">
        <f>AH6</f>
        <v>0</v>
      </c>
      <c r="AN4" s="10">
        <f>AI3</f>
        <v>41</v>
      </c>
      <c r="AO4" s="10">
        <f>AJ5</f>
        <v>39</v>
      </c>
      <c r="AP4" s="9">
        <f t="shared" ref="AP4:AP6" si="3">SUM(AM4:AO4)</f>
        <v>80</v>
      </c>
    </row>
    <row r="5" spans="2:47" ht="24" customHeight="1">
      <c r="B5" s="101">
        <v>3</v>
      </c>
      <c r="C5" s="407" t="str">
        <f>IF(GROUPS!H11="","",GROUPS!H11)</f>
        <v>Филип Терзиовски (110)</v>
      </c>
      <c r="D5" s="408"/>
      <c r="E5" s="409"/>
      <c r="F5" s="113">
        <f>U9</f>
        <v>0</v>
      </c>
      <c r="G5" s="106">
        <f>T9</f>
        <v>3</v>
      </c>
      <c r="H5" s="104">
        <f>T18</f>
        <v>3</v>
      </c>
      <c r="I5" s="106">
        <f>U18</f>
        <v>1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4</v>
      </c>
      <c r="P5" s="110">
        <f>IF(AND(U9="",T14="",T18=""),"",AG5)</f>
        <v>63</v>
      </c>
      <c r="Q5" s="111">
        <f>IF(AND(U9="",T14="",T18=""),"",AP5)</f>
        <v>67</v>
      </c>
      <c r="R5" s="410">
        <f>IF(ISERROR(IF(AND(U9="",T14="",T18=""),"",SUM(AB5:AD5)+(N5-O5)/1000)+(AK5/10000)+(AG5/100000)),"",IF(AND(U9="",T14="",T18=""),"",SUM(AB5:AD5)+(N5-O5)/1000)+(AK5/10000)+(AG5/100000))</f>
        <v>2.9992300000000003</v>
      </c>
      <c r="S5" s="410"/>
      <c r="T5" s="112">
        <f>IF(ISERROR(IF(C5="","",RANK(R5,$R$3:$S$6,0))),"",IF(C5="","",RANK(R5,$R$3:$S$6,0)))</f>
        <v>2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63</v>
      </c>
      <c r="AH5" s="10">
        <f>G9+I9+K9+M9+O9+Q9+S9</f>
        <v>24</v>
      </c>
      <c r="AI5" s="10">
        <f>F14+H14+J14+L14+N14+P14+R14</f>
        <v>0</v>
      </c>
      <c r="AJ5" s="10">
        <f>F18+H18+J18+L18+N18+P18+R18</f>
        <v>39</v>
      </c>
      <c r="AK5" s="405">
        <f t="shared" si="2"/>
        <v>-4</v>
      </c>
      <c r="AL5" s="406"/>
      <c r="AM5" s="10">
        <f>AH3</f>
        <v>33</v>
      </c>
      <c r="AN5" s="10">
        <f>AI6</f>
        <v>0</v>
      </c>
      <c r="AO5" s="10">
        <f>AJ4</f>
        <v>34</v>
      </c>
      <c r="AP5" s="9">
        <f t="shared" si="3"/>
        <v>67</v>
      </c>
    </row>
    <row r="6" spans="2:47" ht="24" customHeight="1" thickBot="1">
      <c r="B6" s="116">
        <v>4</v>
      </c>
      <c r="C6" s="401" t="str">
        <f>IF(GROUPS!H12="","",GROUPS!H12)</f>
        <v/>
      </c>
      <c r="D6" s="402"/>
      <c r="E6" s="40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202</v>
      </c>
      <c r="Q7" s="127">
        <f>SUM(Q3:Q6)</f>
        <v>202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Андреј Стојановски (47)</v>
      </c>
      <c r="D9" s="130">
        <v>3</v>
      </c>
      <c r="E9" s="131" t="str">
        <f>IF(C5="","",VLOOKUP(D9,$B$3:$E$6,2,FALSE))</f>
        <v>Филип Терзиовски (110)</v>
      </c>
      <c r="F9" s="132">
        <v>11</v>
      </c>
      <c r="G9" s="133">
        <v>9</v>
      </c>
      <c r="H9" s="134">
        <v>11</v>
      </c>
      <c r="I9" s="133">
        <v>6</v>
      </c>
      <c r="J9" s="132">
        <v>11</v>
      </c>
      <c r="K9" s="135">
        <v>9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Марјан Крстев (52)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Андреј Стојановски (47)</v>
      </c>
      <c r="D13" s="130">
        <v>2</v>
      </c>
      <c r="E13" s="131" t="str">
        <f>IF(C4="","",VLOOKUP(D13,$B$3:$E$6,2,FALSE))</f>
        <v>Марјан Крстев (52)</v>
      </c>
      <c r="F13" s="132">
        <v>11</v>
      </c>
      <c r="G13" s="133">
        <v>9</v>
      </c>
      <c r="H13" s="134">
        <v>11</v>
      </c>
      <c r="I13" s="133">
        <v>2</v>
      </c>
      <c r="J13" s="132">
        <v>8</v>
      </c>
      <c r="K13" s="135">
        <v>11</v>
      </c>
      <c r="L13" s="134">
        <v>11</v>
      </c>
      <c r="M13" s="133">
        <v>9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Филип Терзиовски (110)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Андреј Стојановски (47)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Филип Терзиовски (110)</v>
      </c>
      <c r="D18" s="140">
        <v>2</v>
      </c>
      <c r="E18" s="141" t="str">
        <f>IF(C4="","",VLOOKUP(D18,$B$3:$E$6,2,FALSE))</f>
        <v>Марјан Крстев (52)</v>
      </c>
      <c r="F18" s="142">
        <v>6</v>
      </c>
      <c r="G18" s="143">
        <v>11</v>
      </c>
      <c r="H18" s="144">
        <v>11</v>
      </c>
      <c r="I18" s="143">
        <v>8</v>
      </c>
      <c r="J18" s="142">
        <v>11</v>
      </c>
      <c r="K18" s="145">
        <v>8</v>
      </c>
      <c r="L18" s="144">
        <v>11</v>
      </c>
      <c r="M18" s="143">
        <v>7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1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1</v>
      </c>
      <c r="AI18" s="10">
        <f>IF(M18="","",IF(M18&gt;L18,1,0))</f>
        <v>0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workbookViewId="0">
      <selection activeCell="X12" sqref="X12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42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Алeксандар Марковиќ (3)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200">
        <v>1</v>
      </c>
      <c r="C3" s="439" t="str">
        <f>IF(GROUPS!J9="","",GROUPS!J9)</f>
        <v>Алeксандар Марковиќ (3)</v>
      </c>
      <c r="D3" s="439"/>
      <c r="E3" s="440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34</v>
      </c>
      <c r="R3" s="410">
        <f>IF(ISERROR(IF(AND(T9="",T13="",T17=""),"",SUM(AB3:AD3)+(N3-O3)/1000)+(AK3/10000)),"",IF(AND(T9="",T13="",T17=""),"",SUM(AB3:AD3)+(N3-O3)/1000)+(AK3/10000)+(AG3/100000))</f>
        <v>4.0098599999999998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Кристијан Митев (420)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32</v>
      </c>
      <c r="AL3" s="406"/>
      <c r="AM3" s="10">
        <f>AH5</f>
        <v>17</v>
      </c>
      <c r="AN3" s="10">
        <f>AI4</f>
        <v>17</v>
      </c>
      <c r="AO3" s="10">
        <f>AJ6</f>
        <v>0</v>
      </c>
      <c r="AP3" s="9">
        <f>SUM(AM3:AO3)</f>
        <v>34</v>
      </c>
    </row>
    <row r="4" spans="2:47" ht="24" customHeight="1">
      <c r="B4" s="200">
        <v>2</v>
      </c>
      <c r="C4" s="439" t="str">
        <f>IF(GROUPS!J10="","",GROUPS!J10)</f>
        <v>Мирослав Симиќ (55)</v>
      </c>
      <c r="D4" s="439"/>
      <c r="E4" s="440"/>
      <c r="F4" s="198">
        <f>U13</f>
        <v>0</v>
      </c>
      <c r="G4" s="106">
        <f>T13</f>
        <v>3</v>
      </c>
      <c r="H4" s="114"/>
      <c r="I4" s="103"/>
      <c r="J4" s="104">
        <f>U18</f>
        <v>2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2</v>
      </c>
      <c r="O4" s="109">
        <f>IF(AND(T10="",U13="",U18=""),"",SUM(G4,K4,M4))</f>
        <v>6</v>
      </c>
      <c r="P4" s="110">
        <f>IF(AND(T10="",U13="",U18=""),"",AG4)</f>
        <v>56</v>
      </c>
      <c r="Q4" s="111">
        <f>IF(AND(T10="",U13="",U18=""),"",AP4)</f>
        <v>83</v>
      </c>
      <c r="R4" s="410">
        <f>IF(ISERROR(IF(AND(T10="",U13="",U18=""),"",SUM(AB4:AD4)+(N4-O4)/1000)+(AK4/10000)+(AG4/100000)),"",IF(AND(T10="",U13="",U18=""),"",SUM(AB4:AD4)+(N4-O4)/1000)+(AK4/10000)+(AG4/100000))</f>
        <v>1.99386</v>
      </c>
      <c r="S4" s="410"/>
      <c r="T4" s="112">
        <f>IF(ISERROR(IF(C4="","",RANK(R4,$R$3:$S$6,0))),"",IF(C4="","",RANK(R4,$R$3:$S$6,0)))</f>
        <v>3</v>
      </c>
      <c r="U4" s="9"/>
      <c r="V4" s="9"/>
      <c r="W4" s="7">
        <v>3</v>
      </c>
      <c r="X4" s="411" t="str">
        <f t="shared" si="0"/>
        <v>Мирослав Симиќ (55)</v>
      </c>
      <c r="Y4" s="412"/>
      <c r="Z4" s="413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56</v>
      </c>
      <c r="AH4" s="10">
        <f>F10+H10+J10+L10+N10+P10+R10</f>
        <v>0</v>
      </c>
      <c r="AI4" s="10">
        <f>G13+I13+K13+M13+O13+Q13+S13</f>
        <v>17</v>
      </c>
      <c r="AJ4" s="10">
        <f>G18+I18+K18+M18+O18+Q18+S18</f>
        <v>39</v>
      </c>
      <c r="AK4" s="405">
        <f t="shared" ref="AK4:AK6" si="2">SUM(AH4:AJ4)-SUM(AM4:AO4)</f>
        <v>-27</v>
      </c>
      <c r="AL4" s="406"/>
      <c r="AM4" s="10">
        <f>AH6</f>
        <v>0</v>
      </c>
      <c r="AN4" s="10">
        <f>AI3</f>
        <v>33</v>
      </c>
      <c r="AO4" s="10">
        <f>AJ5</f>
        <v>50</v>
      </c>
      <c r="AP4" s="9">
        <f t="shared" ref="AP4:AP6" si="3">SUM(AM4:AO4)</f>
        <v>83</v>
      </c>
    </row>
    <row r="5" spans="2:47" ht="24" customHeight="1">
      <c r="B5" s="200">
        <v>3</v>
      </c>
      <c r="C5" s="439" t="str">
        <f>IF(GROUPS!J11="","",GROUPS!J11)</f>
        <v>Кристијан Митев (420)</v>
      </c>
      <c r="D5" s="439"/>
      <c r="E5" s="440"/>
      <c r="F5" s="198">
        <f>U9</f>
        <v>0</v>
      </c>
      <c r="G5" s="106">
        <f>T9</f>
        <v>3</v>
      </c>
      <c r="H5" s="104">
        <f>T18</f>
        <v>3</v>
      </c>
      <c r="I5" s="106">
        <f>U18</f>
        <v>2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5</v>
      </c>
      <c r="P5" s="110">
        <f>IF(AND(U9="",T14="",T18=""),"",AG5)</f>
        <v>67</v>
      </c>
      <c r="Q5" s="111">
        <f>IF(AND(U9="",T14="",T18=""),"",AP5)</f>
        <v>72</v>
      </c>
      <c r="R5" s="410">
        <f>IF(ISERROR(IF(AND(U9="",T14="",T18=""),"",SUM(AB5:AD5)+(N5-O5)/1000)+(AK5/10000)+(AG5/100000)),"",IF(AND(U9="",T14="",T18=""),"",SUM(AB5:AD5)+(N5-O5)/1000)+(AK5/10000)+(AG5/100000))</f>
        <v>2.99817</v>
      </c>
      <c r="S5" s="410"/>
      <c r="T5" s="112">
        <f>IF(ISERROR(IF(C5="","",RANK(R5,$R$3:$S$6,0))),"",IF(C5="","",RANK(R5,$R$3:$S$6,0)))</f>
        <v>2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67</v>
      </c>
      <c r="AH5" s="10">
        <f>G9+I9+K9+M9+O9+Q9+S9</f>
        <v>17</v>
      </c>
      <c r="AI5" s="10">
        <f>F14+H14+J14+L14+N14+P14+R14</f>
        <v>0</v>
      </c>
      <c r="AJ5" s="10">
        <f>F18+H18+J18+L18+N18+P18+R18</f>
        <v>50</v>
      </c>
      <c r="AK5" s="405">
        <f t="shared" si="2"/>
        <v>-5</v>
      </c>
      <c r="AL5" s="406"/>
      <c r="AM5" s="10">
        <f>AH3</f>
        <v>33</v>
      </c>
      <c r="AN5" s="10">
        <f>AI6</f>
        <v>0</v>
      </c>
      <c r="AO5" s="10">
        <f>AJ4</f>
        <v>39</v>
      </c>
      <c r="AP5" s="9">
        <f t="shared" si="3"/>
        <v>72</v>
      </c>
    </row>
    <row r="6" spans="2:47" ht="24" customHeight="1" thickBot="1">
      <c r="B6" s="201">
        <v>4</v>
      </c>
      <c r="C6" s="444" t="str">
        <f>IF(GROUPS!J12="","",GROUPS!J12)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189</v>
      </c>
      <c r="Q7" s="127">
        <f>SUM(Q3:Q6)</f>
        <v>189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Алeксандар Марковиќ (3)</v>
      </c>
      <c r="D9" s="130">
        <v>3</v>
      </c>
      <c r="E9" s="131" t="str">
        <f>IF(C5="","",VLOOKUP(D9,$B$3:$E$6,2,FALSE))</f>
        <v>Кристијан Митев (420)</v>
      </c>
      <c r="F9" s="132">
        <v>11</v>
      </c>
      <c r="G9" s="133">
        <v>5</v>
      </c>
      <c r="H9" s="134">
        <v>11</v>
      </c>
      <c r="I9" s="133">
        <v>6</v>
      </c>
      <c r="J9" s="132">
        <v>11</v>
      </c>
      <c r="K9" s="135">
        <v>6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Мирослав Симиќ (55)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Алeксандар Марковиќ (3)</v>
      </c>
      <c r="D13" s="130">
        <v>2</v>
      </c>
      <c r="E13" s="131" t="str">
        <f>IF(C4="","",VLOOKUP(D13,$B$3:$E$6,2,FALSE))</f>
        <v>Мирослав Симиќ (55)</v>
      </c>
      <c r="F13" s="132">
        <v>11</v>
      </c>
      <c r="G13" s="133">
        <v>2</v>
      </c>
      <c r="H13" s="134">
        <v>11</v>
      </c>
      <c r="I13" s="133">
        <v>9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Кристијан Митев (420)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Алeксандар Марковиќ (3)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Кристијан Митев (420)</v>
      </c>
      <c r="D18" s="140">
        <v>2</v>
      </c>
      <c r="E18" s="141" t="str">
        <f>IF(C4="","",VLOOKUP(D18,$B$3:$E$6,2,FALSE))</f>
        <v>Мирослав Симиќ (55)</v>
      </c>
      <c r="F18" s="142">
        <v>11</v>
      </c>
      <c r="G18" s="143">
        <v>5</v>
      </c>
      <c r="H18" s="144">
        <v>11</v>
      </c>
      <c r="I18" s="143">
        <v>7</v>
      </c>
      <c r="J18" s="142">
        <v>9</v>
      </c>
      <c r="K18" s="145">
        <v>11</v>
      </c>
      <c r="L18" s="144">
        <v>8</v>
      </c>
      <c r="M18" s="143">
        <v>11</v>
      </c>
      <c r="N18" s="142">
        <v>11</v>
      </c>
      <c r="O18" s="145">
        <v>5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workbookViewId="0">
      <selection activeCell="Z16" sqref="Z16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42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Борис Секулов (130)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200">
        <v>1</v>
      </c>
      <c r="C3" s="439" t="str">
        <f>IF(GROUPS!D14="","",GROUPS!D14)</f>
        <v>Борис Секулов (130)</v>
      </c>
      <c r="D3" s="439"/>
      <c r="E3" s="440"/>
      <c r="F3" s="197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2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3</v>
      </c>
      <c r="P3" s="110">
        <f>IF(AND(T9="",T13="",T17=""),"",AG3)</f>
        <v>97</v>
      </c>
      <c r="Q3" s="111">
        <f>IF(AND(T9="",T13="",T17=""),"",AP3)</f>
        <v>79</v>
      </c>
      <c r="R3" s="410">
        <f>IF(ISERROR(IF(AND(T9="",T13="",T17=""),"",SUM(AB3:AD3)+(N3-O3)/1000)+(AK3/10000)),"",IF(AND(T9="",T13="",T17=""),"",SUM(AB3:AD3)+(N3-O3)/1000)+(AK3/10000)+(AG3/100000))</f>
        <v>4.0057700000000001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Сашо Љамов (127)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97</v>
      </c>
      <c r="AH3" s="10">
        <f>F9+H9+J9+L9+N9+P9+R9</f>
        <v>50</v>
      </c>
      <c r="AI3" s="10">
        <f>F13+H13+J13+L13+N13+P13+R13</f>
        <v>47</v>
      </c>
      <c r="AJ3" s="10">
        <f>F17+H17+J17+L17+N17+P17+R17</f>
        <v>0</v>
      </c>
      <c r="AK3" s="405">
        <f>SUM(AH3:AJ3)-SUM(AM3:AO3)</f>
        <v>18</v>
      </c>
      <c r="AL3" s="406"/>
      <c r="AM3" s="10">
        <f>AH5</f>
        <v>40</v>
      </c>
      <c r="AN3" s="10">
        <f>AI4</f>
        <v>39</v>
      </c>
      <c r="AO3" s="10">
        <f>AJ6</f>
        <v>0</v>
      </c>
      <c r="AP3" s="9">
        <f>SUM(AM3:AO3)</f>
        <v>79</v>
      </c>
    </row>
    <row r="4" spans="2:47" ht="24" customHeight="1">
      <c r="B4" s="200">
        <v>2</v>
      </c>
      <c r="C4" s="439" t="str">
        <f>IF(GROUPS!D15="","",GROUPS!D15)</f>
        <v>Сашо Љамов (127)</v>
      </c>
      <c r="D4" s="439"/>
      <c r="E4" s="440"/>
      <c r="F4" s="198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4</v>
      </c>
      <c r="P4" s="110">
        <f>IF(AND(T10="",U13="",U18=""),"",AG4)</f>
        <v>81</v>
      </c>
      <c r="Q4" s="111">
        <f>IF(AND(T10="",U13="",U18=""),"",AP4)</f>
        <v>75</v>
      </c>
      <c r="R4" s="410">
        <f>IF(ISERROR(IF(AND(T10="",U13="",U18=""),"",SUM(AB4:AD4)+(N4-O4)/1000)+(AK4/10000)+(AG4/100000)),"",IF(AND(T10="",U13="",U18=""),"",SUM(AB4:AD4)+(N4-O4)/1000)+(AK4/10000)+(AG4/100000))</f>
        <v>3.0014099999999999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Андреј Бејковски (440)</v>
      </c>
      <c r="Y4" s="412"/>
      <c r="Z4" s="41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81</v>
      </c>
      <c r="AH4" s="10">
        <f>F10+H10+J10+L10+N10+P10+R10</f>
        <v>0</v>
      </c>
      <c r="AI4" s="10">
        <f>G13+I13+K13+M13+O13+Q13+S13</f>
        <v>39</v>
      </c>
      <c r="AJ4" s="10">
        <f>G18+I18+K18+M18+O18+Q18+S18</f>
        <v>42</v>
      </c>
      <c r="AK4" s="405">
        <f t="shared" ref="AK4:AK6" si="2">SUM(AH4:AJ4)-SUM(AM4:AO4)</f>
        <v>6</v>
      </c>
      <c r="AL4" s="406"/>
      <c r="AM4" s="10">
        <f>AH6</f>
        <v>0</v>
      </c>
      <c r="AN4" s="10">
        <f>AI3</f>
        <v>47</v>
      </c>
      <c r="AO4" s="10">
        <f>AJ5</f>
        <v>28</v>
      </c>
      <c r="AP4" s="9">
        <f t="shared" ref="AP4:AP6" si="3">SUM(AM4:AO4)</f>
        <v>75</v>
      </c>
    </row>
    <row r="5" spans="2:47" ht="24" customHeight="1">
      <c r="B5" s="200">
        <v>3</v>
      </c>
      <c r="C5" s="439" t="str">
        <f>IF(GROUPS!D16="","",GROUPS!D16)</f>
        <v>Андреј Бејковски (440)</v>
      </c>
      <c r="D5" s="439"/>
      <c r="E5" s="440"/>
      <c r="F5" s="198">
        <f>U9</f>
        <v>2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6</v>
      </c>
      <c r="P5" s="110">
        <f>IF(AND(U9="",T14="",T18=""),"",AG5)</f>
        <v>68</v>
      </c>
      <c r="Q5" s="111">
        <f>IF(AND(U9="",T14="",T18=""),"",AP5)</f>
        <v>92</v>
      </c>
      <c r="R5" s="410">
        <f>IF(ISERROR(IF(AND(U9="",T14="",T18=""),"",SUM(AB5:AD5)+(N5-O5)/1000)+(AK5/10000)+(AG5/100000)),"",IF(AND(U9="",T14="",T18=""),"",SUM(AB5:AD5)+(N5-O5)/1000)+(AK5/10000)+(AG5/100000))</f>
        <v>1.9952800000000002</v>
      </c>
      <c r="S5" s="410"/>
      <c r="T5" s="112">
        <f>IF(ISERROR(IF(C5="","",RANK(R5,$R$3:$S$6,0))),"",IF(C5="","",RANK(R5,$R$3:$S$6,0)))</f>
        <v>3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68</v>
      </c>
      <c r="AH5" s="10">
        <f>G9+I9+K9+M9+O9+Q9+S9</f>
        <v>40</v>
      </c>
      <c r="AI5" s="10">
        <f>F14+H14+J14+L14+N14+P14+R14</f>
        <v>0</v>
      </c>
      <c r="AJ5" s="10">
        <f>F18+H18+J18+L18+N18+P18+R18</f>
        <v>28</v>
      </c>
      <c r="AK5" s="405">
        <f t="shared" si="2"/>
        <v>-24</v>
      </c>
      <c r="AL5" s="406"/>
      <c r="AM5" s="10">
        <f>AH3</f>
        <v>50</v>
      </c>
      <c r="AN5" s="10">
        <f>AI6</f>
        <v>0</v>
      </c>
      <c r="AO5" s="10">
        <f>AJ4</f>
        <v>42</v>
      </c>
      <c r="AP5" s="9">
        <f t="shared" si="3"/>
        <v>92</v>
      </c>
    </row>
    <row r="6" spans="2:47" ht="24" customHeight="1" thickBot="1">
      <c r="B6" s="201">
        <v>4</v>
      </c>
      <c r="C6" s="444" t="str">
        <f>IF(GROUPS!D17="","",GROUPS!D17)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246</v>
      </c>
      <c r="Q7" s="127">
        <f>SUM(Q3:Q6)</f>
        <v>246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Борис Секулов (130)</v>
      </c>
      <c r="D9" s="130">
        <v>3</v>
      </c>
      <c r="E9" s="131" t="str">
        <f>IF(C5="","",VLOOKUP(D9,$B$3:$E$6,2,FALSE))</f>
        <v>Андреј Бејковски (440)</v>
      </c>
      <c r="F9" s="132">
        <v>13</v>
      </c>
      <c r="G9" s="133">
        <v>15</v>
      </c>
      <c r="H9" s="134">
        <v>4</v>
      </c>
      <c r="I9" s="133">
        <v>11</v>
      </c>
      <c r="J9" s="132">
        <v>11</v>
      </c>
      <c r="K9" s="135">
        <v>5</v>
      </c>
      <c r="L9" s="134">
        <v>11</v>
      </c>
      <c r="M9" s="133">
        <v>4</v>
      </c>
      <c r="N9" s="132">
        <v>11</v>
      </c>
      <c r="O9" s="135">
        <v>5</v>
      </c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2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1</v>
      </c>
      <c r="AI9" s="10">
        <f>IF(M9="","",IF(M9&gt;L9,1,0))</f>
        <v>0</v>
      </c>
      <c r="AJ9" s="10">
        <f>IF(N9="","",IF(N9&gt;O9,1,0))</f>
        <v>1</v>
      </c>
      <c r="AK9" s="10">
        <f>IF(O9="","",IF(O9&gt;N9,1,0))</f>
        <v>0</v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Сашо Љамов (127)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Борис Секулов (130)</v>
      </c>
      <c r="D13" s="130">
        <v>2</v>
      </c>
      <c r="E13" s="131" t="str">
        <f>IF(C4="","",VLOOKUP(D13,$B$3:$E$6,2,FALSE))</f>
        <v>Сашо Љамов (127)</v>
      </c>
      <c r="F13" s="132">
        <v>11</v>
      </c>
      <c r="G13" s="133">
        <v>8</v>
      </c>
      <c r="H13" s="134">
        <v>11</v>
      </c>
      <c r="I13" s="133">
        <v>7</v>
      </c>
      <c r="J13" s="132">
        <v>14</v>
      </c>
      <c r="K13" s="135">
        <v>16</v>
      </c>
      <c r="L13" s="134">
        <v>11</v>
      </c>
      <c r="M13" s="133">
        <v>8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Андреј Бејковски (440)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Борис Секулов (130)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Андреј Бејковски (440)</v>
      </c>
      <c r="D18" s="140">
        <v>2</v>
      </c>
      <c r="E18" s="141" t="str">
        <f>IF(C4="","",VLOOKUP(D18,$B$3:$E$6,2,FALSE))</f>
        <v>Сашо Љамов (127)</v>
      </c>
      <c r="F18" s="142">
        <v>11</v>
      </c>
      <c r="G18" s="143">
        <v>9</v>
      </c>
      <c r="H18" s="144">
        <v>6</v>
      </c>
      <c r="I18" s="143">
        <v>11</v>
      </c>
      <c r="J18" s="142">
        <v>7</v>
      </c>
      <c r="K18" s="145">
        <v>11</v>
      </c>
      <c r="L18" s="144">
        <v>4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workbookViewId="0">
      <selection activeCell="Y15" sqref="Y15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50" t="s">
        <v>2</v>
      </c>
      <c r="C2" s="448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Александар Јакимовски (178)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47" t="str">
        <f>IF(GROUPS!F14="","",GROUPS!F14)</f>
        <v>Александар Јакимовски (178)</v>
      </c>
      <c r="D3" s="439"/>
      <c r="E3" s="440"/>
      <c r="F3" s="197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76</v>
      </c>
      <c r="Q3" s="111">
        <f>IF(AND(T9="",T13="",T17=""),"",AP3)</f>
        <v>42</v>
      </c>
      <c r="R3" s="410">
        <f>IF(ISERROR(IF(AND(T9="",T13="",T17=""),"",SUM(AB3:AD3)+(N3-O3)/1000)+(AK3/10000)),"",IF(AND(T9="",T13="",T17=""),"",SUM(AB3:AD3)+(N3-O3)/1000)+(AK3/10000)+(AG3/100000))</f>
        <v>4.0091599999999996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Андреј Васевски (203)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76</v>
      </c>
      <c r="AH3" s="10">
        <f>F9+H9+J9+L9+N9+P9+R9</f>
        <v>33</v>
      </c>
      <c r="AI3" s="10">
        <f>F13+H13+J13+L13+N13+P13+R13</f>
        <v>43</v>
      </c>
      <c r="AJ3" s="10">
        <f>F17+H17+J17+L17+N17+P17+R17</f>
        <v>0</v>
      </c>
      <c r="AK3" s="405">
        <f>SUM(AH3:AJ3)-SUM(AM3:AO3)</f>
        <v>34</v>
      </c>
      <c r="AL3" s="406"/>
      <c r="AM3" s="10">
        <f>AH5</f>
        <v>10</v>
      </c>
      <c r="AN3" s="10">
        <f>AI4</f>
        <v>32</v>
      </c>
      <c r="AO3" s="10">
        <f>AJ6</f>
        <v>0</v>
      </c>
      <c r="AP3" s="9">
        <f>SUM(AM3:AO3)</f>
        <v>42</v>
      </c>
    </row>
    <row r="4" spans="2:47" ht="24" customHeight="1">
      <c r="B4" s="101">
        <v>2</v>
      </c>
      <c r="C4" s="447" t="str">
        <f>IF(GROUPS!F15="","",GROUPS!F15)</f>
        <v>Андреј Васевски (203)</v>
      </c>
      <c r="D4" s="439"/>
      <c r="E4" s="440"/>
      <c r="F4" s="198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3</v>
      </c>
      <c r="P4" s="110">
        <f>IF(AND(T10="",U13="",U18=""),"",AG4)</f>
        <v>65</v>
      </c>
      <c r="Q4" s="111">
        <f>IF(AND(T10="",U13="",U18=""),"",AP4)</f>
        <v>56</v>
      </c>
      <c r="R4" s="410">
        <f>IF(ISERROR(IF(AND(T10="",U13="",U18=""),"",SUM(AB4:AD4)+(N4-O4)/1000)+(AK4/10000)+(AG4/100000)),"",IF(AND(T10="",U13="",U18=""),"",SUM(AB4:AD4)+(N4-O4)/1000)+(AK4/10000)+(AG4/100000))</f>
        <v>3.0025499999999998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Дарко Јанев (767)</v>
      </c>
      <c r="Y4" s="412"/>
      <c r="Z4" s="41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65</v>
      </c>
      <c r="AH4" s="10">
        <f>F10+H10+J10+L10+N10+P10+R10</f>
        <v>0</v>
      </c>
      <c r="AI4" s="10">
        <f>G13+I13+K13+M13+O13+Q13+S13</f>
        <v>32</v>
      </c>
      <c r="AJ4" s="10">
        <f>G18+I18+K18+M18+O18+Q18+S18</f>
        <v>33</v>
      </c>
      <c r="AK4" s="405">
        <f t="shared" ref="AK4:AK6" si="2">SUM(AH4:AJ4)-SUM(AM4:AO4)</f>
        <v>9</v>
      </c>
      <c r="AL4" s="406"/>
      <c r="AM4" s="10">
        <f>AH6</f>
        <v>0</v>
      </c>
      <c r="AN4" s="10">
        <f>AI3</f>
        <v>43</v>
      </c>
      <c r="AO4" s="10">
        <f>AJ5</f>
        <v>13</v>
      </c>
      <c r="AP4" s="9">
        <f t="shared" ref="AP4:AP6" si="3">SUM(AM4:AO4)</f>
        <v>56</v>
      </c>
    </row>
    <row r="5" spans="2:47" ht="24" customHeight="1">
      <c r="B5" s="101">
        <v>3</v>
      </c>
      <c r="C5" s="447" t="str">
        <f>IF(GROUPS!F16="","",GROUPS!F16)</f>
        <v>Дарко Јанев (767)</v>
      </c>
      <c r="D5" s="439"/>
      <c r="E5" s="440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23</v>
      </c>
      <c r="Q5" s="111">
        <f>IF(AND(U9="",T14="",T18=""),"",AP5)</f>
        <v>66</v>
      </c>
      <c r="R5" s="410">
        <f>IF(ISERROR(IF(AND(U9="",T14="",T18=""),"",SUM(AB5:AD5)+(N5-O5)/1000)+(AK5/10000)+(AG5/100000)),"",IF(AND(U9="",T14="",T18=""),"",SUM(AB5:AD5)+(N5-O5)/1000)+(AK5/10000)+(AG5/100000))</f>
        <v>1.98993</v>
      </c>
      <c r="S5" s="410"/>
      <c r="T5" s="112">
        <f>IF(ISERROR(IF(C5="","",RANK(R5,$R$3:$S$6,0))),"",IF(C5="","",RANK(R5,$R$3:$S$6,0)))</f>
        <v>3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23</v>
      </c>
      <c r="AH5" s="10">
        <f>G9+I9+K9+M9+O9+Q9+S9</f>
        <v>10</v>
      </c>
      <c r="AI5" s="10">
        <f>F14+H14+J14+L14+N14+P14+R14</f>
        <v>0</v>
      </c>
      <c r="AJ5" s="10">
        <f>F18+H18+J18+L18+N18+P18+R18</f>
        <v>13</v>
      </c>
      <c r="AK5" s="405">
        <f t="shared" si="2"/>
        <v>-43</v>
      </c>
      <c r="AL5" s="406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46" t="str">
        <f>IF(GROUPS!F17="","",GROUPS!F17)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164</v>
      </c>
      <c r="Q7" s="127">
        <f>SUM(Q3:Q6)</f>
        <v>164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Александар Јакимовски (178)</v>
      </c>
      <c r="D9" s="130">
        <v>3</v>
      </c>
      <c r="E9" s="131" t="str">
        <f>IF(C5="","",VLOOKUP(D9,$B$3:$E$6,2,FALSE))</f>
        <v>Дарко Јанев (767)</v>
      </c>
      <c r="F9" s="132">
        <v>11</v>
      </c>
      <c r="G9" s="133">
        <v>3</v>
      </c>
      <c r="H9" s="134">
        <v>11</v>
      </c>
      <c r="I9" s="133">
        <v>2</v>
      </c>
      <c r="J9" s="132">
        <v>11</v>
      </c>
      <c r="K9" s="135">
        <v>5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Андреј Васевски (203)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Александар Јакимовски (178)</v>
      </c>
      <c r="D13" s="130">
        <v>2</v>
      </c>
      <c r="E13" s="131" t="str">
        <f>IF(C4="","",VLOOKUP(D13,$B$3:$E$6,2,FALSE))</f>
        <v>Андреј Васевски (203)</v>
      </c>
      <c r="F13" s="132">
        <v>11</v>
      </c>
      <c r="G13" s="133">
        <v>5</v>
      </c>
      <c r="H13" s="134">
        <v>10</v>
      </c>
      <c r="I13" s="133">
        <v>12</v>
      </c>
      <c r="J13" s="132">
        <v>11</v>
      </c>
      <c r="K13" s="135">
        <v>8</v>
      </c>
      <c r="L13" s="134">
        <v>11</v>
      </c>
      <c r="M13" s="133">
        <v>7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Дарко Јанев (767)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Александар Јакимовски (178)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Дарко Јанев (767)</v>
      </c>
      <c r="D18" s="140">
        <v>2</v>
      </c>
      <c r="E18" s="141" t="str">
        <f>IF(C4="","",VLOOKUP(D18,$B$3:$E$6,2,FALSE))</f>
        <v>Андреј Васевски (203)</v>
      </c>
      <c r="F18" s="142">
        <v>7</v>
      </c>
      <c r="G18" s="143">
        <v>11</v>
      </c>
      <c r="H18" s="144">
        <v>2</v>
      </c>
      <c r="I18" s="143">
        <v>11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workbookViewId="0">
      <selection activeCell="X12" sqref="X12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42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Димитрие Жоговски (126)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200">
        <v>1</v>
      </c>
      <c r="C3" s="439" t="str">
        <f>IF(GROUPS!H14="","",GROUPS!H14)</f>
        <v>Димитрие Жоговски (126)</v>
      </c>
      <c r="D3" s="439"/>
      <c r="E3" s="440"/>
      <c r="F3" s="197"/>
      <c r="G3" s="103"/>
      <c r="H3" s="104">
        <f>T13</f>
        <v>3</v>
      </c>
      <c r="I3" s="105">
        <f>U13</f>
        <v>1</v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>
        <f>IF(AND(T9="",T13="",T17=""),"",SUM(H3,J3,L3))</f>
        <v>3</v>
      </c>
      <c r="O3" s="109">
        <f>IF(AND(T9="",T13="",T17=""),"",SUM(I3,K3,M3))</f>
        <v>1</v>
      </c>
      <c r="P3" s="110">
        <f>IF(AND(T9="",T13="",T17=""),"",AG3)</f>
        <v>40</v>
      </c>
      <c r="Q3" s="111">
        <f>IF(AND(T9="",T13="",T17=""),"",AP3)</f>
        <v>28</v>
      </c>
      <c r="R3" s="410">
        <f>IF(ISERROR(IF(AND(T9="",T13="",T17=""),"",SUM(AB3:AD3)+(N3-O3)/1000)+(AK3/10000)),"",IF(AND(T9="",T13="",T17=""),"",SUM(AB3:AD3)+(N3-O3)/1000)+(AK3/10000)+(AG3/100000))</f>
        <v>2.0035999999999996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Сашо Стојановски (35)</v>
      </c>
      <c r="Y3" s="415"/>
      <c r="Z3" s="416"/>
      <c r="AB3" s="10">
        <f>IF(H3="","",IF(H3&gt;I3,2,1))</f>
        <v>2</v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40</v>
      </c>
      <c r="AH3" s="10">
        <f>F9+H9+J9+L9+N9+P9+R9</f>
        <v>0</v>
      </c>
      <c r="AI3" s="10">
        <f>F13+H13+J13+L13+N13+P13+R13</f>
        <v>40</v>
      </c>
      <c r="AJ3" s="10">
        <f>F17+H17+J17+L17+N17+P17+R17</f>
        <v>0</v>
      </c>
      <c r="AK3" s="405">
        <f>SUM(AH3:AJ3)-SUM(AM3:AO3)</f>
        <v>12</v>
      </c>
      <c r="AL3" s="406"/>
      <c r="AM3" s="10">
        <f>AH5</f>
        <v>0</v>
      </c>
      <c r="AN3" s="10">
        <f>AI4</f>
        <v>28</v>
      </c>
      <c r="AO3" s="10">
        <f>AJ6</f>
        <v>0</v>
      </c>
      <c r="AP3" s="9">
        <f>SUM(AM3:AO3)</f>
        <v>28</v>
      </c>
    </row>
    <row r="4" spans="2:47" ht="24" customHeight="1">
      <c r="B4" s="200">
        <v>2</v>
      </c>
      <c r="C4" s="439" t="str">
        <f>IF(GROUPS!H15="","",GROUPS!H15)</f>
        <v>Сашо Стојановски (35)</v>
      </c>
      <c r="D4" s="439"/>
      <c r="E4" s="440"/>
      <c r="F4" s="198">
        <f>U13</f>
        <v>1</v>
      </c>
      <c r="G4" s="106">
        <f>T13</f>
        <v>3</v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>
        <f>IF(AND(T10="",U13="",U18=""),"",SUM(F4,J4,L4))</f>
        <v>1</v>
      </c>
      <c r="O4" s="109">
        <f>IF(AND(T10="",U13="",U18=""),"",SUM(G4,K4,M4))</f>
        <v>3</v>
      </c>
      <c r="P4" s="110">
        <f>IF(AND(T10="",U13="",U18=""),"",AG4)</f>
        <v>28</v>
      </c>
      <c r="Q4" s="111">
        <f>IF(AND(T10="",U13="",U18=""),"",AP4)</f>
        <v>40</v>
      </c>
      <c r="R4" s="410">
        <f>IF(ISERROR(IF(AND(T10="",U13="",U18=""),"",SUM(AB4:AD4)+(N4-O4)/1000)+(AK4/10000)+(AG4/100000)),"",IF(AND(T10="",U13="",U18=""),"",SUM(AB4:AD4)+(N4-O4)/1000)+(AK4/10000)+(AG4/100000))</f>
        <v>0.99707999999999997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/>
      </c>
      <c r="Y4" s="412"/>
      <c r="Z4" s="413"/>
      <c r="AB4" s="10">
        <f>IF(F4="","",IF(F4&gt;G4,2,1))</f>
        <v>1</v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28</v>
      </c>
      <c r="AH4" s="10">
        <f>F10+H10+J10+L10+N10+P10+R10</f>
        <v>0</v>
      </c>
      <c r="AI4" s="10">
        <f>G13+I13+K13+M13+O13+Q13+S13</f>
        <v>28</v>
      </c>
      <c r="AJ4" s="10">
        <f>G18+I18+K18+M18+O18+Q18+S18</f>
        <v>0</v>
      </c>
      <c r="AK4" s="405">
        <f t="shared" ref="AK4:AK6" si="2">SUM(AH4:AJ4)-SUM(AM4:AO4)</f>
        <v>-12</v>
      </c>
      <c r="AL4" s="406"/>
      <c r="AM4" s="10">
        <f>AH6</f>
        <v>0</v>
      </c>
      <c r="AN4" s="10">
        <f>AI3</f>
        <v>40</v>
      </c>
      <c r="AO4" s="10">
        <f>AJ5</f>
        <v>0</v>
      </c>
      <c r="AP4" s="9">
        <f t="shared" ref="AP4:AP6" si="3">SUM(AM4:AO4)</f>
        <v>40</v>
      </c>
    </row>
    <row r="5" spans="2:47" ht="24" customHeight="1">
      <c r="B5" s="200">
        <v>3</v>
      </c>
      <c r="C5" s="439" t="str">
        <f>IF(GROUPS!H16="","",GROUPS!H16)</f>
        <v>Христијан Јованов (37)</v>
      </c>
      <c r="D5" s="439"/>
      <c r="E5" s="44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0" t="str">
        <f>IF(ISERROR(IF(AND(U9="",T14="",T18=""),"",SUM(AB5:AD5)+(N5-O5)/1000)+(AK5/10000)+(AG5/100000)),"",IF(AND(U9="",T14="",T18=""),"",SUM(AB5:AD5)+(N5-O5)/1000)+(AK5/10000)+(AG5/100000))</f>
        <v/>
      </c>
      <c r="S5" s="410"/>
      <c r="T5" s="112" t="str">
        <f>IF(ISERROR(IF(C5="","",RANK(R5,$R$3:$S$6,0))),"",IF(C5="","",RANK(R5,$R$3:$S$6,0)))</f>
        <v/>
      </c>
      <c r="U5" s="9"/>
      <c r="V5" s="9"/>
      <c r="W5" s="7">
        <v>4</v>
      </c>
      <c r="X5" s="411" t="str">
        <f t="shared" si="0"/>
        <v/>
      </c>
      <c r="Y5" s="412"/>
      <c r="Z5" s="41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5">
        <f t="shared" si="2"/>
        <v>0</v>
      </c>
      <c r="AL5" s="40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44" t="str">
        <f>IF(GROUPS!H17="","",GROUPS!H17)</f>
        <v>Ивица Кондев (336)</v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68</v>
      </c>
      <c r="Q7" s="127">
        <f>SUM(Q3:Q6)</f>
        <v>68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Димитрие Жоговски (126)</v>
      </c>
      <c r="D9" s="130">
        <v>3</v>
      </c>
      <c r="E9" s="131" t="str">
        <f>IF(C5="","",VLOOKUP(D9,$B$3:$E$6,2,FALSE))</f>
        <v>Христијан Јованов (37)</v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Сашо Стојановски (35)</v>
      </c>
      <c r="D10" s="140">
        <v>4</v>
      </c>
      <c r="E10" s="141" t="str">
        <f>IF(C6="","",VLOOKUP(D10,$B$3:$E$6,2,FALSE))</f>
        <v>Ивица Кондев (336)</v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Димитрие Жоговски (126)</v>
      </c>
      <c r="D13" s="130">
        <v>2</v>
      </c>
      <c r="E13" s="131" t="str">
        <f>IF(C4="","",VLOOKUP(D13,$B$3:$E$6,2,FALSE))</f>
        <v>Сашо Стојановски (35)</v>
      </c>
      <c r="F13" s="132">
        <v>11</v>
      </c>
      <c r="G13" s="133">
        <v>7</v>
      </c>
      <c r="H13" s="134">
        <v>11</v>
      </c>
      <c r="I13" s="133">
        <v>5</v>
      </c>
      <c r="J13" s="132">
        <v>7</v>
      </c>
      <c r="K13" s="135">
        <v>11</v>
      </c>
      <c r="L13" s="134">
        <v>11</v>
      </c>
      <c r="M13" s="133">
        <v>5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Христијан Јованов (37)</v>
      </c>
      <c r="D14" s="140">
        <v>4</v>
      </c>
      <c r="E14" s="141" t="str">
        <f>IF(C6="","",VLOOKUP(D14,$B$3:$E$6,2,FALSE))</f>
        <v>Ивица Кондев (336)</v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Димитрие Жоговски (126)</v>
      </c>
      <c r="D17" s="130">
        <v>4</v>
      </c>
      <c r="E17" s="131" t="str">
        <f>IF(C6="","",VLOOKUP(D17,$B$3:$E$6,2,FALSE))</f>
        <v>Ивица Кондев (336)</v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Христијан Јованов (37)</v>
      </c>
      <c r="D18" s="140">
        <v>2</v>
      </c>
      <c r="E18" s="141" t="str">
        <f>IF(C4="","",VLOOKUP(D18,$B$3:$E$6,2,FALSE))</f>
        <v>Сашо Стојановски (35)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workbookViewId="0">
      <selection activeCell="Y15" sqref="Y15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21875" style="11" customWidth="1"/>
    <col min="42" max="42" width="4.21875" style="9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42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Александар Рикалоски (11)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200">
        <v>1</v>
      </c>
      <c r="C3" s="439" t="str">
        <f>IF(GROUPS!J14="","",GROUPS!J14)</f>
        <v>Слободан Грковски (54)</v>
      </c>
      <c r="D3" s="439"/>
      <c r="E3" s="440"/>
      <c r="F3" s="197"/>
      <c r="G3" s="103"/>
      <c r="H3" s="104">
        <f>T13</f>
        <v>0</v>
      </c>
      <c r="I3" s="105">
        <f>U13</f>
        <v>3</v>
      </c>
      <c r="J3" s="104">
        <f>T9</f>
        <v>0</v>
      </c>
      <c r="K3" s="106">
        <f>U9</f>
        <v>3</v>
      </c>
      <c r="L3" s="104" t="str">
        <f>T17</f>
        <v/>
      </c>
      <c r="M3" s="107" t="str">
        <f>U17</f>
        <v/>
      </c>
      <c r="N3" s="108">
        <f>IF(AND(T9="",T13="",T17=""),"",SUM(H3,J3,L3))</f>
        <v>0</v>
      </c>
      <c r="O3" s="109">
        <f>IF(AND(T9="",T13="",T17=""),"",SUM(I3,K3,M3))</f>
        <v>6</v>
      </c>
      <c r="P3" s="110">
        <f>IF(AND(T9="",T13="",T17=""),"",AG3)</f>
        <v>40</v>
      </c>
      <c r="Q3" s="111">
        <f>IF(AND(T9="",T13="",T17=""),"",AP3)</f>
        <v>68</v>
      </c>
      <c r="R3" s="410">
        <f>IF(ISERROR(IF(AND(T9="",T13="",T17=""),"",SUM(AB3:AD3)+(N3-O3)/1000)+(AK3/10000)),"",IF(AND(T9="",T13="",T17=""),"",SUM(AB3:AD3)+(N3-O3)/1000)+(AK3/10000)+(AG3/100000))</f>
        <v>1.9916</v>
      </c>
      <c r="S3" s="410"/>
      <c r="T3" s="112">
        <f>IF(ISERROR(IF(C3="","",RANK(R3,$R$3:$S$6,0))),"",IF(C3="","",RANK(R3,$R$3:$S$6,0)))</f>
        <v>3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Роберт Михајловски (58)</v>
      </c>
      <c r="Y3" s="415"/>
      <c r="Z3" s="416"/>
      <c r="AB3" s="10">
        <f>IF(H3="","",IF(H3&gt;I3,2,1))</f>
        <v>1</v>
      </c>
      <c r="AC3" s="10">
        <f>IF(J3="","",IF(J3&gt;K3,2,1))</f>
        <v>1</v>
      </c>
      <c r="AD3" s="10" t="str">
        <f>IF(L3="","",IF(L3&gt;M3,2,1))</f>
        <v/>
      </c>
      <c r="AE3" s="182"/>
      <c r="AG3" s="11">
        <f>SUM(AH3:AJ3)</f>
        <v>40</v>
      </c>
      <c r="AH3" s="10">
        <f>F9+H9+J9+L9+N9+P9+R9</f>
        <v>22</v>
      </c>
      <c r="AI3" s="10">
        <f>F13+H13+J13+L13+N13+P13+R13</f>
        <v>18</v>
      </c>
      <c r="AJ3" s="10">
        <f>F17+H17+J17+L17+N17+P17+R17</f>
        <v>0</v>
      </c>
      <c r="AK3" s="405">
        <f>SUM(AH3:AJ3)-SUM(AM3:AO3)</f>
        <v>-28</v>
      </c>
      <c r="AL3" s="406"/>
      <c r="AM3" s="10">
        <f>AH5</f>
        <v>35</v>
      </c>
      <c r="AN3" s="10">
        <f>AI4</f>
        <v>33</v>
      </c>
      <c r="AO3" s="10">
        <f>AJ6</f>
        <v>0</v>
      </c>
      <c r="AP3" s="9">
        <f>SUM(AM3:AO3)</f>
        <v>68</v>
      </c>
    </row>
    <row r="4" spans="2:47" ht="24" customHeight="1">
      <c r="B4" s="200">
        <v>2</v>
      </c>
      <c r="C4" s="439" t="str">
        <f>IF(GROUPS!J15="","",GROUPS!J15)</f>
        <v>Роберт Михајловски (58)</v>
      </c>
      <c r="D4" s="439"/>
      <c r="E4" s="440"/>
      <c r="F4" s="198">
        <f>U13</f>
        <v>3</v>
      </c>
      <c r="G4" s="106">
        <f>T13</f>
        <v>0</v>
      </c>
      <c r="H4" s="114"/>
      <c r="I4" s="103"/>
      <c r="J4" s="104">
        <f>U18</f>
        <v>2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5</v>
      </c>
      <c r="O4" s="109">
        <f>IF(AND(T10="",U13="",U18=""),"",SUM(G4,K4,M4))</f>
        <v>3</v>
      </c>
      <c r="P4" s="110">
        <f>IF(AND(T10="",U13="",U18=""),"",AG4)</f>
        <v>78</v>
      </c>
      <c r="Q4" s="111">
        <f>IF(AND(T10="",U13="",U18=""),"",AP4)</f>
        <v>66</v>
      </c>
      <c r="R4" s="410">
        <f>IF(ISERROR(IF(AND(T10="",U13="",U18=""),"",SUM(AB4:AD4)+(N4-O4)/1000)+(AK4/10000)+(AG4/100000)),"",IF(AND(T10="",U13="",U18=""),"",SUM(AB4:AD4)+(N4-O4)/1000)+(AK4/10000)+(AG4/100000))</f>
        <v>3.0039799999999994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Слободан Грковски (54)</v>
      </c>
      <c r="Y4" s="412"/>
      <c r="Z4" s="413"/>
      <c r="AB4" s="10">
        <f>IF(F4="","",IF(F4&gt;G4,2,1))</f>
        <v>2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78</v>
      </c>
      <c r="AH4" s="10">
        <f>F10+H10+J10+L10+N10+P10+R10</f>
        <v>0</v>
      </c>
      <c r="AI4" s="10">
        <f>G13+I13+K13+M13+O13+Q13+S13</f>
        <v>33</v>
      </c>
      <c r="AJ4" s="10">
        <f>G18+I18+K18+M18+O18+Q18+S18</f>
        <v>45</v>
      </c>
      <c r="AK4" s="405">
        <f t="shared" ref="AK4:AK6" si="2">SUM(AH4:AJ4)-SUM(AM4:AO4)</f>
        <v>12</v>
      </c>
      <c r="AL4" s="406"/>
      <c r="AM4" s="10">
        <f>AH6</f>
        <v>0</v>
      </c>
      <c r="AN4" s="10">
        <f>AI3</f>
        <v>18</v>
      </c>
      <c r="AO4" s="10">
        <f>AJ5</f>
        <v>48</v>
      </c>
      <c r="AP4" s="9">
        <f t="shared" ref="AP4:AP6" si="3">SUM(AM4:AO4)</f>
        <v>66</v>
      </c>
    </row>
    <row r="5" spans="2:47" ht="24" customHeight="1">
      <c r="B5" s="200">
        <v>3</v>
      </c>
      <c r="C5" s="439" t="str">
        <f>IF(GROUPS!J16="","",GROUPS!J16)</f>
        <v>Александар Рикалоски (11)</v>
      </c>
      <c r="D5" s="439"/>
      <c r="E5" s="440"/>
      <c r="F5" s="198">
        <f>U9</f>
        <v>3</v>
      </c>
      <c r="G5" s="106">
        <f>T9</f>
        <v>0</v>
      </c>
      <c r="H5" s="104">
        <f>T18</f>
        <v>3</v>
      </c>
      <c r="I5" s="106">
        <f>U18</f>
        <v>2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6</v>
      </c>
      <c r="O5" s="109">
        <f>IF(AND(U9="",T14="",T18=""),"",SUM(G5,I5,M5))</f>
        <v>2</v>
      </c>
      <c r="P5" s="110">
        <f>IF(AND(U9="",T14="",T18=""),"",AG5)</f>
        <v>83</v>
      </c>
      <c r="Q5" s="111">
        <f>IF(AND(U9="",T14="",T18=""),"",AP5)</f>
        <v>67</v>
      </c>
      <c r="R5" s="410">
        <f>IF(ISERROR(IF(AND(U9="",T14="",T18=""),"",SUM(AB5:AD5)+(N5-O5)/1000)+(AK5/10000)+(AG5/100000)),"",IF(AND(U9="",T14="",T18=""),"",SUM(AB5:AD5)+(N5-O5)/1000)+(AK5/10000)+(AG5/100000))</f>
        <v>4.006429999999999</v>
      </c>
      <c r="S5" s="410"/>
      <c r="T5" s="112">
        <f>IF(ISERROR(IF(C5="","",RANK(R5,$R$3:$S$6,0))),"",IF(C5="","",RANK(R5,$R$3:$S$6,0)))</f>
        <v>1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2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83</v>
      </c>
      <c r="AH5" s="10">
        <f>G9+I9+K9+M9+O9+Q9+S9</f>
        <v>35</v>
      </c>
      <c r="AI5" s="10">
        <f>F14+H14+J14+L14+N14+P14+R14</f>
        <v>0</v>
      </c>
      <c r="AJ5" s="10">
        <f>F18+H18+J18+L18+N18+P18+R18</f>
        <v>48</v>
      </c>
      <c r="AK5" s="405">
        <f t="shared" si="2"/>
        <v>16</v>
      </c>
      <c r="AL5" s="406"/>
      <c r="AM5" s="10">
        <f>AH3</f>
        <v>22</v>
      </c>
      <c r="AN5" s="10">
        <f>AI6</f>
        <v>0</v>
      </c>
      <c r="AO5" s="10">
        <f>AJ4</f>
        <v>45</v>
      </c>
      <c r="AP5" s="9">
        <f t="shared" si="3"/>
        <v>67</v>
      </c>
    </row>
    <row r="6" spans="2:47" ht="24" customHeight="1" thickBot="1">
      <c r="B6" s="201">
        <v>4</v>
      </c>
      <c r="C6" s="444" t="str">
        <f>IF(GROUPS!J17="","",GROUPS!J17)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201</v>
      </c>
      <c r="Q7" s="127">
        <f>SUM(Q3:Q6)</f>
        <v>201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Слободан Грковски (54)</v>
      </c>
      <c r="D9" s="130">
        <v>3</v>
      </c>
      <c r="E9" s="131" t="str">
        <f>IF(C5="","",VLOOKUP(D9,$B$3:$E$6,2,FALSE))</f>
        <v>Александар Рикалоски (11)</v>
      </c>
      <c r="F9" s="132">
        <v>5</v>
      </c>
      <c r="G9" s="133">
        <v>11</v>
      </c>
      <c r="H9" s="134">
        <v>6</v>
      </c>
      <c r="I9" s="133">
        <v>11</v>
      </c>
      <c r="J9" s="132">
        <v>11</v>
      </c>
      <c r="K9" s="135">
        <v>13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0</v>
      </c>
      <c r="U9" s="137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0</v>
      </c>
      <c r="AG9" s="10">
        <f>IF(K9="","",IF(K9&gt;J9,1,0))</f>
        <v>1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Роберт Михајловски (58)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Слободан Грковски (54)</v>
      </c>
      <c r="D13" s="130">
        <v>2</v>
      </c>
      <c r="E13" s="131" t="str">
        <f>IF(C4="","",VLOOKUP(D13,$B$3:$E$6,2,FALSE))</f>
        <v>Роберт Михајловски (58)</v>
      </c>
      <c r="F13" s="132">
        <v>6</v>
      </c>
      <c r="G13" s="133">
        <v>11</v>
      </c>
      <c r="H13" s="134">
        <v>6</v>
      </c>
      <c r="I13" s="133">
        <v>11</v>
      </c>
      <c r="J13" s="132">
        <v>6</v>
      </c>
      <c r="K13" s="135">
        <v>11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0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Александар Рикалоски (11)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Слободан Грковски (54)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Александар Рикалоски (11)</v>
      </c>
      <c r="D18" s="140">
        <v>2</v>
      </c>
      <c r="E18" s="141" t="str">
        <f>IF(C4="","",VLOOKUP(D18,$B$3:$E$6,2,FALSE))</f>
        <v>Роберт Михајловски (58)</v>
      </c>
      <c r="F18" s="142">
        <v>10</v>
      </c>
      <c r="G18" s="143">
        <v>12</v>
      </c>
      <c r="H18" s="144">
        <v>11</v>
      </c>
      <c r="I18" s="143">
        <v>9</v>
      </c>
      <c r="J18" s="142">
        <v>5</v>
      </c>
      <c r="K18" s="145">
        <v>11</v>
      </c>
      <c r="L18" s="144">
        <v>11</v>
      </c>
      <c r="M18" s="143">
        <v>5</v>
      </c>
      <c r="N18" s="142">
        <v>11</v>
      </c>
      <c r="O18" s="145">
        <v>8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workbookViewId="0">
      <selection activeCell="Y14" sqref="Y14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50" t="s">
        <v>2</v>
      </c>
      <c r="C2" s="448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Филе Матевски (7)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47" t="str">
        <f>IF(GROUPS!D19="","",GROUPS!D19)</f>
        <v>Филе Матевски (7)</v>
      </c>
      <c r="D3" s="439"/>
      <c r="E3" s="440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1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73</v>
      </c>
      <c r="Q3" s="111">
        <f>IF(AND(T9="",T13="",T17=""),"",AP3)</f>
        <v>44</v>
      </c>
      <c r="R3" s="410">
        <f>IF(ISERROR(IF(AND(T9="",T13="",T17=""),"",SUM(AB3:AD3)+(N3-O3)/1000)+(AK3/10000)),"",IF(AND(T9="",T13="",T17=""),"",SUM(AB3:AD3)+(N3-O3)/1000)+(AK3/10000)+(AG3/100000))</f>
        <v>4.0086300000000001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Милчо Чачаров (50)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73</v>
      </c>
      <c r="AH3" s="10">
        <f>F9+H9+J9+L9+N9+P9+R9</f>
        <v>40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29</v>
      </c>
      <c r="AL3" s="406"/>
      <c r="AM3" s="10">
        <f>AH5</f>
        <v>29</v>
      </c>
      <c r="AN3" s="10">
        <f>AI4</f>
        <v>15</v>
      </c>
      <c r="AO3" s="10">
        <f>AJ6</f>
        <v>0</v>
      </c>
      <c r="AP3" s="9">
        <f>SUM(AM3:AO3)</f>
        <v>44</v>
      </c>
    </row>
    <row r="4" spans="2:47" ht="24" customHeight="1">
      <c r="B4" s="101">
        <v>2</v>
      </c>
      <c r="C4" s="447" t="str">
        <f>IF(GROUPS!D20="","",GROUPS!D20)</f>
        <v>Милчо Чачаров (50)</v>
      </c>
      <c r="D4" s="439"/>
      <c r="E4" s="440"/>
      <c r="F4" s="198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58</v>
      </c>
      <c r="Q4" s="111">
        <f>IF(AND(T10="",U13="",U18=""),"",AP4)</f>
        <v>61</v>
      </c>
      <c r="R4" s="410">
        <f>IF(ISERROR(IF(AND(T10="",U13="",U18=""),"",SUM(AB4:AD4)+(N4-O4)/1000)+(AK4/10000)+(AG4/100000)),"",IF(AND(T10="",U13="",U18=""),"",SUM(AB4:AD4)+(N4-O4)/1000)+(AK4/10000)+(AG4/100000))</f>
        <v>2.9992799999999997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Горан Матевски (666)</v>
      </c>
      <c r="Y4" s="412"/>
      <c r="Z4" s="41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58</v>
      </c>
      <c r="AH4" s="10">
        <f>F10+H10+J10+L10+N10+P10+R10</f>
        <v>0</v>
      </c>
      <c r="AI4" s="10">
        <f>G13+I13+K13+M13+O13+Q13+S13</f>
        <v>15</v>
      </c>
      <c r="AJ4" s="10">
        <f>G18+I18+K18+M18+O18+Q18+S18</f>
        <v>43</v>
      </c>
      <c r="AK4" s="405">
        <f t="shared" ref="AK4:AK6" si="2">SUM(AH4:AJ4)-SUM(AM4:AO4)</f>
        <v>-3</v>
      </c>
      <c r="AL4" s="406"/>
      <c r="AM4" s="10">
        <f>AH6</f>
        <v>0</v>
      </c>
      <c r="AN4" s="10">
        <f>AI3</f>
        <v>33</v>
      </c>
      <c r="AO4" s="10">
        <f>AJ5</f>
        <v>28</v>
      </c>
      <c r="AP4" s="9">
        <f t="shared" ref="AP4:AP6" si="3">SUM(AM4:AO4)</f>
        <v>61</v>
      </c>
    </row>
    <row r="5" spans="2:47" ht="24" customHeight="1">
      <c r="B5" s="101">
        <v>3</v>
      </c>
      <c r="C5" s="447" t="str">
        <f>IF(GROUPS!D21="","",GROUPS!D21)</f>
        <v>Горан Матевски (666)</v>
      </c>
      <c r="D5" s="439"/>
      <c r="E5" s="440"/>
      <c r="F5" s="198">
        <f>U9</f>
        <v>1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2</v>
      </c>
      <c r="O5" s="109">
        <f>IF(AND(U9="",T14="",T18=""),"",SUM(G5,I5,M5))</f>
        <v>6</v>
      </c>
      <c r="P5" s="110">
        <f>IF(AND(U9="",T14="",T18=""),"",AG5)</f>
        <v>57</v>
      </c>
      <c r="Q5" s="111">
        <f>IF(AND(U9="",T14="",T18=""),"",AP5)</f>
        <v>83</v>
      </c>
      <c r="R5" s="410">
        <f>IF(ISERROR(IF(AND(U9="",T14="",T18=""),"",SUM(AB5:AD5)+(N5-O5)/1000)+(AK5/10000)+(AG5/100000)),"",IF(AND(U9="",T14="",T18=""),"",SUM(AB5:AD5)+(N5-O5)/1000)+(AK5/10000)+(AG5/100000))</f>
        <v>1.99397</v>
      </c>
      <c r="S5" s="410"/>
      <c r="T5" s="112">
        <f>IF(ISERROR(IF(C5="","",RANK(R5,$R$3:$S$6,0))),"",IF(C5="","",RANK(R5,$R$3:$S$6,0)))</f>
        <v>3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57</v>
      </c>
      <c r="AH5" s="10">
        <f>G9+I9+K9+M9+O9+Q9+S9</f>
        <v>29</v>
      </c>
      <c r="AI5" s="10">
        <f>F14+H14+J14+L14+N14+P14+R14</f>
        <v>0</v>
      </c>
      <c r="AJ5" s="10">
        <f>F18+H18+J18+L18+N18+P18+R18</f>
        <v>28</v>
      </c>
      <c r="AK5" s="405">
        <f t="shared" si="2"/>
        <v>-26</v>
      </c>
      <c r="AL5" s="406"/>
      <c r="AM5" s="10">
        <f>AH3</f>
        <v>40</v>
      </c>
      <c r="AN5" s="10">
        <f>AI6</f>
        <v>0</v>
      </c>
      <c r="AO5" s="10">
        <f>AJ4</f>
        <v>43</v>
      </c>
      <c r="AP5" s="9">
        <f t="shared" si="3"/>
        <v>83</v>
      </c>
    </row>
    <row r="6" spans="2:47" ht="24" customHeight="1" thickBot="1">
      <c r="B6" s="116">
        <v>4</v>
      </c>
      <c r="C6" s="446" t="str">
        <f>IF(GROUPS!D22="","",GROUPS!D22)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188</v>
      </c>
      <c r="Q7" s="127">
        <f>SUM(Q3:Q6)</f>
        <v>188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Филе Матевски (7)</v>
      </c>
      <c r="D9" s="130">
        <v>3</v>
      </c>
      <c r="E9" s="131" t="str">
        <f>IF(C5="","",VLOOKUP(D9,$B$3:$E$6,2,FALSE))</f>
        <v>Горан Матевски (666)</v>
      </c>
      <c r="F9" s="132">
        <v>11</v>
      </c>
      <c r="G9" s="133">
        <v>5</v>
      </c>
      <c r="H9" s="134">
        <v>11</v>
      </c>
      <c r="I9" s="133">
        <v>7</v>
      </c>
      <c r="J9" s="132">
        <v>7</v>
      </c>
      <c r="K9" s="135">
        <v>11</v>
      </c>
      <c r="L9" s="134">
        <v>11</v>
      </c>
      <c r="M9" s="133">
        <v>6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Милчо Чачаров (50)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Филе Матевски (7)</v>
      </c>
      <c r="D13" s="130">
        <v>2</v>
      </c>
      <c r="E13" s="131" t="str">
        <f>IF(C4="","",VLOOKUP(D13,$B$3:$E$6,2,FALSE))</f>
        <v>Милчо Чачаров (50)</v>
      </c>
      <c r="F13" s="132">
        <v>11</v>
      </c>
      <c r="G13" s="133">
        <v>4</v>
      </c>
      <c r="H13" s="134">
        <v>11</v>
      </c>
      <c r="I13" s="133">
        <v>7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Горан Матевски (666)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Филе Матевски (7)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Горан Матевски (666)</v>
      </c>
      <c r="D18" s="140">
        <v>2</v>
      </c>
      <c r="E18" s="141" t="str">
        <f>IF(C4="","",VLOOKUP(D18,$B$3:$E$6,2,FALSE))</f>
        <v>Милчо Чачаров (50)</v>
      </c>
      <c r="F18" s="142">
        <v>5</v>
      </c>
      <c r="G18" s="143">
        <v>11</v>
      </c>
      <c r="H18" s="144">
        <v>5</v>
      </c>
      <c r="I18" s="143">
        <v>11</v>
      </c>
      <c r="J18" s="142">
        <v>12</v>
      </c>
      <c r="K18" s="145">
        <v>10</v>
      </c>
      <c r="L18" s="144">
        <v>6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workbookViewId="0">
      <selection activeCell="AQ7" sqref="AQ7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9" t="s">
        <v>3</v>
      </c>
      <c r="D2" s="449"/>
      <c r="E2" s="450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Венко Стојанов (49)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51" t="str">
        <f>IF(GROUPS!F19="","",GROUPS!F19)</f>
        <v>Марин Глигоров (675)</v>
      </c>
      <c r="D3" s="452"/>
      <c r="E3" s="453"/>
      <c r="F3" s="197"/>
      <c r="G3" s="103"/>
      <c r="H3" s="104">
        <f>T13</f>
        <v>2</v>
      </c>
      <c r="I3" s="105">
        <f>U13</f>
        <v>3</v>
      </c>
      <c r="J3" s="104" t="str">
        <f>T9</f>
        <v/>
      </c>
      <c r="K3" s="106" t="str">
        <f>U9</f>
        <v/>
      </c>
      <c r="L3" s="104">
        <f>T17</f>
        <v>2</v>
      </c>
      <c r="M3" s="107">
        <f>U17</f>
        <v>3</v>
      </c>
      <c r="N3" s="108">
        <f>IF(AND(T9="",T13="",T17=""),"",SUM(H3,J3,L3))</f>
        <v>4</v>
      </c>
      <c r="O3" s="109">
        <f>IF(AND(T9="",T13="",T17=""),"",SUM(I3,K3,M3))</f>
        <v>6</v>
      </c>
      <c r="P3" s="110">
        <f>IF(AND(T9="",T13="",T17=""),"",AG3)</f>
        <v>82</v>
      </c>
      <c r="Q3" s="111">
        <f>IF(AND(T9="",T13="",T17=""),"",AP3)</f>
        <v>100</v>
      </c>
      <c r="R3" s="410">
        <f>IF(ISERROR(IF(AND(T9="",T13="",T17=""),"",SUM(AB3:AD3)+(N3-O3)/1000)+(AK3/10000)),"",IF(AND(T9="",T13="",T17=""),"",SUM(AB3:AD3)+(N3-O3)/1000)+(AK3/10000)+(AG3/100000))</f>
        <v>1.99702</v>
      </c>
      <c r="S3" s="410"/>
      <c r="T3" s="112">
        <f>IF(ISERROR(IF(C3="","",RANK(R3,$R$3:$S$6,0))),"",IF(C3="","",RANK(R3,$R$3:$S$6,0)))</f>
        <v>3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Зоран Јованоски  (32)</v>
      </c>
      <c r="Y3" s="415"/>
      <c r="Z3" s="416"/>
      <c r="AB3" s="10">
        <f>IF(H3="","",IF(H3&gt;I3,2,1))</f>
        <v>1</v>
      </c>
      <c r="AC3" s="10" t="str">
        <f>IF(J3="","",IF(J3&gt;K3,2,1))</f>
        <v/>
      </c>
      <c r="AD3" s="10">
        <f>IF(L3="","",IF(L3&gt;M3,2,1))</f>
        <v>1</v>
      </c>
      <c r="AE3" s="182"/>
      <c r="AG3" s="11">
        <f>SUM(AH3:AJ3)</f>
        <v>82</v>
      </c>
      <c r="AH3" s="10">
        <f>F9+H9+J9+L9+N9+P9+R9</f>
        <v>0</v>
      </c>
      <c r="AI3" s="10">
        <f>F13+H13+J13+L13+N13+P13+R13</f>
        <v>43</v>
      </c>
      <c r="AJ3" s="10">
        <f>F17+H17+J17+L17+N17+P17+R17</f>
        <v>39</v>
      </c>
      <c r="AK3" s="405">
        <f>SUM(AH3:AJ3)-SUM(AM3:AO3)</f>
        <v>-18</v>
      </c>
      <c r="AL3" s="406"/>
      <c r="AM3" s="10">
        <f>AH5</f>
        <v>0</v>
      </c>
      <c r="AN3" s="10">
        <f>AI4</f>
        <v>53</v>
      </c>
      <c r="AO3" s="10">
        <f>AJ6</f>
        <v>47</v>
      </c>
      <c r="AP3" s="9">
        <f>SUM(AM3:AO3)</f>
        <v>100</v>
      </c>
    </row>
    <row r="4" spans="2:47" ht="24" customHeight="1">
      <c r="B4" s="101">
        <v>2</v>
      </c>
      <c r="C4" s="447" t="str">
        <f>IF(GROUPS!F20="","",GROUPS!F20)</f>
        <v>Венко Стојанов (49)</v>
      </c>
      <c r="D4" s="439"/>
      <c r="E4" s="440"/>
      <c r="F4" s="198">
        <f>U13</f>
        <v>3</v>
      </c>
      <c r="G4" s="106">
        <f>T13</f>
        <v>2</v>
      </c>
      <c r="H4" s="114"/>
      <c r="I4" s="103"/>
      <c r="J4" s="104" t="str">
        <f>U18</f>
        <v/>
      </c>
      <c r="K4" s="106" t="str">
        <f>T18</f>
        <v/>
      </c>
      <c r="L4" s="104">
        <f>T10</f>
        <v>3</v>
      </c>
      <c r="M4" s="115">
        <f>U10</f>
        <v>0</v>
      </c>
      <c r="N4" s="108">
        <f>IF(AND(T10="",U13="",U18=""),"",SUM(F4,J4,L4))</f>
        <v>6</v>
      </c>
      <c r="O4" s="109">
        <f>IF(AND(T10="",U13="",U18=""),"",SUM(G4,K4,M4))</f>
        <v>2</v>
      </c>
      <c r="P4" s="110">
        <f>IF(AND(T10="",U13="",U18=""),"",AG4)</f>
        <v>86</v>
      </c>
      <c r="Q4" s="111">
        <f>IF(AND(T10="",U13="",U18=""),"",AP4)</f>
        <v>61</v>
      </c>
      <c r="R4" s="410">
        <f>IF(ISERROR(IF(AND(T10="",U13="",U18=""),"",SUM(AB4:AD4)+(N4-O4)/1000)+(AK4/10000)+(AG4/100000)),"",IF(AND(T10="",U13="",U18=""),"",SUM(AB4:AD4)+(N4-O4)/1000)+(AK4/10000)+(AG4/100000))</f>
        <v>4.0073600000000003</v>
      </c>
      <c r="S4" s="410"/>
      <c r="T4" s="112">
        <f>IF(ISERROR(IF(C4="","",RANK(R4,$R$3:$S$6,0))),"",IF(C4="","",RANK(R4,$R$3:$S$6,0)))</f>
        <v>1</v>
      </c>
      <c r="U4" s="9"/>
      <c r="V4" s="9"/>
      <c r="W4" s="7">
        <v>3</v>
      </c>
      <c r="X4" s="411" t="str">
        <f t="shared" si="0"/>
        <v>Марин Глигоров (675)</v>
      </c>
      <c r="Y4" s="412"/>
      <c r="Z4" s="413"/>
      <c r="AB4" s="10">
        <f>IF(F4="","",IF(F4&gt;G4,2,1))</f>
        <v>2</v>
      </c>
      <c r="AC4" s="10" t="str">
        <f>IF(J4="","",IF(J4&gt;K4,2,1))</f>
        <v/>
      </c>
      <c r="AD4" s="10">
        <f>IF(L4="","",IF(L4&gt;M4,2,1))</f>
        <v>2</v>
      </c>
      <c r="AE4" s="182"/>
      <c r="AG4" s="11">
        <f t="shared" ref="AG4:AG6" si="1">SUM(AH4:AJ4)</f>
        <v>86</v>
      </c>
      <c r="AH4" s="10">
        <f>F10+H10+J10+L10+N10+P10+R10</f>
        <v>33</v>
      </c>
      <c r="AI4" s="10">
        <f>G13+I13+K13+M13+O13+Q13+S13</f>
        <v>53</v>
      </c>
      <c r="AJ4" s="10">
        <f>G18+I18+K18+M18+O18+Q18+S18</f>
        <v>0</v>
      </c>
      <c r="AK4" s="405">
        <f t="shared" ref="AK4:AK6" si="2">SUM(AH4:AJ4)-SUM(AM4:AO4)</f>
        <v>25</v>
      </c>
      <c r="AL4" s="406"/>
      <c r="AM4" s="10">
        <f>AH6</f>
        <v>18</v>
      </c>
      <c r="AN4" s="10">
        <f>AI3</f>
        <v>43</v>
      </c>
      <c r="AO4" s="10">
        <f>AJ5</f>
        <v>0</v>
      </c>
      <c r="AP4" s="9">
        <f t="shared" ref="AP4:AP6" si="3">SUM(AM4:AO4)</f>
        <v>61</v>
      </c>
    </row>
    <row r="5" spans="2:47" ht="24" customHeight="1">
      <c r="B5" s="101">
        <v>3</v>
      </c>
      <c r="C5" s="447" t="str">
        <f>IF(GROUPS!F21="","",GROUPS!F21)</f>
        <v>Николче Бошевски (753)</v>
      </c>
      <c r="D5" s="439"/>
      <c r="E5" s="44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0" t="str">
        <f>IF(ISERROR(IF(AND(U9="",T14="",T18=""),"",SUM(AB5:AD5)+(N5-O5)/1000)+(AK5/10000)+(AG5/100000)),"",IF(AND(U9="",T14="",T18=""),"",SUM(AB5:AD5)+(N5-O5)/1000)+(AK5/10000)+(AG5/100000))</f>
        <v/>
      </c>
      <c r="S5" s="410"/>
      <c r="T5" s="112" t="str">
        <f>IF(ISERROR(IF(C5="","",RANK(R5,$R$3:$S$6,0))),"",IF(C5="","",RANK(R5,$R$3:$S$6,0)))</f>
        <v/>
      </c>
      <c r="U5" s="9"/>
      <c r="V5" s="9"/>
      <c r="W5" s="7">
        <v>4</v>
      </c>
      <c r="X5" s="411" t="str">
        <f t="shared" si="0"/>
        <v/>
      </c>
      <c r="Y5" s="412"/>
      <c r="Z5" s="41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5">
        <f t="shared" si="2"/>
        <v>0</v>
      </c>
      <c r="AL5" s="40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46" t="str">
        <f>IF(GROUPS!F22="","",GROUPS!F22)</f>
        <v>Зоран Јованоски  (32)</v>
      </c>
      <c r="D6" s="444"/>
      <c r="E6" s="445"/>
      <c r="F6" s="199">
        <f>U17</f>
        <v>3</v>
      </c>
      <c r="G6" s="118">
        <f>T17</f>
        <v>2</v>
      </c>
      <c r="H6" s="119">
        <f>U10</f>
        <v>0</v>
      </c>
      <c r="I6" s="118">
        <f>T10</f>
        <v>3</v>
      </c>
      <c r="J6" s="119" t="str">
        <f>U14</f>
        <v/>
      </c>
      <c r="K6" s="118" t="str">
        <f>T14</f>
        <v/>
      </c>
      <c r="L6" s="120"/>
      <c r="M6" s="121"/>
      <c r="N6" s="122">
        <f>IF(AND(U10="",U14="",U17=""),"",SUM(F6,H6,J6))</f>
        <v>3</v>
      </c>
      <c r="O6" s="123">
        <f>IF(AND(U10="",U14="",U17=""),"",SUM(G6,I6,K6))</f>
        <v>5</v>
      </c>
      <c r="P6" s="124">
        <f>IF(AND(U10="",U14="",U17=""),"",AG6)</f>
        <v>65</v>
      </c>
      <c r="Q6" s="125">
        <f>IF(AND(U10="",U14="",U17=""),"",AP6)</f>
        <v>72</v>
      </c>
      <c r="R6" s="404">
        <f>IF(ISERROR(IF(AND(U10="",U14="",U17=""),"",SUM(AB6:AD6)+(N6-O6)/1000)+(AK6/10000)+(AG6/100000)),"",IF(AND(U10="",U14="",U17=""),"",SUM(AB6:AD6)+(N6-O6)/1000)+(AK6/10000)+(AG6/100000))</f>
        <v>2.9979499999999999</v>
      </c>
      <c r="S6" s="404"/>
      <c r="T6" s="126">
        <f>IF(ISERROR(IF(C6="","",RANK(R6,$R$3:$S$6,0))),"",IF(C6="","",RANK(R6,$R$3:$S$6,0)))</f>
        <v>2</v>
      </c>
      <c r="AB6" s="10">
        <f t="shared" si="4"/>
        <v>2</v>
      </c>
      <c r="AC6" s="10">
        <f>IF(H6="","",IF(H6&gt;I6,2,1))</f>
        <v>1</v>
      </c>
      <c r="AD6" s="10" t="str">
        <f>IF(J6="","",IF(J6&gt;K6,2,1))</f>
        <v/>
      </c>
      <c r="AE6" s="182"/>
      <c r="AG6" s="11">
        <f t="shared" si="1"/>
        <v>65</v>
      </c>
      <c r="AH6" s="10">
        <f>G10+I10+K10+M10+O10+Q10+S10</f>
        <v>18</v>
      </c>
      <c r="AI6" s="10">
        <f>G14+I14+K14+M14+O14+Q14+S14</f>
        <v>0</v>
      </c>
      <c r="AJ6" s="10">
        <f>G17+I17+K17+M17+O17+Q17+S17</f>
        <v>47</v>
      </c>
      <c r="AK6" s="405">
        <f t="shared" si="2"/>
        <v>-7</v>
      </c>
      <c r="AL6" s="406"/>
      <c r="AM6" s="10">
        <f>AH4</f>
        <v>33</v>
      </c>
      <c r="AN6" s="10">
        <f>AI5</f>
        <v>0</v>
      </c>
      <c r="AO6" s="10">
        <f>AJ3</f>
        <v>39</v>
      </c>
      <c r="AP6" s="9">
        <f t="shared" si="3"/>
        <v>72</v>
      </c>
    </row>
    <row r="7" spans="2:47" ht="18.600000000000001" thickBot="1">
      <c r="P7" s="127">
        <f>SUM(P3:P6)</f>
        <v>233</v>
      </c>
      <c r="Q7" s="127">
        <f>SUM(Q3:Q6)</f>
        <v>233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Марин Глигоров (675)</v>
      </c>
      <c r="D9" s="130">
        <v>3</v>
      </c>
      <c r="E9" s="131" t="str">
        <f>IF(C5="","",VLOOKUP(D9,$B$3:$E$6,2,FALSE))</f>
        <v>Николче Бошевски (753)</v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Венко Стојанов (49)</v>
      </c>
      <c r="D10" s="140">
        <v>4</v>
      </c>
      <c r="E10" s="141" t="str">
        <f>IF(C6="","",VLOOKUP(D10,$B$3:$E$6,2,FALSE))</f>
        <v>Зоран Јованоски  (32)</v>
      </c>
      <c r="F10" s="142">
        <v>11</v>
      </c>
      <c r="G10" s="143">
        <v>9</v>
      </c>
      <c r="H10" s="144">
        <v>11</v>
      </c>
      <c r="I10" s="143">
        <v>4</v>
      </c>
      <c r="J10" s="142">
        <v>11</v>
      </c>
      <c r="K10" s="145">
        <v>5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Марин Глигоров (675)</v>
      </c>
      <c r="D13" s="130">
        <v>2</v>
      </c>
      <c r="E13" s="131" t="str">
        <f>IF(C4="","",VLOOKUP(D13,$B$3:$E$6,2,FALSE))</f>
        <v>Венко Стојанов (49)</v>
      </c>
      <c r="F13" s="132">
        <v>11</v>
      </c>
      <c r="G13" s="133">
        <v>9</v>
      </c>
      <c r="H13" s="134">
        <v>4</v>
      </c>
      <c r="I13" s="133">
        <v>11</v>
      </c>
      <c r="J13" s="132">
        <v>13</v>
      </c>
      <c r="K13" s="135">
        <v>11</v>
      </c>
      <c r="L13" s="134">
        <v>8</v>
      </c>
      <c r="M13" s="133">
        <v>11</v>
      </c>
      <c r="N13" s="132">
        <v>7</v>
      </c>
      <c r="O13" s="135">
        <v>11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2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0</v>
      </c>
      <c r="AI13" s="10">
        <f>IF(M13="","",IF(M13&gt;L13,1,0))</f>
        <v>1</v>
      </c>
      <c r="AJ13" s="10">
        <f>IF(N13="","",IF(N13&gt;O13,1,0))</f>
        <v>0</v>
      </c>
      <c r="AK13" s="10">
        <f>IF(O13="","",IF(O13&gt;N13,1,0))</f>
        <v>1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Николче Бошевски (753)</v>
      </c>
      <c r="D14" s="140">
        <v>4</v>
      </c>
      <c r="E14" s="141" t="str">
        <f>IF(C6="","",VLOOKUP(D14,$B$3:$E$6,2,FALSE))</f>
        <v>Зоран Јованоски  (32)</v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Марин Глигоров (675)</v>
      </c>
      <c r="D17" s="130">
        <v>4</v>
      </c>
      <c r="E17" s="131" t="str">
        <f>IF(C6="","",VLOOKUP(D17,$B$3:$E$6,2,FALSE))</f>
        <v>Зоран Јованоски  (32)</v>
      </c>
      <c r="F17" s="132">
        <v>3</v>
      </c>
      <c r="G17" s="133">
        <v>11</v>
      </c>
      <c r="H17" s="134">
        <v>11</v>
      </c>
      <c r="I17" s="133">
        <v>7</v>
      </c>
      <c r="J17" s="132">
        <v>11</v>
      </c>
      <c r="K17" s="135">
        <v>7</v>
      </c>
      <c r="L17" s="134">
        <v>9</v>
      </c>
      <c r="M17" s="133">
        <v>11</v>
      </c>
      <c r="N17" s="132">
        <v>5</v>
      </c>
      <c r="O17" s="135">
        <v>11</v>
      </c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2</v>
      </c>
      <c r="U17" s="137">
        <f>IF(F17="","",SUM(SUMPRODUCT(--(F17&lt;G17)),SUMPRODUCT(--(H17&lt;I17)),SUMPRODUCT(--(J17&lt;K17)),SUMPRODUCT(--(L17&lt;M17)),SUMPRODUCT(--(N17&lt;O17)),SUMPRODUCT(--(P17&lt;Q17)),SUMPRODUCT(--(R17&lt;S17))))</f>
        <v>3</v>
      </c>
      <c r="AB17" s="10">
        <f>IF(F17="","",IF(F17&gt;G17,1,0))</f>
        <v>0</v>
      </c>
      <c r="AC17" s="10">
        <f>IF(G17="","",IF(G17&gt;F17,1,0))</f>
        <v>1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>
        <f>IF(L17="","",IF(L17&gt;M17,1,0))</f>
        <v>0</v>
      </c>
      <c r="AI17" s="10">
        <f>IF(M17="","",IF(M17&gt;L17,1,0))</f>
        <v>1</v>
      </c>
      <c r="AJ17" s="10">
        <f>IF(N17="","",IF(N17&gt;O17,1,0))</f>
        <v>0</v>
      </c>
      <c r="AK17" s="10">
        <f>IF(O17="","",IF(O17&gt;N17,1,0))</f>
        <v>1</v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Николче Бошевски (753)</v>
      </c>
      <c r="D18" s="140">
        <v>2</v>
      </c>
      <c r="E18" s="141" t="str">
        <f>IF(C4="","",VLOOKUP(D18,$B$3:$E$6,2,FALSE))</f>
        <v>Венко Стојанов (49)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workbookViewId="0">
      <selection activeCell="Y13" sqref="Y13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9" t="s">
        <v>3</v>
      </c>
      <c r="D2" s="449"/>
      <c r="E2" s="450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Јаков Јакимовски (538)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51" t="str">
        <f>IF(GROUPS!H19="","",GROUPS!H19)</f>
        <v>Ѓорѓе Бораниев (365)</v>
      </c>
      <c r="D3" s="452"/>
      <c r="E3" s="453"/>
      <c r="F3" s="197"/>
      <c r="G3" s="103"/>
      <c r="H3" s="104">
        <f>T13</f>
        <v>0</v>
      </c>
      <c r="I3" s="105">
        <f>U13</f>
        <v>3</v>
      </c>
      <c r="J3" s="104" t="str">
        <f>T9</f>
        <v/>
      </c>
      <c r="K3" s="106" t="str">
        <f>U9</f>
        <v/>
      </c>
      <c r="L3" s="104">
        <f>T17</f>
        <v>3</v>
      </c>
      <c r="M3" s="107">
        <f>U17</f>
        <v>0</v>
      </c>
      <c r="N3" s="108">
        <f>IF(AND(T9="",T13="",T17=""),"",SUM(H3,J3,L3))</f>
        <v>3</v>
      </c>
      <c r="O3" s="109">
        <f>IF(AND(T9="",T13="",T17=""),"",SUM(I3,K3,M3))</f>
        <v>3</v>
      </c>
      <c r="P3" s="110">
        <f>IF(AND(T9="",T13="",T17=""),"",AG3)</f>
        <v>50</v>
      </c>
      <c r="Q3" s="111">
        <f>IF(AND(T9="",T13="",T17=""),"",AP3)</f>
        <v>55</v>
      </c>
      <c r="R3" s="410">
        <f>IF(ISERROR(IF(AND(T9="",T13="",T17=""),"",SUM(AB3:AD3)+(N3-O3)/1000)+(AK3/10000)),"",IF(AND(T9="",T13="",T17=""),"",SUM(AB3:AD3)+(N3-O3)/1000)+(AK3/10000)+(AG3/100000))</f>
        <v>3</v>
      </c>
      <c r="S3" s="410"/>
      <c r="T3" s="112">
        <f>IF(ISERROR(IF(C3="","",RANK(R3,$R$3:$S$6,0))),"",IF(C3="","",RANK(R3,$R$3:$S$6,0)))</f>
        <v>2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Ѓорѓе Бораниев (365)</v>
      </c>
      <c r="Y3" s="415"/>
      <c r="Z3" s="416"/>
      <c r="AB3" s="10">
        <f>IF(H3="","",IF(H3&gt;I3,2,1))</f>
        <v>1</v>
      </c>
      <c r="AC3" s="10" t="str">
        <f>IF(J3="","",IF(J3&gt;K3,2,1))</f>
        <v/>
      </c>
      <c r="AD3" s="10">
        <f>IF(L3="","",IF(L3&gt;M3,2,1))</f>
        <v>2</v>
      </c>
      <c r="AE3" s="182"/>
      <c r="AG3" s="11">
        <f>SUM(AH3:AJ3)</f>
        <v>50</v>
      </c>
      <c r="AH3" s="10">
        <f>F9+H9+J9+L9+N9+P9+R9</f>
        <v>0</v>
      </c>
      <c r="AI3" s="10">
        <f>F13+H13+J13+L13+N13+P13+R13</f>
        <v>17</v>
      </c>
      <c r="AJ3" s="10">
        <f>F17+H17+J17+L17+N17+P17+R17</f>
        <v>33</v>
      </c>
      <c r="AK3" s="405">
        <f>SUM(AH3:AJ3)-SUM(AM3:AO3)</f>
        <v>-5</v>
      </c>
      <c r="AL3" s="406"/>
      <c r="AM3" s="10">
        <f>AH5</f>
        <v>0</v>
      </c>
      <c r="AN3" s="10">
        <f>AI4</f>
        <v>33</v>
      </c>
      <c r="AO3" s="10">
        <f>AJ6</f>
        <v>22</v>
      </c>
      <c r="AP3" s="9">
        <f>SUM(AM3:AO3)</f>
        <v>55</v>
      </c>
    </row>
    <row r="4" spans="2:47" ht="24" customHeight="1">
      <c r="B4" s="101">
        <v>2</v>
      </c>
      <c r="C4" s="447" t="str">
        <f>IF(GROUPS!H20="","",GROUPS!H20)</f>
        <v>Јаков Јакимовски (538)</v>
      </c>
      <c r="D4" s="439"/>
      <c r="E4" s="440"/>
      <c r="F4" s="198">
        <f>U13</f>
        <v>3</v>
      </c>
      <c r="G4" s="106">
        <f>T13</f>
        <v>0</v>
      </c>
      <c r="H4" s="114"/>
      <c r="I4" s="103"/>
      <c r="J4" s="104" t="str">
        <f>U18</f>
        <v/>
      </c>
      <c r="K4" s="106" t="str">
        <f>T18</f>
        <v/>
      </c>
      <c r="L4" s="104">
        <f>T10</f>
        <v>3</v>
      </c>
      <c r="M4" s="115">
        <f>U10</f>
        <v>0</v>
      </c>
      <c r="N4" s="108">
        <f>IF(AND(T10="",U13="",U18=""),"",SUM(F4,J4,L4))</f>
        <v>6</v>
      </c>
      <c r="O4" s="109">
        <f>IF(AND(T10="",U13="",U18=""),"",SUM(G4,K4,M4))</f>
        <v>0</v>
      </c>
      <c r="P4" s="110">
        <f>IF(AND(T10="",U13="",U18=""),"",AG4)</f>
        <v>66</v>
      </c>
      <c r="Q4" s="111">
        <f>IF(AND(T10="",U13="",U18=""),"",AP4)</f>
        <v>29</v>
      </c>
      <c r="R4" s="410">
        <f>IF(ISERROR(IF(AND(T10="",U13="",U18=""),"",SUM(AB4:AD4)+(N4-O4)/1000)+(AK4/10000)+(AG4/100000)),"",IF(AND(T10="",U13="",U18=""),"",SUM(AB4:AD4)+(N4-O4)/1000)+(AK4/10000)+(AG4/100000))</f>
        <v>4.0103600000000004</v>
      </c>
      <c r="S4" s="410"/>
      <c r="T4" s="112">
        <f>IF(ISERROR(IF(C4="","",RANK(R4,$R$3:$S$6,0))),"",IF(C4="","",RANK(R4,$R$3:$S$6,0)))</f>
        <v>1</v>
      </c>
      <c r="U4" s="9"/>
      <c r="V4" s="9"/>
      <c r="W4" s="7">
        <v>3</v>
      </c>
      <c r="X4" s="411" t="str">
        <f t="shared" si="0"/>
        <v>Игор Илиевски (784)</v>
      </c>
      <c r="Y4" s="412"/>
      <c r="Z4" s="413"/>
      <c r="AB4" s="10">
        <f>IF(F4="","",IF(F4&gt;G4,2,1))</f>
        <v>2</v>
      </c>
      <c r="AC4" s="10" t="str">
        <f>IF(J4="","",IF(J4&gt;K4,2,1))</f>
        <v/>
      </c>
      <c r="AD4" s="10">
        <f>IF(L4="","",IF(L4&gt;M4,2,1))</f>
        <v>2</v>
      </c>
      <c r="AE4" s="182"/>
      <c r="AG4" s="11">
        <f t="shared" ref="AG4:AG6" si="1">SUM(AH4:AJ4)</f>
        <v>66</v>
      </c>
      <c r="AH4" s="10">
        <f>F10+H10+J10+L10+N10+P10+R10</f>
        <v>33</v>
      </c>
      <c r="AI4" s="10">
        <f>G13+I13+K13+M13+O13+Q13+S13</f>
        <v>33</v>
      </c>
      <c r="AJ4" s="10">
        <f>G18+I18+K18+M18+O18+Q18+S18</f>
        <v>0</v>
      </c>
      <c r="AK4" s="405">
        <f t="shared" ref="AK4:AK6" si="2">SUM(AH4:AJ4)-SUM(AM4:AO4)</f>
        <v>37</v>
      </c>
      <c r="AL4" s="406"/>
      <c r="AM4" s="10">
        <f>AH6</f>
        <v>12</v>
      </c>
      <c r="AN4" s="10">
        <f>AI3</f>
        <v>17</v>
      </c>
      <c r="AO4" s="10">
        <f>AJ5</f>
        <v>0</v>
      </c>
      <c r="AP4" s="9">
        <f t="shared" ref="AP4:AP6" si="3">SUM(AM4:AO4)</f>
        <v>29</v>
      </c>
    </row>
    <row r="5" spans="2:47" ht="24" customHeight="1">
      <c r="B5" s="101">
        <v>3</v>
      </c>
      <c r="C5" s="447" t="str">
        <f>IF(GROUPS!H21="","",GROUPS!H21)</f>
        <v>Јован Коминивски (330)</v>
      </c>
      <c r="D5" s="439"/>
      <c r="E5" s="44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0" t="str">
        <f>IF(ISERROR(IF(AND(U9="",T14="",T18=""),"",SUM(AB5:AD5)+(N5-O5)/1000)+(AK5/10000)+(AG5/100000)),"",IF(AND(U9="",T14="",T18=""),"",SUM(AB5:AD5)+(N5-O5)/1000)+(AK5/10000)+(AG5/100000))</f>
        <v/>
      </c>
      <c r="S5" s="410"/>
      <c r="T5" s="112" t="str">
        <f>IF(ISERROR(IF(C5="","",RANK(R5,$R$3:$S$6,0))),"",IF(C5="","",RANK(R5,$R$3:$S$6,0)))</f>
        <v/>
      </c>
      <c r="U5" s="9"/>
      <c r="V5" s="9"/>
      <c r="W5" s="7">
        <v>4</v>
      </c>
      <c r="X5" s="411" t="str">
        <f t="shared" si="0"/>
        <v/>
      </c>
      <c r="Y5" s="412"/>
      <c r="Z5" s="41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5">
        <f t="shared" si="2"/>
        <v>0</v>
      </c>
      <c r="AL5" s="40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46" t="str">
        <f>IF(GROUPS!H22="","",GROUPS!H22)</f>
        <v>Игор Илиевски (784)</v>
      </c>
      <c r="D6" s="444"/>
      <c r="E6" s="445"/>
      <c r="F6" s="199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 t="str">
        <f>U14</f>
        <v/>
      </c>
      <c r="K6" s="118" t="str">
        <f>T14</f>
        <v/>
      </c>
      <c r="L6" s="120"/>
      <c r="M6" s="121"/>
      <c r="N6" s="122">
        <f>IF(AND(U10="",U14="",U17=""),"",SUM(F6,H6,J6))</f>
        <v>0</v>
      </c>
      <c r="O6" s="123">
        <f>IF(AND(U10="",U14="",U17=""),"",SUM(G6,I6,K6))</f>
        <v>6</v>
      </c>
      <c r="P6" s="124">
        <f>IF(AND(U10="",U14="",U17=""),"",AG6)</f>
        <v>34</v>
      </c>
      <c r="Q6" s="125">
        <f>IF(AND(U10="",U14="",U17=""),"",AP6)</f>
        <v>66</v>
      </c>
      <c r="R6" s="404">
        <f>IF(ISERROR(IF(AND(U10="",U14="",U17=""),"",SUM(AB6:AD6)+(N6-O6)/1000)+(AK6/10000)+(AG6/100000)),"",IF(AND(U10="",U14="",U17=""),"",SUM(AB6:AD6)+(N6-O6)/1000)+(AK6/10000)+(AG6/100000))</f>
        <v>1.9911399999999999</v>
      </c>
      <c r="S6" s="404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1</v>
      </c>
      <c r="AD6" s="10" t="str">
        <f>IF(J6="","",IF(J6&gt;K6,2,1))</f>
        <v/>
      </c>
      <c r="AE6" s="182"/>
      <c r="AG6" s="11">
        <f t="shared" si="1"/>
        <v>34</v>
      </c>
      <c r="AH6" s="10">
        <f>G10+I10+K10+M10+O10+Q10+S10</f>
        <v>12</v>
      </c>
      <c r="AI6" s="10">
        <f>G14+I14+K14+M14+O14+Q14+S14</f>
        <v>0</v>
      </c>
      <c r="AJ6" s="10">
        <f>G17+I17+K17+M17+O17+Q17+S17</f>
        <v>22</v>
      </c>
      <c r="AK6" s="405">
        <f t="shared" si="2"/>
        <v>-32</v>
      </c>
      <c r="AL6" s="406"/>
      <c r="AM6" s="10">
        <f>AH4</f>
        <v>33</v>
      </c>
      <c r="AN6" s="10">
        <f>AI5</f>
        <v>0</v>
      </c>
      <c r="AO6" s="10">
        <f>AJ3</f>
        <v>33</v>
      </c>
      <c r="AP6" s="9">
        <f t="shared" si="3"/>
        <v>66</v>
      </c>
    </row>
    <row r="7" spans="2:47" ht="18.600000000000001" thickBot="1">
      <c r="P7" s="127">
        <f>SUM(P3:P6)</f>
        <v>150</v>
      </c>
      <c r="Q7" s="127">
        <f>SUM(Q3:Q6)</f>
        <v>150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Ѓорѓе Бораниев (365)</v>
      </c>
      <c r="D9" s="130">
        <v>3</v>
      </c>
      <c r="E9" s="131" t="str">
        <f>IF(C5="","",VLOOKUP(D9,$B$3:$E$6,2,FALSE))</f>
        <v>Јован Коминивски (330)</v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Јаков Јакимовски (538)</v>
      </c>
      <c r="D10" s="140">
        <v>4</v>
      </c>
      <c r="E10" s="141" t="str">
        <f>IF(C6="","",VLOOKUP(D10,$B$3:$E$6,2,FALSE))</f>
        <v>Игор Илиевски (784)</v>
      </c>
      <c r="F10" s="142">
        <v>11</v>
      </c>
      <c r="G10" s="143">
        <v>6</v>
      </c>
      <c r="H10" s="144">
        <v>11</v>
      </c>
      <c r="I10" s="143">
        <v>4</v>
      </c>
      <c r="J10" s="142">
        <v>11</v>
      </c>
      <c r="K10" s="145">
        <v>2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Ѓорѓе Бораниев (365)</v>
      </c>
      <c r="D13" s="130">
        <v>2</v>
      </c>
      <c r="E13" s="131" t="str">
        <f>IF(C4="","",VLOOKUP(D13,$B$3:$E$6,2,FALSE))</f>
        <v>Јаков Јакимовски (538)</v>
      </c>
      <c r="F13" s="132">
        <v>3</v>
      </c>
      <c r="G13" s="133">
        <v>11</v>
      </c>
      <c r="H13" s="134">
        <v>9</v>
      </c>
      <c r="I13" s="133">
        <v>11</v>
      </c>
      <c r="J13" s="132">
        <v>5</v>
      </c>
      <c r="K13" s="135">
        <v>11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0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Јован Коминивски (330)</v>
      </c>
      <c r="D14" s="140">
        <v>4</v>
      </c>
      <c r="E14" s="141" t="str">
        <f>IF(C6="","",VLOOKUP(D14,$B$3:$E$6,2,FALSE))</f>
        <v>Игор Илиевски (784)</v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Ѓорѓе Бораниев (365)</v>
      </c>
      <c r="D17" s="130">
        <v>4</v>
      </c>
      <c r="E17" s="131" t="str">
        <f>IF(C6="","",VLOOKUP(D17,$B$3:$E$6,2,FALSE))</f>
        <v>Игор Илиевски (784)</v>
      </c>
      <c r="F17" s="132">
        <v>11</v>
      </c>
      <c r="G17" s="133">
        <v>9</v>
      </c>
      <c r="H17" s="134">
        <v>11</v>
      </c>
      <c r="I17" s="133">
        <v>8</v>
      </c>
      <c r="J17" s="132">
        <v>11</v>
      </c>
      <c r="K17" s="135">
        <v>5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Јован Коминивски (330)</v>
      </c>
      <c r="D18" s="140">
        <v>2</v>
      </c>
      <c r="E18" s="141" t="str">
        <f>IF(C4="","",VLOOKUP(D18,$B$3:$E$6,2,FALSE))</f>
        <v>Јаков Јакимовски (538)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3" workbookViewId="0">
      <selection activeCell="N16" sqref="N16"/>
    </sheetView>
  </sheetViews>
  <sheetFormatPr defaultRowHeight="14.4"/>
  <cols>
    <col min="1" max="1" width="0.77734375" customWidth="1"/>
    <col min="2" max="2" width="2.44140625" customWidth="1"/>
    <col min="3" max="3" width="3.21875" style="2" customWidth="1"/>
    <col min="4" max="4" width="31" customWidth="1"/>
    <col min="5" max="5" width="3.21875" style="2" customWidth="1"/>
    <col min="6" max="6" width="31" customWidth="1"/>
    <col min="7" max="7" width="3.21875" style="2" customWidth="1"/>
    <col min="8" max="8" width="31" customWidth="1"/>
    <col min="9" max="9" width="3.21875" style="2" customWidth="1"/>
    <col min="10" max="10" width="31" customWidth="1"/>
  </cols>
  <sheetData>
    <row r="1" spans="3:10">
      <c r="F1" s="2" t="s">
        <v>915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Кристијан Станојковски (10)</v>
      </c>
      <c r="E4" s="32">
        <f>C4+4</f>
        <v>5</v>
      </c>
      <c r="F4" s="33" t="str">
        <f>IF(VLOOKUP(E4,PARTICIPANTS!$C$3:$D$98,2,FALSE)="","",(VLOOKUP(E4,PARTICIPANTS!$C$3:$D$98,2,FALSE)))</f>
        <v>Лука Стојчев (73)</v>
      </c>
      <c r="G4" s="32">
        <f>E4+4</f>
        <v>9</v>
      </c>
      <c r="H4" s="33" t="str">
        <f>IF(VLOOKUP(G4,PARTICIPANTS!$C$3:$D$98,2,FALSE)="","",(VLOOKUP(G4,PARTICIPANTS!$C$3:$D$98,2,FALSE)))</f>
        <v>Даниел Главевски Зхоу  (108)</v>
      </c>
      <c r="I4" s="32">
        <f>G4+4</f>
        <v>13</v>
      </c>
      <c r="J4" s="33" t="str">
        <f>IF(VLOOKUP(I4,PARTICIPANTS!$C$3:$D$98,2,FALSE)="","",(VLOOKUP(I4,PARTICIPANTS!$C$3:$D$98,2,FALSE)))</f>
        <v>Христијан Јовановски  (2)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Лука Ивановски (665)</v>
      </c>
      <c r="E5" s="32">
        <f t="shared" ref="E5:I7" si="0">C5+4</f>
        <v>6</v>
      </c>
      <c r="F5" s="33" t="str">
        <f>IF(VLOOKUP(E5,PARTICIPANTS!$C$3:$D$98,2,FALSE)="","",(VLOOKUP(E5,PARTICIPANTS!$C$3:$D$98,2,FALSE)))</f>
        <v>Дамјан Петровиќ (536)</v>
      </c>
      <c r="G5" s="32">
        <f t="shared" si="0"/>
        <v>10</v>
      </c>
      <c r="H5" s="33" t="str">
        <f>IF(VLOOKUP(G5,PARTICIPANTS!$C$3:$D$98,2,FALSE)="","",(VLOOKUP(G5,PARTICIPANTS!$C$3:$D$98,2,FALSE)))</f>
        <v>Игор Николовски (84)</v>
      </c>
      <c r="I5" s="32">
        <f t="shared" si="0"/>
        <v>14</v>
      </c>
      <c r="J5" s="33" t="str">
        <f>IF(VLOOKUP(I5,PARTICIPANTS!$C$3:$D$98,2,FALSE)="","",(VLOOKUP(I5,PARTICIPANTS!$C$3:$D$98,2,FALSE)))</f>
        <v>Нико Доага (190)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Горазд Ристовски (238)</v>
      </c>
      <c r="E6" s="32">
        <f t="shared" si="0"/>
        <v>7</v>
      </c>
      <c r="F6" s="33" t="str">
        <f>IF(VLOOKUP(E6,PARTICIPANTS!$C$3:$D$98,2,FALSE)="","",(VLOOKUP(E6,PARTICIPANTS!$C$3:$D$98,2,FALSE)))</f>
        <v>Васко Манасијески (36)</v>
      </c>
      <c r="G6" s="32">
        <f t="shared" si="0"/>
        <v>11</v>
      </c>
      <c r="H6" s="33" t="str">
        <f>IF(VLOOKUP(G6,PARTICIPANTS!$C$3:$D$98,2,FALSE)="","",(VLOOKUP(G6,PARTICIPANTS!$C$3:$D$98,2,FALSE)))</f>
        <v>Ненад Бошев (9)</v>
      </c>
      <c r="I6" s="32">
        <f t="shared" si="0"/>
        <v>15</v>
      </c>
      <c r="J6" s="33" t="str">
        <f>IF(VLOOKUP(I6,PARTICIPANTS!$C$3:$D$98,2,FALSE)="","",(VLOOKUP(I6,PARTICIPANTS!$C$3:$D$98,2,FALSE)))</f>
        <v>Боро Варошлија (85)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>Филип Младеновски (70)</v>
      </c>
      <c r="E9" s="32">
        <f>C9+4</f>
        <v>21</v>
      </c>
      <c r="F9" s="33" t="str">
        <f>IF(VLOOKUP(E9,PARTICIPANTS!$C$3:$D$98,2,FALSE)="","",(VLOOKUP(E9,PARTICIPANTS!$C$3:$D$98,2,FALSE)))</f>
        <v>Дамјан Стојчев (72)</v>
      </c>
      <c r="G9" s="32">
        <f>E9+4</f>
        <v>25</v>
      </c>
      <c r="H9" s="33" t="str">
        <f>IF(VLOOKUP(G9,PARTICIPANTS!$C$3:$D$98,2,FALSE)="","",(VLOOKUP(G9,PARTICIPANTS!$C$3:$D$98,2,FALSE)))</f>
        <v>Андреј Стојановски (47)</v>
      </c>
      <c r="I9" s="32">
        <f>G9+4</f>
        <v>29</v>
      </c>
      <c r="J9" s="33" t="str">
        <f>IF(VLOOKUP(I9,PARTICIPANTS!$C$3:$D$98,2,FALSE)="","",(VLOOKUP(I9,PARTICIPANTS!$C$3:$D$98,2,FALSE)))</f>
        <v>Алeксандар Марковиќ (3)</v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>Славчо Спасеноски  (278)</v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>Игор Маневски (200)</v>
      </c>
      <c r="G10" s="32">
        <f t="shared" si="1"/>
        <v>26</v>
      </c>
      <c r="H10" s="33" t="str">
        <f>IF(VLOOKUP(G10,PARTICIPANTS!$C$3:$D$98,2,FALSE)="","",(VLOOKUP(G10,PARTICIPANTS!$C$3:$D$98,2,FALSE)))</f>
        <v>Марјан Крстев (52)</v>
      </c>
      <c r="I10" s="32">
        <f t="shared" si="1"/>
        <v>30</v>
      </c>
      <c r="J10" s="33" t="str">
        <f>IF(VLOOKUP(I10,PARTICIPANTS!$C$3:$D$98,2,FALSE)="","",(VLOOKUP(I10,PARTICIPANTS!$C$3:$D$98,2,FALSE)))</f>
        <v>Мирослав Симиќ (55)</v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>Томе Милев (131)</v>
      </c>
      <c r="E11" s="32">
        <f t="shared" si="1"/>
        <v>23</v>
      </c>
      <c r="F11" s="33" t="str">
        <f>IF(VLOOKUP(E11,PARTICIPANTS!$C$3:$D$98,2,FALSE)="","",(VLOOKUP(E11,PARTICIPANTS!$C$3:$D$98,2,FALSE)))</f>
        <v>Вили Ангелов (77)</v>
      </c>
      <c r="G11" s="32">
        <f t="shared" si="1"/>
        <v>27</v>
      </c>
      <c r="H11" s="33" t="str">
        <f>IF(VLOOKUP(G11,PARTICIPANTS!$C$3:$D$98,2,FALSE)="","",(VLOOKUP(G11,PARTICIPANTS!$C$3:$D$98,2,FALSE)))</f>
        <v>Филип Терзиовски (110)</v>
      </c>
      <c r="I11" s="32">
        <f t="shared" si="1"/>
        <v>31</v>
      </c>
      <c r="J11" s="33" t="str">
        <f>IF(VLOOKUP(I11,PARTICIPANTS!$C$3:$D$98,2,FALSE)="","",(VLOOKUP(I11,PARTICIPANTS!$C$3:$D$98,2,FALSE)))</f>
        <v>Кристијан Митев (420)</v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>Борис Секулов (130)</v>
      </c>
      <c r="E14" s="32">
        <f>C14+4</f>
        <v>37</v>
      </c>
      <c r="F14" s="33" t="str">
        <f>IF(VLOOKUP(E14,PARTICIPANTS!$C$3:$D$98,2,FALSE)="","",(VLOOKUP(E14,PARTICIPANTS!$C$3:$D$98,2,FALSE)))</f>
        <v>Александар Јакимовски (178)</v>
      </c>
      <c r="G14" s="32">
        <f>E14+4</f>
        <v>41</v>
      </c>
      <c r="H14" s="33" t="str">
        <f>IF(VLOOKUP(G14,PARTICIPANTS!$C$3:$D$98,2,FALSE)="","",(VLOOKUP(G14,PARTICIPANTS!$C$3:$D$98,2,FALSE)))</f>
        <v>Димитрие Жоговски (126)</v>
      </c>
      <c r="I14" s="32">
        <f>G14+4</f>
        <v>45</v>
      </c>
      <c r="J14" s="33" t="str">
        <f>IF(VLOOKUP(I14,PARTICIPANTS!$C$3:$D$98,2,FALSE)="","",(VLOOKUP(I14,PARTICIPANTS!$C$3:$D$98,2,FALSE)))</f>
        <v>Слободан Грковски (54)</v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>Сашо Љамов (127)</v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>Андреј Васевски (203)</v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>Сашо Стојановски (35)</v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>Роберт Михајловски (58)</v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>Андреј Бејковски (440)</v>
      </c>
      <c r="E16" s="32">
        <f t="shared" si="2"/>
        <v>39</v>
      </c>
      <c r="F16" s="33" t="str">
        <f>IF(VLOOKUP(E16,PARTICIPANTS!$C$3:$D$98,2,FALSE)="","",(VLOOKUP(E16,PARTICIPANTS!$C$3:$D$98,2,FALSE)))</f>
        <v>Дарко Јанев (767)</v>
      </c>
      <c r="G16" s="32">
        <f t="shared" si="3"/>
        <v>43</v>
      </c>
      <c r="H16" s="33" t="str">
        <f>IF(VLOOKUP(G16,PARTICIPANTS!$C$3:$D$98,2,FALSE)="","",(VLOOKUP(G16,PARTICIPANTS!$C$3:$D$98,2,FALSE)))</f>
        <v>Христијан Јованов (37)</v>
      </c>
      <c r="I16" s="32">
        <f t="shared" si="4"/>
        <v>47</v>
      </c>
      <c r="J16" s="33" t="str">
        <f>IF(VLOOKUP(I16,PARTICIPANTS!$C$3:$D$98,2,FALSE)="","",(VLOOKUP(I16,PARTICIPANTS!$C$3:$D$98,2,FALSE)))</f>
        <v>Александар Рикалоски (11)</v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>Ивица Кондев (336)</v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>Филе Матевски (7)</v>
      </c>
      <c r="E19" s="32">
        <f>C19+4</f>
        <v>53</v>
      </c>
      <c r="F19" s="33" t="str">
        <f>IF(VLOOKUP(E19,PARTICIPANTS!$C$3:$D$98,2,FALSE)="","",(VLOOKUP(E19,PARTICIPANTS!$C$3:$D$98,2,FALSE)))</f>
        <v>Марин Глигоров (675)</v>
      </c>
      <c r="G19" s="32">
        <f>E19+4</f>
        <v>57</v>
      </c>
      <c r="H19" s="33" t="str">
        <f>IF(VLOOKUP(G19,PARTICIPANTS!$C$3:$D$98,2,FALSE)="","",(VLOOKUP(G19,PARTICIPANTS!$C$3:$D$98,2,FALSE)))</f>
        <v>Ѓорѓе Бораниев (365)</v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>Милчо Чачаров (50)</v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>Венко Стојанов (49)</v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>Јаков Јакимовски (538)</v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>Горан Матевски (666)</v>
      </c>
      <c r="E21" s="32">
        <f t="shared" si="5"/>
        <v>55</v>
      </c>
      <c r="F21" s="33" t="str">
        <f>IF(VLOOKUP(E21,PARTICIPANTS!$C$3:$D$98,2,FALSE)="","",(VLOOKUP(E21,PARTICIPANTS!$C$3:$D$98,2,FALSE)))</f>
        <v>Николче Бошевски (753)</v>
      </c>
      <c r="G21" s="32">
        <f t="shared" si="6"/>
        <v>59</v>
      </c>
      <c r="H21" s="33" t="str">
        <f>IF(VLOOKUP(G21,PARTICIPANTS!$C$3:$D$98,2,FALSE)="","",(VLOOKUP(G21,PARTICIPANTS!$C$3:$D$98,2,FALSE)))</f>
        <v>Јован Коминивски (330)</v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>Зоран Јованоски  (32)</v>
      </c>
      <c r="G22" s="32">
        <f t="shared" si="6"/>
        <v>60</v>
      </c>
      <c r="H22" s="33" t="str">
        <f>IF(VLOOKUP(G22,PARTICIPANTS!$C$3:$D$98,2,FALSE)="","",(VLOOKUP(G22,PARTICIPANTS!$C$3:$D$98,2,FALSE)))</f>
        <v>Игор Илиевски (784)</v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workbookViewId="0">
      <selection activeCell="Y13" sqref="Y13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9" t="s">
        <v>3</v>
      </c>
      <c r="D2" s="449"/>
      <c r="E2" s="450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/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51" t="str">
        <f>IF(GROUPS!J19="","",GROUPS!J19)</f>
        <v/>
      </c>
      <c r="D3" s="452"/>
      <c r="E3" s="453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0" t="str">
        <f>IF(ISERROR(IF(AND(T9="",T13="",T17=""),"",SUM(AB3:AD3)+(N3-O3)/1000)+(AK3/10000)),"",IF(AND(T9="",T13="",T17=""),"",SUM(AB3:AD3)+(N3-O3)/1000)+(AK3/10000)+(AG3/100000))</f>
        <v/>
      </c>
      <c r="S3" s="410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/>
      </c>
      <c r="Y3" s="415"/>
      <c r="Z3" s="41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5">
        <f>SUM(AH3:AJ3)-SUM(AM3:AO3)</f>
        <v>0</v>
      </c>
      <c r="AL3" s="40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47" t="str">
        <f>IF(GROUPS!J20="","",GROUPS!J20)</f>
        <v/>
      </c>
      <c r="D4" s="439"/>
      <c r="E4" s="440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0" t="str">
        <f>IF(ISERROR(IF(AND(T10="",U13="",U18=""),"",SUM(AB4:AD4)+(N4-O4)/1000)+(AK4/10000)+(AG4/100000)),"",IF(AND(T10="",U13="",U18=""),"",SUM(AB4:AD4)+(N4-O4)/1000)+(AK4/10000)+(AG4/100000))</f>
        <v/>
      </c>
      <c r="S4" s="410"/>
      <c r="T4" s="112" t="str">
        <f>IF(ISERROR(IF(C4="","",RANK(R4,$R$3:$S$6,0))),"",IF(C4="","",RANK(R4,$R$3:$S$6,0)))</f>
        <v/>
      </c>
      <c r="U4" s="9"/>
      <c r="V4" s="9"/>
      <c r="W4" s="7">
        <v>3</v>
      </c>
      <c r="X4" s="411" t="str">
        <f t="shared" si="0"/>
        <v/>
      </c>
      <c r="Y4" s="412"/>
      <c r="Z4" s="41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5">
        <f t="shared" ref="AK4:AK6" si="2">SUM(AH4:AJ4)-SUM(AM4:AO4)</f>
        <v>0</v>
      </c>
      <c r="AL4" s="40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47" t="str">
        <f>IF(GROUPS!J21="","",GROUPS!J21)</f>
        <v/>
      </c>
      <c r="D5" s="439"/>
      <c r="E5" s="440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0" t="str">
        <f>IF(ISERROR(IF(AND(U9="",T14="",T18=""),"",SUM(AB5:AD5)+(N5-O5)/1000)+(AK5/10000)+(AG5/100000)),"",IF(AND(U9="",T14="",T18=""),"",SUM(AB5:AD5)+(N5-O5)/1000)+(AK5/10000)+(AG5/100000))</f>
        <v/>
      </c>
      <c r="S5" s="410"/>
      <c r="T5" s="112" t="str">
        <f>IF(ISERROR(IF(C5="","",RANK(R5,$R$3:$S$6,0))),"",IF(C5="","",RANK(R5,$R$3:$S$6,0)))</f>
        <v/>
      </c>
      <c r="U5" s="9"/>
      <c r="V5" s="9"/>
      <c r="W5" s="7">
        <v>4</v>
      </c>
      <c r="X5" s="411" t="str">
        <f t="shared" si="0"/>
        <v/>
      </c>
      <c r="Y5" s="412"/>
      <c r="Z5" s="41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5">
        <f t="shared" si="2"/>
        <v>0</v>
      </c>
      <c r="AL5" s="40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46" t="str">
        <f>IF(GROUPS!J22="","",GROUPS!J22)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77734375" style="223"/>
    <col min="7" max="7" width="31.44140625" style="2" customWidth="1"/>
    <col min="8" max="15" width="3" style="2" customWidth="1"/>
    <col min="16" max="16" width="8.77734375" style="2"/>
    <col min="17" max="17" width="31.44140625" style="2" customWidth="1"/>
    <col min="18" max="25" width="3.218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58" t="s">
        <v>61</v>
      </c>
      <c r="D1" s="378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2" t="s">
        <v>125</v>
      </c>
      <c r="C2" s="232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Кристијан Станојковски (10)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Горазд Ристовски (238)</v>
      </c>
    </row>
    <row r="5" spans="2:42" ht="15.6">
      <c r="B5" s="218" t="s">
        <v>27</v>
      </c>
      <c r="C5" s="210">
        <v>3</v>
      </c>
      <c r="D5" s="211" t="str">
        <f>IF(' II'!$X$2="","",' II'!$X$2)</f>
        <v>Лука Стојчев (73)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Васко Манасијески (36)</v>
      </c>
    </row>
    <row r="7" spans="2:42" ht="15.6">
      <c r="B7" s="212" t="s">
        <v>29</v>
      </c>
      <c r="C7" s="213">
        <v>5</v>
      </c>
      <c r="D7" s="207" t="str">
        <f>IF(' III'!$X$2="","",' III'!$X$2)</f>
        <v>Даниел Главевски Зхоу  (108)</v>
      </c>
      <c r="F7" s="242">
        <v>1</v>
      </c>
      <c r="G7" s="96" t="str">
        <f>IF(F7="","",VLOOKUP(F7,$C$3:$D$8,2,FALSE))</f>
        <v>Кристијан Станојковски (10)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Игор Николовски (84)</v>
      </c>
      <c r="O8" s="241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292" t="s">
        <v>582</v>
      </c>
      <c r="P12" s="76"/>
      <c r="AN12" s="45"/>
    </row>
    <row r="13" spans="2:42" ht="15.6">
      <c r="B13" s="35"/>
      <c r="C13" s="35">
        <v>3</v>
      </c>
      <c r="D13" s="292" t="s">
        <v>583</v>
      </c>
      <c r="P13" s="76"/>
      <c r="Q13" s="95" t="str">
        <f>G7</f>
        <v>Кристијан Станојковски (10)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292" t="s">
        <v>584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379" t="str">
        <f>IF(AJ25="","",IF(AJ25&gt;AJ26,AB25,AB26))</f>
        <v/>
      </c>
    </row>
    <row r="16" spans="2:42" ht="15.6">
      <c r="C16" s="35"/>
      <c r="D16" s="2"/>
      <c r="P16" s="76"/>
      <c r="Y16" s="80"/>
      <c r="AM16" s="379" t="str">
        <f>IF(AJ25="","",IF(AJ25&lt;AJ26,AB25,AB26))</f>
        <v/>
      </c>
      <c r="AN16" s="379"/>
      <c r="AO16" s="380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379"/>
      <c r="AN17" s="379"/>
      <c r="AO17" s="380"/>
    </row>
    <row r="18" spans="3:42" ht="15.6">
      <c r="C18" s="35"/>
      <c r="D18" s="2"/>
      <c r="P18" s="76"/>
      <c r="Y18" s="80"/>
      <c r="AJ18" s="8"/>
      <c r="AM18" s="379"/>
      <c r="AO18" s="380"/>
    </row>
    <row r="19" spans="3:42" ht="16.2" thickBot="1">
      <c r="C19" s="35"/>
      <c r="D19" s="2"/>
      <c r="F19" s="242">
        <v>4</v>
      </c>
      <c r="G19" s="96" t="str">
        <f>IF(F19="","",VLOOKUP(F19,$C$3:$D$8,2,FALSE))</f>
        <v>Васко Манасијески (36)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361" t="str">
        <f>IF(AJ25=AJ26,"",IF(OR(AJ34&gt;AJ35,AJ34&lt;AJ35),"",AB35))</f>
        <v/>
      </c>
    </row>
    <row r="20" spans="3:42" ht="16.2" thickBot="1">
      <c r="C20" s="35"/>
      <c r="D20" s="2"/>
      <c r="F20" s="242">
        <v>6</v>
      </c>
      <c r="G20" s="96" t="str">
        <f>IF(F20="","",VLOOKUP(F20,$C$3:$D$8,2,FALSE))</f>
        <v>Игор Николовски (84)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362" t="s">
        <v>58</v>
      </c>
      <c r="AO20" s="361"/>
    </row>
    <row r="21" spans="3:42" ht="16.2" thickBot="1">
      <c r="C21" s="35"/>
      <c r="D21" s="2"/>
      <c r="Y21" s="80"/>
      <c r="AM21" s="459" t="s">
        <v>59</v>
      </c>
      <c r="AN21" s="363"/>
      <c r="AO21" s="361"/>
    </row>
    <row r="22" spans="3:42" ht="15.6">
      <c r="C22" s="35"/>
      <c r="D22" s="2"/>
      <c r="Y22" s="80"/>
      <c r="AM22" s="460"/>
      <c r="AN22" s="363"/>
      <c r="AO22" s="367" t="s">
        <v>60</v>
      </c>
    </row>
    <row r="23" spans="3:42" ht="16.2" thickBot="1">
      <c r="C23" s="35"/>
      <c r="D23" s="2"/>
      <c r="Y23" s="80"/>
      <c r="AM23" s="461"/>
      <c r="AN23" s="364"/>
      <c r="AO23" s="368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370" t="s">
        <v>81</v>
      </c>
      <c r="AM27" s="371"/>
      <c r="AN27" s="371"/>
      <c r="AO27" s="371"/>
      <c r="AP27" s="372"/>
    </row>
    <row r="28" spans="3:42" ht="15.6">
      <c r="C28" s="35"/>
      <c r="D28" s="2"/>
      <c r="Y28" s="80"/>
      <c r="AA28" s="38"/>
      <c r="AL28" s="287">
        <v>1</v>
      </c>
      <c r="AM28" s="288" t="s">
        <v>82</v>
      </c>
      <c r="AN28" s="455" t="str">
        <f>IF(AJ25="","",IF(AJ25&gt;AJ26,AB25,AB26))</f>
        <v/>
      </c>
      <c r="AO28" s="455"/>
      <c r="AP28" s="455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74" t="str">
        <f>IF(AJ25="","",IF(AJ25&lt;AJ26,AB25,AB26))</f>
        <v/>
      </c>
      <c r="AO29" s="374"/>
      <c r="AP29" s="374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75" t="str">
        <f>IF(AJ25=AJ26,"",IF(AJ34=AJ35,AB34,IF(AJ34&gt;AJ35,AB34,AB35)))</f>
        <v/>
      </c>
      <c r="AO30" s="375"/>
      <c r="AP30" s="375"/>
    </row>
    <row r="31" spans="3:42" ht="15.6">
      <c r="C31" s="35"/>
      <c r="D31" s="2"/>
      <c r="F31" s="242">
        <v>5</v>
      </c>
      <c r="G31" s="96" t="str">
        <f>IF(F31="","",VLOOKUP(F31,$C$3:$D$8,2,FALSE))</f>
        <v>Даниел Главевски Зхоу  (108)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75" t="str">
        <f>IF(AJ25=AJ26,"",IF(AJ34=AJ35,AB35,IF(AJ34&lt;AJ35,AB34,AB35)))</f>
        <v/>
      </c>
      <c r="AO31" s="375"/>
      <c r="AP31" s="375"/>
    </row>
    <row r="32" spans="3:42" ht="15.6">
      <c r="C32" s="35"/>
      <c r="D32" s="2"/>
      <c r="F32" s="242">
        <v>2</v>
      </c>
      <c r="G32" s="96" t="str">
        <f>IF(F32="","",VLOOKUP(F32,$C$3:$D$8,2,FALSE))</f>
        <v>Горазд Ристовски (238)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376" t="str">
        <f>IF(O7="","",IF(O7&lt;O8,G7,G8))</f>
        <v/>
      </c>
      <c r="AO32" s="376"/>
      <c r="AP32" s="376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76" t="str">
        <f>IF(O19="","",IF(O19&lt;O20,G19,G20))</f>
        <v/>
      </c>
      <c r="AO33" s="376"/>
      <c r="AP33" s="376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76" t="str">
        <f>IF(O31="","",IF(O31&lt;O32,G31,G32))</f>
        <v/>
      </c>
      <c r="AO34" s="376"/>
      <c r="AP34" s="376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56" t="str">
        <f>IF(O43="","",IF(O43&lt;O44,G43,G44))</f>
        <v/>
      </c>
      <c r="AO35" s="456"/>
      <c r="AP35" s="456"/>
    </row>
    <row r="36" spans="3:42">
      <c r="P36" s="76"/>
      <c r="Y36" s="81"/>
      <c r="AL36" s="164"/>
      <c r="AM36" s="165"/>
      <c r="AN36" s="457"/>
      <c r="AO36" s="457"/>
      <c r="AP36" s="457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54"/>
      <c r="AO37" s="454"/>
      <c r="AP37" s="454"/>
    </row>
    <row r="38" spans="3:42">
      <c r="P38" s="82"/>
      <c r="Q38" s="95" t="str">
        <f>G44</f>
        <v>Лука Стојчев (73)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54"/>
      <c r="AO38" s="454"/>
      <c r="AP38" s="454"/>
    </row>
    <row r="39" spans="3:42">
      <c r="P39" s="76"/>
      <c r="AL39" s="163"/>
      <c r="AM39" s="4"/>
      <c r="AN39" s="454"/>
      <c r="AO39" s="454"/>
      <c r="AP39" s="454"/>
    </row>
    <row r="40" spans="3:42">
      <c r="P40" s="76"/>
      <c r="AL40" s="163"/>
      <c r="AM40" s="4"/>
      <c r="AN40" s="454"/>
      <c r="AO40" s="454"/>
      <c r="AP40" s="454"/>
    </row>
    <row r="41" spans="3:42">
      <c r="O41" s="8"/>
      <c r="P41" s="76"/>
      <c r="AL41" s="163"/>
      <c r="AM41" s="4"/>
      <c r="AN41" s="454"/>
      <c r="AO41" s="454"/>
      <c r="AP41" s="454"/>
    </row>
    <row r="42" spans="3:42">
      <c r="O42" s="8"/>
      <c r="P42" s="76"/>
      <c r="AL42" s="163"/>
      <c r="AM42" s="4"/>
      <c r="AN42" s="454"/>
      <c r="AO42" s="454"/>
      <c r="AP42" s="454"/>
    </row>
    <row r="43" spans="3:42">
      <c r="O43" s="243"/>
      <c r="AL43" s="163"/>
      <c r="AM43" s="4"/>
      <c r="AN43" s="454"/>
      <c r="AO43" s="454"/>
      <c r="AP43" s="454"/>
    </row>
    <row r="44" spans="3:42">
      <c r="F44" s="242">
        <v>3</v>
      </c>
      <c r="G44" s="96" t="str">
        <f>IF(F44="","",VLOOKUP(F44,$C$3:$D$8,2,FALSE))</f>
        <v>Лука Стојчев (73)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54"/>
      <c r="AO50" s="454"/>
      <c r="AP50" s="454"/>
    </row>
    <row r="51" spans="36:42">
      <c r="AM51" s="4"/>
      <c r="AN51" s="454"/>
      <c r="AO51" s="454"/>
      <c r="AP51" s="454"/>
    </row>
    <row r="52" spans="36:42">
      <c r="AM52" s="4"/>
      <c r="AN52" s="454"/>
      <c r="AO52" s="454"/>
      <c r="AP52" s="454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6337778862885"/>
  </sheetPr>
  <dimension ref="B1:AV52"/>
  <sheetViews>
    <sheetView workbookViewId="0">
      <selection activeCell="F13" sqref="F13"/>
    </sheetView>
  </sheetViews>
  <sheetFormatPr defaultRowHeight="14.4"/>
  <cols>
    <col min="2" max="2" width="13" customWidth="1"/>
    <col min="4" max="4" width="31.44140625" customWidth="1"/>
    <col min="5" max="5" width="3.77734375" customWidth="1"/>
    <col min="6" max="6" width="9.77734375" customWidth="1"/>
    <col min="7" max="7" width="8.77734375" style="223"/>
    <col min="8" max="8" width="31.44140625" style="2" customWidth="1"/>
    <col min="9" max="16" width="3" style="2" customWidth="1"/>
    <col min="17" max="17" width="8.77734375" style="2"/>
    <col min="18" max="18" width="31.44140625" style="2" customWidth="1"/>
    <col min="19" max="26" width="3.218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 ht="28.8">
      <c r="C1" s="377" t="s">
        <v>61</v>
      </c>
      <c r="D1" s="378"/>
      <c r="F1" s="309" t="s">
        <v>912</v>
      </c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2" t="s">
        <v>125</v>
      </c>
      <c r="C2" s="232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</row>
    <row r="4" spans="2:48" ht="16.2" thickBot="1">
      <c r="B4" s="48" t="s">
        <v>55</v>
      </c>
      <c r="C4" s="48">
        <v>2</v>
      </c>
      <c r="D4" s="24" t="str">
        <f>IF(' I'!$X$3="","",' I'!$X$3)</f>
        <v>Горазд Ристовски (238)</v>
      </c>
    </row>
    <row r="5" spans="2:48" ht="15.6">
      <c r="B5" s="48" t="s">
        <v>27</v>
      </c>
      <c r="C5" s="48">
        <v>3</v>
      </c>
      <c r="D5" s="27" t="str">
        <f>IF(' II'!$X$2="","",' II'!$X$2)</f>
        <v>Лука Стојчев (73)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Васко Манасијески (36)</v>
      </c>
    </row>
    <row r="7" spans="2:48" ht="15.6">
      <c r="B7" s="48" t="s">
        <v>29</v>
      </c>
      <c r="C7" s="48">
        <v>5</v>
      </c>
      <c r="D7" s="23" t="str">
        <f>IF(' III'!$X$2="","",' III'!$X$2)</f>
        <v>Даниел Главевски Зхоу  (108)</v>
      </c>
      <c r="F7">
        <v>1</v>
      </c>
      <c r="G7" s="291">
        <v>1</v>
      </c>
      <c r="H7" s="151" t="str">
        <f>IF(G7="","",VLOOKUP(G7,$C$3:$D$10,2,FALSE))</f>
        <v>Кристијан Станојковски (10)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>Игор Николовски (84)</v>
      </c>
      <c r="F8">
        <v>2</v>
      </c>
      <c r="G8" s="291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>Христијан Јовановски  (2)</v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>Нико Доага (190)</v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292" t="s">
        <v>582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292" t="s">
        <v>583</v>
      </c>
      <c r="Q15" s="76"/>
      <c r="Z15" s="79"/>
      <c r="AO15" s="379" t="str">
        <f>IF(AK25="","",IF(AK25&gt;AK26,AC25,AC26))</f>
        <v/>
      </c>
    </row>
    <row r="16" spans="2:48" ht="15.6">
      <c r="B16" s="35"/>
      <c r="C16" s="35">
        <v>5</v>
      </c>
      <c r="D16" s="292" t="s">
        <v>584</v>
      </c>
      <c r="Q16" s="76"/>
      <c r="Z16" s="80"/>
      <c r="AN16" s="379" t="str">
        <f>IF(AK25="","",IF(AK25&lt;AK26,AC25,AC26))</f>
        <v/>
      </c>
      <c r="AO16" s="379"/>
      <c r="AP16" s="380" t="str">
        <f>IF(AK25=AK26,"",IF(AK34=AK35,AC34,IF(AK34&gt;AK35,AC34,AC35)))</f>
        <v/>
      </c>
    </row>
    <row r="17" spans="2:43" ht="15.6">
      <c r="B17" s="35"/>
      <c r="C17" s="35">
        <v>7</v>
      </c>
      <c r="D17" s="292" t="s">
        <v>585</v>
      </c>
      <c r="Q17" s="76"/>
      <c r="Z17" s="80"/>
      <c r="AK17" s="8"/>
      <c r="AN17" s="379"/>
      <c r="AO17" s="379"/>
      <c r="AP17" s="380"/>
    </row>
    <row r="18" spans="2:43" ht="15.6">
      <c r="B18" s="35"/>
      <c r="C18" s="35"/>
      <c r="D18" s="2"/>
      <c r="Q18" s="76"/>
      <c r="Z18" s="80"/>
      <c r="AK18" s="8"/>
      <c r="AN18" s="379"/>
      <c r="AP18" s="380"/>
    </row>
    <row r="19" spans="2:43" ht="16.2" thickBot="1">
      <c r="C19" s="35"/>
      <c r="D19" s="2"/>
      <c r="F19">
        <v>3</v>
      </c>
      <c r="G19" s="291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361" t="str">
        <f>IF(AK25=AK26,"",IF(OR(AK34&gt;AK35,AK34&lt;AK35),"",AC35))</f>
        <v/>
      </c>
    </row>
    <row r="20" spans="2:43" ht="16.2" thickBot="1">
      <c r="C20" s="35"/>
      <c r="D20" s="289">
        <v>5.7</v>
      </c>
      <c r="F20">
        <v>4</v>
      </c>
      <c r="G20" s="291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362" t="s">
        <v>58</v>
      </c>
      <c r="AP20" s="361"/>
    </row>
    <row r="21" spans="2:43" ht="16.2" customHeight="1" thickBot="1">
      <c r="C21" s="462" t="s">
        <v>586</v>
      </c>
      <c r="D21" s="462"/>
      <c r="Z21" s="80"/>
      <c r="AN21" s="459" t="s">
        <v>59</v>
      </c>
      <c r="AO21" s="363"/>
      <c r="AP21" s="361"/>
    </row>
    <row r="22" spans="2:43" ht="15.6" customHeight="1">
      <c r="C22" s="462"/>
      <c r="D22" s="462"/>
      <c r="Z22" s="80"/>
      <c r="AN22" s="460"/>
      <c r="AO22" s="363"/>
      <c r="AP22" s="367" t="s">
        <v>60</v>
      </c>
    </row>
    <row r="23" spans="2:43" ht="16.2" customHeight="1" thickBot="1">
      <c r="C23" s="462"/>
      <c r="D23" s="462"/>
      <c r="Z23" s="80"/>
      <c r="AN23" s="461"/>
      <c r="AO23" s="364"/>
      <c r="AP23" s="368"/>
    </row>
    <row r="24" spans="2:43" ht="15.6" customHeight="1">
      <c r="C24" s="462"/>
      <c r="D24" s="462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370" t="s">
        <v>81</v>
      </c>
      <c r="AN27" s="371"/>
      <c r="AO27" s="371"/>
      <c r="AP27" s="371"/>
      <c r="AQ27" s="372"/>
    </row>
    <row r="28" spans="2:43" ht="15.6">
      <c r="C28" s="35"/>
      <c r="D28" s="2"/>
      <c r="Z28" s="80"/>
      <c r="AB28" s="38"/>
      <c r="AM28" s="287">
        <v>1</v>
      </c>
      <c r="AN28" s="288" t="s">
        <v>82</v>
      </c>
      <c r="AO28" s="455" t="str">
        <f>IF(AK25="","",IF(AK25&gt;AK26,AC25,AC26))</f>
        <v/>
      </c>
      <c r="AP28" s="455"/>
      <c r="AQ28" s="455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74" t="str">
        <f>IF(AK25="","",IF(AK25&lt;AK26,AC25,AC26))</f>
        <v/>
      </c>
      <c r="AP29" s="374"/>
      <c r="AQ29" s="374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75" t="str">
        <f>IF(AK25=AK26,"",IF(AK34=AK35,AC34,IF(AK34&gt;AK35,AC34,AC35)))</f>
        <v/>
      </c>
      <c r="AP30" s="375"/>
      <c r="AQ30" s="375"/>
    </row>
    <row r="31" spans="2:43" ht="15.6">
      <c r="C31" s="35"/>
      <c r="D31" s="289">
        <v>5.7</v>
      </c>
      <c r="F31">
        <v>5</v>
      </c>
      <c r="G31" s="291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75" t="str">
        <f>IF(AK25=AK26,"",IF(AK34=AK35,AC35,IF(AK34&lt;AK35,AC34,AC35)))</f>
        <v/>
      </c>
      <c r="AP31" s="375"/>
      <c r="AQ31" s="375"/>
    </row>
    <row r="32" spans="2:43" ht="15.6">
      <c r="C32" s="35"/>
      <c r="D32" s="2"/>
      <c r="F32">
        <v>6</v>
      </c>
      <c r="G32" s="291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376" t="str">
        <f>IF(P7="","",IF(P7&lt;P8,H7,H8))</f>
        <v/>
      </c>
      <c r="AP32" s="376"/>
      <c r="AQ32" s="376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76" t="str">
        <f>IF(P19="","",IF(P19&lt;P20,H19,H20))</f>
        <v/>
      </c>
      <c r="AP33" s="376"/>
      <c r="AQ33" s="376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76" t="str">
        <f>IF(P31="","",IF(P31&lt;P32,H31,H32))</f>
        <v/>
      </c>
      <c r="AP34" s="376"/>
      <c r="AQ34" s="376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76" t="str">
        <f>IF(P43="","",IF(P43&lt;P44,H43,H44))</f>
        <v/>
      </c>
      <c r="AP35" s="376"/>
      <c r="AQ35" s="376"/>
    </row>
    <row r="36" spans="3:43">
      <c r="Q36" s="76"/>
      <c r="Z36" s="81"/>
      <c r="AM36" s="163"/>
      <c r="AN36" s="4"/>
      <c r="AO36" s="454"/>
      <c r="AP36" s="454"/>
      <c r="AQ36" s="454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454"/>
      <c r="AP37" s="454"/>
      <c r="AQ37" s="454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454"/>
      <c r="AP38" s="454"/>
      <c r="AQ38" s="454"/>
    </row>
    <row r="39" spans="3:43">
      <c r="Q39" s="76"/>
      <c r="AM39" s="163"/>
      <c r="AN39" s="4"/>
      <c r="AO39" s="454"/>
      <c r="AP39" s="454"/>
      <c r="AQ39" s="454"/>
    </row>
    <row r="40" spans="3:43">
      <c r="Q40" s="76"/>
      <c r="AM40" s="163"/>
      <c r="AN40" s="4"/>
      <c r="AO40" s="454"/>
      <c r="AP40" s="454"/>
      <c r="AQ40" s="454"/>
    </row>
    <row r="41" spans="3:43">
      <c r="P41" s="8"/>
      <c r="Q41" s="76"/>
      <c r="AM41" s="163"/>
      <c r="AN41" s="4"/>
      <c r="AO41" s="454"/>
      <c r="AP41" s="454"/>
      <c r="AQ41" s="454"/>
    </row>
    <row r="42" spans="3:43">
      <c r="P42" s="8"/>
      <c r="Q42" s="76"/>
      <c r="AM42" s="163"/>
      <c r="AN42" s="4"/>
      <c r="AO42" s="454"/>
      <c r="AP42" s="454"/>
      <c r="AQ42" s="454"/>
    </row>
    <row r="43" spans="3:43">
      <c r="F43">
        <v>7</v>
      </c>
      <c r="G43" s="291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454"/>
      <c r="AP43" s="454"/>
      <c r="AQ43" s="454"/>
    </row>
    <row r="44" spans="3:43">
      <c r="F44">
        <v>8</v>
      </c>
      <c r="G44" s="291">
        <v>3</v>
      </c>
      <c r="H44" s="151" t="str">
        <f>IF(G44="","",VLOOKUP(G44,$C$3:$D$10,2,FALSE))</f>
        <v>Лука Стојчев (73)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454"/>
      <c r="AP50" s="454"/>
      <c r="AQ50" s="454"/>
    </row>
    <row r="51" spans="37:43">
      <c r="AN51" s="4"/>
      <c r="AO51" s="454"/>
      <c r="AP51" s="454"/>
      <c r="AQ51" s="454"/>
    </row>
    <row r="52" spans="37:43">
      <c r="AN52" s="4"/>
      <c r="AO52" s="454"/>
      <c r="AP52" s="454"/>
      <c r="AQ52" s="454"/>
    </row>
  </sheetData>
  <mergeCells count="29"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AO51:AQ51"/>
    <mergeCell ref="AO52:AQ52"/>
    <mergeCell ref="AO39:AQ39"/>
    <mergeCell ref="AO40:AQ40"/>
    <mergeCell ref="AO41:AQ41"/>
    <mergeCell ref="AO42:AQ42"/>
    <mergeCell ref="AO43:AQ43"/>
    <mergeCell ref="AO50:AQ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70" zoomScaleNormal="70" workbookViewId="0">
      <selection activeCell="AN25" sqref="AN25:AP26"/>
    </sheetView>
  </sheetViews>
  <sheetFormatPr defaultRowHeight="14.4"/>
  <cols>
    <col min="2" max="2" width="11.5546875" customWidth="1"/>
    <col min="4" max="4" width="31.44140625" customWidth="1"/>
    <col min="7" max="7" width="9.21875" style="58" customWidth="1"/>
    <col min="8" max="8" width="31.44140625" style="2" customWidth="1"/>
    <col min="9" max="11" width="3.21875" style="2" bestFit="1" customWidth="1"/>
    <col min="12" max="16" width="3" style="2" customWidth="1"/>
    <col min="17" max="17" width="9.21875" style="2"/>
    <col min="18" max="18" width="31.44140625" style="2" customWidth="1"/>
    <col min="19" max="21" width="3.21875" style="2" bestFit="1" customWidth="1"/>
    <col min="22" max="26" width="3" style="2" customWidth="1"/>
    <col min="27" max="27" width="9.21875" style="2"/>
    <col min="28" max="28" width="31.44140625" style="2" customWidth="1"/>
    <col min="29" max="36" width="3.21875" style="2" customWidth="1"/>
    <col min="37" max="37" width="4.5546875" style="2" customWidth="1"/>
    <col min="38" max="38" width="4.5546875" customWidth="1"/>
    <col min="39" max="39" width="31.44140625" style="2" customWidth="1"/>
    <col min="40" max="40" width="3.21875" style="2" bestFit="1" customWidth="1"/>
    <col min="41" max="41" width="3.21875" style="2" customWidth="1"/>
    <col min="42" max="42" width="3.21875" style="2" bestFit="1" customWidth="1"/>
    <col min="43" max="47" width="3" style="2" customWidth="1"/>
    <col min="50" max="52" width="31.44140625" customWidth="1"/>
  </cols>
  <sheetData>
    <row r="1" spans="2:53" ht="28.8">
      <c r="C1" s="458" t="s">
        <v>61</v>
      </c>
      <c r="D1" s="378"/>
      <c r="E1" s="309" t="s">
        <v>907</v>
      </c>
      <c r="F1" s="309" t="s">
        <v>906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2" t="s">
        <v>125</v>
      </c>
      <c r="C2" s="232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Кристијан Станојковски (10)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Горазд Ристовски (238)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Лука Стојчев (73)</v>
      </c>
      <c r="F5" s="2">
        <v>1</v>
      </c>
      <c r="G5" s="155">
        <v>1</v>
      </c>
      <c r="H5" s="156" t="str">
        <f>IF(G5="","",VLOOKUP(G5,$C$3:$D$18,2,FALSE))</f>
        <v>Кристијан Станојковски (10)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Васко Манасијески (36)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Даниел Главевски Зхоу  (108)</v>
      </c>
      <c r="F7" s="2"/>
      <c r="G7" s="153"/>
      <c r="Q7" s="76"/>
      <c r="R7" s="96" t="str">
        <f>H5</f>
        <v>Кристијан Станојковски (10)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Игор Николовски (84)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>Христијан Јовановски  (2)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Нико Доага (190)</v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>Филип Младеновски (70)</v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>Славчо Спасеноски  (278)</v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>Дамјан Стојчев (72)</v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>Вили Ангелов (77)</v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379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79" t="str">
        <f>IF(AU25="","",IF(AU25&lt;AU26,AM25,AM26))</f>
        <v/>
      </c>
      <c r="AY16" s="379"/>
      <c r="AZ16" s="380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313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379"/>
      <c r="AY17" s="379"/>
      <c r="AZ17" s="380"/>
    </row>
    <row r="18" spans="3:53" ht="15.6">
      <c r="C18" s="35"/>
      <c r="D18" s="2"/>
      <c r="E18" s="2" t="s">
        <v>908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379"/>
      <c r="AZ18" s="380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61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4" t="s">
        <v>58</v>
      </c>
      <c r="AZ20" s="361"/>
    </row>
    <row r="21" spans="3:53" ht="16.2" thickBot="1">
      <c r="C21" s="35"/>
      <c r="D21" s="2"/>
      <c r="F21" s="2"/>
      <c r="G21" s="153"/>
      <c r="P21" s="8"/>
      <c r="Q21" s="76"/>
      <c r="AJ21" s="80"/>
      <c r="AX21" s="467" t="s">
        <v>59</v>
      </c>
      <c r="AY21" s="465"/>
      <c r="AZ21" s="361"/>
    </row>
    <row r="22" spans="3:53" ht="15.6">
      <c r="C22" s="35"/>
      <c r="D22" s="2"/>
      <c r="F22" s="2"/>
      <c r="G22" s="35"/>
      <c r="P22" s="11"/>
      <c r="AJ22" s="80"/>
      <c r="AX22" s="468"/>
      <c r="AY22" s="465"/>
      <c r="AZ22" s="470" t="s">
        <v>60</v>
      </c>
    </row>
    <row r="23" spans="3:53" ht="16.2" thickBot="1">
      <c r="C23" s="35"/>
      <c r="D23" s="2"/>
      <c r="E23" t="s">
        <v>680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69"/>
      <c r="AY23" s="466"/>
      <c r="AZ23" s="471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E26" s="310"/>
      <c r="F26" s="311"/>
      <c r="G26" s="312"/>
      <c r="H26" s="311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370" t="s">
        <v>81</v>
      </c>
      <c r="AX27" s="371"/>
      <c r="AY27" s="371"/>
      <c r="AZ27" s="371"/>
      <c r="BA27" s="372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63" t="str">
        <f>IF(AU25="","",IF(AU25&gt;AU26,AM25,AM26))</f>
        <v/>
      </c>
      <c r="AZ28" s="463"/>
      <c r="BA28" s="463"/>
    </row>
    <row r="29" spans="3:53" ht="15.6">
      <c r="C29" s="35"/>
      <c r="D29" s="2"/>
      <c r="E29" t="s">
        <v>680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74" t="str">
        <f>IF(AU25="","",IF(AU25&lt;AU26,AM25,AM26))</f>
        <v/>
      </c>
      <c r="AZ29" s="374"/>
      <c r="BA29" s="374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75" t="str">
        <f>IF(AU25=AU26,"",IF(AU34=AU35,AM34,IF(AU34&gt;AU35,AM34,AM35)))</f>
        <v/>
      </c>
      <c r="AZ30" s="375"/>
      <c r="BA30" s="375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75" t="str">
        <f>IF(AU25=AU26,"",IF(AU34=AU35,AM35,IF(AU34&lt;AU35,AM34,AM35)))</f>
        <v/>
      </c>
      <c r="AZ31" s="375"/>
      <c r="BA31" s="375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76" t="str">
        <f>IF(Z7="","",IF(Z7&lt;Z8,R7,R8))</f>
        <v/>
      </c>
      <c r="AZ32" s="376"/>
      <c r="BA32" s="376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76" t="str">
        <f>IF(Z19="","",IF(Z19&lt;Z20,R19,R20))</f>
        <v/>
      </c>
      <c r="AZ33" s="376"/>
      <c r="BA33" s="376"/>
    </row>
    <row r="34" spans="3:53" ht="15.6">
      <c r="C34" s="35"/>
      <c r="D34" s="2"/>
      <c r="E34" s="2" t="s">
        <v>908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76" t="str">
        <f>IF(Z31="","",IF(Z31&lt;Z32,R31,R32))</f>
        <v/>
      </c>
      <c r="AZ34" s="376"/>
      <c r="BA34" s="376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6" t="str">
        <f>IF(Z43="","",IF(Z43&lt;Z44,R43,R44))</f>
        <v/>
      </c>
      <c r="AZ35" s="456"/>
      <c r="BA35" s="456"/>
    </row>
    <row r="36" spans="3:53">
      <c r="F36" s="2"/>
      <c r="G36" s="153"/>
      <c r="AA36" s="76"/>
      <c r="AJ36" s="81"/>
      <c r="AW36" s="164"/>
      <c r="AX36" s="165"/>
      <c r="AY36" s="457"/>
      <c r="AZ36" s="457"/>
      <c r="BA36" s="457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54"/>
      <c r="AZ37" s="454"/>
      <c r="BA37" s="454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54"/>
      <c r="AZ38" s="454"/>
      <c r="BA38" s="454"/>
    </row>
    <row r="39" spans="3:53">
      <c r="F39" s="2"/>
      <c r="G39" s="153"/>
      <c r="AA39" s="76"/>
      <c r="AW39" s="163"/>
      <c r="AX39" s="4"/>
      <c r="AY39" s="454"/>
      <c r="AZ39" s="454"/>
      <c r="BA39" s="454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54"/>
      <c r="AZ40" s="454"/>
      <c r="BA40" s="454"/>
    </row>
    <row r="41" spans="3:53">
      <c r="F41" s="2">
        <v>10</v>
      </c>
      <c r="G41" s="155"/>
      <c r="H41" s="314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54"/>
      <c r="AZ41" s="454"/>
      <c r="BA41" s="454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54"/>
      <c r="AZ42" s="454"/>
      <c r="BA42" s="454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54"/>
      <c r="AZ43" s="454"/>
      <c r="BA43" s="454"/>
    </row>
    <row r="44" spans="3:53">
      <c r="F44" s="2"/>
      <c r="G44" s="153"/>
      <c r="Q44" s="82"/>
      <c r="R44" s="96" t="str">
        <f>H47</f>
        <v>Лука Стојчев (73)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Лука Стојчев (73)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4"/>
      <c r="AZ50" s="454"/>
      <c r="BA50" s="454"/>
    </row>
    <row r="51" spans="47:53">
      <c r="AX51" s="4"/>
      <c r="AY51" s="454"/>
      <c r="AZ51" s="454"/>
      <c r="BA51" s="454"/>
    </row>
    <row r="52" spans="47:53">
      <c r="AX52" s="4"/>
      <c r="AY52" s="454"/>
      <c r="AZ52" s="454"/>
      <c r="BA52" s="454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pageSetup orientation="portrait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6337778862885"/>
  </sheetPr>
  <dimension ref="B1:BF52"/>
  <sheetViews>
    <sheetView topLeftCell="A5" workbookViewId="0">
      <selection activeCell="D31" sqref="D31"/>
    </sheetView>
  </sheetViews>
  <sheetFormatPr defaultRowHeight="14.4"/>
  <cols>
    <col min="2" max="2" width="13" customWidth="1"/>
    <col min="4" max="4" width="31.44140625" customWidth="1"/>
    <col min="5" max="5" width="13.77734375" customWidth="1"/>
    <col min="6" max="6" width="5.21875" customWidth="1"/>
    <col min="7" max="7" width="9.21875" style="58"/>
    <col min="8" max="8" width="31.44140625" style="2" customWidth="1"/>
    <col min="9" max="16" width="3" style="2" customWidth="1"/>
    <col min="17" max="17" width="9.21875" style="2"/>
    <col min="18" max="18" width="31.44140625" style="2" customWidth="1"/>
    <col min="19" max="26" width="3" style="2" customWidth="1"/>
    <col min="27" max="27" width="9.21875" style="2"/>
    <col min="28" max="28" width="31.44140625" style="2" customWidth="1"/>
    <col min="29" max="36" width="3.218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>
      <c r="C1" s="377" t="s">
        <v>61</v>
      </c>
      <c r="D1" s="378"/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2" t="s">
        <v>125</v>
      </c>
      <c r="C2" s="232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Горазд Ристовски (238)</v>
      </c>
      <c r="E4">
        <v>1</v>
      </c>
      <c r="F4">
        <v>1</v>
      </c>
      <c r="G4" s="152">
        <v>1</v>
      </c>
      <c r="H4" s="151" t="str">
        <f>IF(G4="","",VLOOKUP(G4,$C$3:$D$18,2,FALSE))</f>
        <v>Кристијан Станојковски (10)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Лука Стојчев (73)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Васко Манасијески (36)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Даниел Главевски Зхоу  (108)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Игор Николовски (84)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>Христијан Јовановски  (2)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Нико Доага (190)</v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>Филип Младеновски (70)</v>
      </c>
      <c r="E11" s="293" t="s">
        <v>591</v>
      </c>
      <c r="F11" s="293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>Славчо Спасеноски  (278)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>Дамјан Стојчев (72)</v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>Вили Ангелов (77)</v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>Андреј Стојановски (47)</v>
      </c>
      <c r="G15" s="153"/>
      <c r="AA15" s="76"/>
      <c r="AJ15" s="79"/>
      <c r="AY15" s="379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>Филип Терзиовски (110)</v>
      </c>
      <c r="E16" s="293" t="s">
        <v>591</v>
      </c>
      <c r="F16" s="293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379" t="str">
        <f>IF(AU25="","",IF(AU25&lt;AU26,AM25,AM26))</f>
        <v/>
      </c>
      <c r="AY16" s="379"/>
      <c r="AZ16" s="380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>Алeксандар Марковиќ (3)</v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379"/>
      <c r="AY17" s="379"/>
      <c r="AZ17" s="380"/>
    </row>
    <row r="18" spans="2:53" ht="16.2" thickBot="1">
      <c r="B18" s="49" t="s">
        <v>57</v>
      </c>
      <c r="C18" s="49">
        <v>16</v>
      </c>
      <c r="D18" s="28" t="str">
        <f>IF(VIII!$X$3="","",VIII!$X$3)</f>
        <v>Кристијан Митев (420)</v>
      </c>
      <c r="G18" s="153"/>
      <c r="Q18" s="76"/>
      <c r="AA18" s="76"/>
      <c r="AJ18" s="80"/>
      <c r="AU18" s="8"/>
      <c r="AX18" s="379"/>
      <c r="AZ18" s="380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61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4" t="s">
        <v>58</v>
      </c>
      <c r="AZ20" s="361"/>
    </row>
    <row r="21" spans="2:53" ht="16.2" thickBot="1">
      <c r="C21" s="35"/>
      <c r="D21" s="2"/>
      <c r="G21" s="153"/>
      <c r="P21" s="8"/>
      <c r="Q21" s="76"/>
      <c r="AJ21" s="80"/>
      <c r="AX21" s="472" t="s">
        <v>59</v>
      </c>
      <c r="AY21" s="465"/>
      <c r="AZ21" s="361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3"/>
      <c r="AY22" s="465"/>
      <c r="AZ22" s="470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4"/>
      <c r="AY23" s="466"/>
      <c r="AZ23" s="471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44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370" t="s">
        <v>81</v>
      </c>
      <c r="AX27" s="371"/>
      <c r="AY27" s="371"/>
      <c r="AZ27" s="371"/>
      <c r="BA27" s="372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287">
        <v>1</v>
      </c>
      <c r="AX28" s="288" t="s">
        <v>82</v>
      </c>
      <c r="AY28" s="455" t="str">
        <f>IF(AU25="","",IF(AU25&gt;AU26,AM25,AM26))</f>
        <v/>
      </c>
      <c r="AZ28" s="455"/>
      <c r="BA28" s="455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74" t="str">
        <f>IF(AU25="","",IF(AU25&lt;AU26,AM25,AM26))</f>
        <v/>
      </c>
      <c r="AZ29" s="374"/>
      <c r="BA29" s="374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75" t="str">
        <f>IF(AU25=AU26,"",IF(AU34=AU35,AM34,IF(AU34&gt;AU35,AM34,AM35)))</f>
        <v/>
      </c>
      <c r="AZ30" s="375"/>
      <c r="BA30" s="375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75" t="str">
        <f>IF(AU25=AU26,"",IF(AU34=AU35,AM35,IF(AU34&lt;AU35,AM34,AM35)))</f>
        <v/>
      </c>
      <c r="AZ31" s="375"/>
      <c r="BA31" s="375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76" t="str">
        <f>IF(Z7="","",IF(Z7&lt;Z8,R7,R8))</f>
        <v/>
      </c>
      <c r="AZ32" s="376"/>
      <c r="BA32" s="376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76" t="str">
        <f>IF(Z19="","",IF(Z19&lt;Z20,R19,R20))</f>
        <v/>
      </c>
      <c r="AZ33" s="376"/>
      <c r="BA33" s="376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76" t="str">
        <f>IF(Z31="","",IF(Z31&lt;Z32,R31,R32))</f>
        <v/>
      </c>
      <c r="AZ34" s="376"/>
      <c r="BA34" s="376"/>
    </row>
    <row r="35" spans="3:53">
      <c r="E35" s="293" t="s">
        <v>591</v>
      </c>
      <c r="F35" s="293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76" t="str">
        <f>IF(Z43="","",IF(Z43&lt;Z44,R43,R44))</f>
        <v/>
      </c>
      <c r="AZ35" s="376"/>
      <c r="BA35" s="376"/>
    </row>
    <row r="36" spans="3:53">
      <c r="G36" s="153"/>
      <c r="AA36" s="76"/>
      <c r="AJ36" s="81"/>
      <c r="AW36" s="92">
        <v>9</v>
      </c>
      <c r="AX36" s="22" t="s">
        <v>20</v>
      </c>
      <c r="AY36" s="360" t="str">
        <f>IF(P4="","",IF(P4&lt;P5,H4,H5))</f>
        <v/>
      </c>
      <c r="AZ36" s="360"/>
      <c r="BA36" s="360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360" t="str">
        <f>IF(P10="","",IF(P10&lt;P11,H10,H11))</f>
        <v/>
      </c>
      <c r="AZ37" s="360"/>
      <c r="BA37" s="360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360" t="str">
        <f>IF(P16="","",IF(P16&lt;P17,H16,H17))</f>
        <v/>
      </c>
      <c r="AZ38" s="360"/>
      <c r="BA38" s="360"/>
    </row>
    <row r="39" spans="3:53">
      <c r="G39" s="153"/>
      <c r="AA39" s="76"/>
      <c r="AW39" s="92">
        <v>9</v>
      </c>
      <c r="AX39" s="22" t="s">
        <v>20</v>
      </c>
      <c r="AY39" s="360" t="str">
        <f>IF(P22="","",IF(P22&lt;P23,H22,H23))</f>
        <v/>
      </c>
      <c r="AZ39" s="360"/>
      <c r="BA39" s="360"/>
    </row>
    <row r="40" spans="3:53" ht="15.6">
      <c r="E40" s="293" t="s">
        <v>591</v>
      </c>
      <c r="F40" s="293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360" t="str">
        <f>IF(P28="","",IF(P28&lt;P29,H28,H29))</f>
        <v/>
      </c>
      <c r="AZ40" s="360"/>
      <c r="BA40" s="360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360" t="str">
        <f>IF(P34="","",IF(P34&lt;P35,H34,H35))</f>
        <v/>
      </c>
      <c r="AZ41" s="360"/>
      <c r="BA41" s="360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360" t="str">
        <f>IF(P40="","",IF(P40&lt;P41,H40,H41))</f>
        <v/>
      </c>
      <c r="AZ42" s="360"/>
      <c r="BA42" s="360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360" t="str">
        <f>IF(P46="","",IF(P46&lt;P47,H46,H47))</f>
        <v/>
      </c>
      <c r="AZ43" s="360"/>
      <c r="BA43" s="360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Лука Стојчев (73)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4"/>
      <c r="AZ50" s="454"/>
      <c r="BA50" s="454"/>
    </row>
    <row r="51" spans="47:53">
      <c r="AX51" s="4"/>
      <c r="AY51" s="454"/>
      <c r="AZ51" s="454"/>
      <c r="BA51" s="454"/>
    </row>
    <row r="52" spans="47:53">
      <c r="AX52" s="4"/>
      <c r="AY52" s="454"/>
      <c r="AZ52" s="454"/>
      <c r="BA52" s="454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pageSetup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26" zoomScale="90" zoomScaleNormal="90" workbookViewId="0">
      <selection activeCell="R40" sqref="R40"/>
    </sheetView>
  </sheetViews>
  <sheetFormatPr defaultRowHeight="14.4"/>
  <cols>
    <col min="2" max="2" width="11.77734375" customWidth="1"/>
    <col min="4" max="4" width="31.44140625" customWidth="1"/>
    <col min="5" max="5" width="24" style="58" customWidth="1"/>
    <col min="6" max="6" width="3.77734375" customWidth="1"/>
    <col min="7" max="7" width="8.77734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21875" style="11" customWidth="1"/>
    <col min="18" max="18" width="31.44140625" style="2" customWidth="1"/>
    <col min="19" max="26" width="3" style="2" customWidth="1"/>
    <col min="27" max="27" width="8.77734375" style="2"/>
    <col min="28" max="28" width="31.44140625" style="2" customWidth="1"/>
    <col min="29" max="36" width="3" style="2" customWidth="1"/>
    <col min="37" max="37" width="8.77734375" style="2"/>
    <col min="38" max="38" width="31.44140625" style="2" customWidth="1"/>
    <col min="39" max="46" width="3.218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377" t="s">
        <v>61</v>
      </c>
      <c r="D1" s="378"/>
      <c r="E1" s="29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2" t="s">
        <v>125</v>
      </c>
      <c r="C2" s="232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58" t="s">
        <v>521</v>
      </c>
      <c r="F3">
        <v>1</v>
      </c>
      <c r="G3" s="47">
        <v>1</v>
      </c>
      <c r="H3" s="70" t="str">
        <f>IF(G3="","",VLOOKUP(G3,$C$3:$F$26,2,FALSE))</f>
        <v>Кристијан Станојковски (10)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Горазд Ристовски (238)</v>
      </c>
      <c r="G4" s="35"/>
      <c r="Q4" s="62"/>
      <c r="R4" s="74" t="str">
        <f>H3</f>
        <v>Кристијан Станојковски (10)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Лука Стојчев (73)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Васко Манасијески (36)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Даниел Главевски Зхоу  (108)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Игор Николовски (84)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Христијан Јовановски  (2)</v>
      </c>
      <c r="E9" s="58" t="s">
        <v>519</v>
      </c>
      <c r="F9">
        <v>4</v>
      </c>
      <c r="G9" s="206"/>
      <c r="H9" s="305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Нико Доага (190)</v>
      </c>
      <c r="G10" s="247"/>
      <c r="H10" s="248"/>
      <c r="P10" s="246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Филип Младеновски (70)</v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Славчо Спасеноски  (278)</v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Дамјан Стојчев (72)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Вили Ангелов (77)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>Андреј Стојановски (47)</v>
      </c>
      <c r="E15" s="58" t="s">
        <v>519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79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>Филип Терзиовски (110)</v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9" t="str">
        <f>IF(BE25="","",IF(BE25&lt;BE26,AW25,AW26))</f>
        <v/>
      </c>
      <c r="BI16" s="379"/>
      <c r="BJ16" s="380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>Алeксандар Марковиќ (3)</v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9"/>
      <c r="BI17" s="379"/>
      <c r="BJ17" s="380"/>
    </row>
    <row r="18" spans="2:63" ht="16.2" thickBot="1">
      <c r="B18" s="49" t="s">
        <v>57</v>
      </c>
      <c r="C18" s="49">
        <v>16</v>
      </c>
      <c r="D18" s="28" t="str">
        <f>IF(VIII!$X$3="","",VIII!$X$3)</f>
        <v>Кристијан Митев (420)</v>
      </c>
      <c r="E18" s="58" t="s">
        <v>523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9"/>
      <c r="BJ18" s="380"/>
    </row>
    <row r="19" spans="2:63" ht="16.2" thickBot="1">
      <c r="B19" s="220" t="s">
        <v>35</v>
      </c>
      <c r="C19" s="204">
        <v>17</v>
      </c>
      <c r="D19" s="25" t="str">
        <f>IF(IX!$X$2="","",IX!$X$2)</f>
        <v>Борис Секулов (130)</v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61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>Сашо Љамов (127)</v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62" t="s">
        <v>58</v>
      </c>
      <c r="BJ20" s="361"/>
    </row>
    <row r="21" spans="2:63" ht="16.2" thickBot="1">
      <c r="B21" s="222" t="s">
        <v>36</v>
      </c>
      <c r="C21" s="47">
        <v>19</v>
      </c>
      <c r="D21" s="27" t="str">
        <f>IF(X!$X$2="","",X!$X$2)</f>
        <v>Александар Јакимовски (178)</v>
      </c>
      <c r="F21">
        <v>9</v>
      </c>
      <c r="G21" s="206"/>
      <c r="H21" s="249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59" t="s">
        <v>59</v>
      </c>
      <c r="BI21" s="363"/>
      <c r="BJ21" s="361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>Андреј Васевски (203)</v>
      </c>
      <c r="G22" s="247"/>
      <c r="H22" s="248"/>
      <c r="P22" s="246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0"/>
      <c r="BI22" s="363"/>
      <c r="BJ22" s="367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43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1"/>
      <c r="BI23" s="364"/>
      <c r="BJ23" s="368"/>
    </row>
    <row r="24" spans="2:63" ht="15.6">
      <c r="B24" s="35"/>
      <c r="C24" s="35"/>
      <c r="D24" s="2"/>
      <c r="E24" s="58" t="s">
        <v>522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44"/>
      <c r="G26" s="245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522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70" t="s">
        <v>81</v>
      </c>
      <c r="BH27" s="371"/>
      <c r="BI27" s="371"/>
      <c r="BJ27" s="371"/>
      <c r="BK27" s="372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287">
        <v>1</v>
      </c>
      <c r="BH28" s="288" t="s">
        <v>82</v>
      </c>
      <c r="BI28" s="455" t="str">
        <f>IF(BE25="","",IF(BE25&gt;BE26,AW25,AW26))</f>
        <v/>
      </c>
      <c r="BJ28" s="455"/>
      <c r="BK28" s="455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74" t="str">
        <f>IF(BE25="","",IF(BE25&lt;BE26,AW25,AW26))</f>
        <v/>
      </c>
      <c r="BJ29" s="374"/>
      <c r="BK29" s="374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75" t="str">
        <f>IF(BE25=BE26,"",IF(BE34=BE35,AW34,IF(BE34&gt;BE35,AW34,AW35)))</f>
        <v/>
      </c>
      <c r="BJ30" s="375"/>
      <c r="BK30" s="375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75" t="str">
        <f>IF(BE25=BE26,"",IF(BE34=BE35,AW35,IF(BE34&lt;BE35,AW34,AW35)))</f>
        <v/>
      </c>
      <c r="BJ31" s="375"/>
      <c r="BK31" s="375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76" t="str">
        <f>IF(AJ7="","",IF(AJ7&lt;AJ8,AB7,AB8))</f>
        <v/>
      </c>
      <c r="BJ32" s="376"/>
      <c r="BK32" s="376"/>
    </row>
    <row r="33" spans="3:63" ht="15.6">
      <c r="C33" s="35"/>
      <c r="D33" s="2"/>
      <c r="E33" s="58" t="s">
        <v>519</v>
      </c>
      <c r="F33">
        <v>14</v>
      </c>
      <c r="G33" s="206"/>
      <c r="H33" s="305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76" t="str">
        <f>IF(AJ19="","",IF(AJ19&lt;AJ20,AB19,AB20))</f>
        <v/>
      </c>
      <c r="BJ33" s="376"/>
      <c r="BK33" s="376"/>
    </row>
    <row r="34" spans="3:63" ht="15.6">
      <c r="C34" s="35"/>
      <c r="D34" s="2"/>
      <c r="G34" s="247"/>
      <c r="H34" s="248"/>
      <c r="P34" s="246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76" t="str">
        <f>IF(AJ31="","",IF(AJ31&lt;AJ32,AB31,AB32))</f>
        <v/>
      </c>
      <c r="BJ34" s="376"/>
      <c r="BK34" s="376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76" t="str">
        <f>IF(AJ43="","",IF(AJ43&lt;AJ44,AB43,AB44))</f>
        <v/>
      </c>
      <c r="BJ35" s="376"/>
      <c r="BK35" s="376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360" t="str">
        <f>IF(Z4="","",IF(Z4&lt;Z5,R4,R5))</f>
        <v/>
      </c>
      <c r="BJ36" s="360"/>
      <c r="BK36" s="360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360" t="str">
        <f>IF(Z10="","",IF(Z10&lt;Z11,R10,R11))</f>
        <v/>
      </c>
      <c r="BJ37" s="360"/>
      <c r="BK37" s="360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360" t="str">
        <f>IF(Z16="","",IF(Z16&lt;Z17,R16,R17))</f>
        <v/>
      </c>
      <c r="BJ38" s="360"/>
      <c r="BK38" s="360"/>
    </row>
    <row r="39" spans="3:63" ht="15.6">
      <c r="E39" s="58" t="s">
        <v>519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360" t="str">
        <f>IF(Z22="","",IF(Z22&lt;Z23,R22,R23))</f>
        <v/>
      </c>
      <c r="BJ39" s="360"/>
      <c r="BK39" s="360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360" t="str">
        <f>IF(Z28="","",IF(Z28&lt;Z29,R28,R29))</f>
        <v/>
      </c>
      <c r="BJ40" s="360"/>
      <c r="BK40" s="360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360" t="str">
        <f>IF(Z34="","",IF(Z34&lt;Z35,R34,R35))</f>
        <v/>
      </c>
      <c r="BJ41" s="360"/>
      <c r="BK41" s="360"/>
    </row>
    <row r="42" spans="3:63" ht="15.6">
      <c r="E42" s="58" t="s">
        <v>523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360" t="str">
        <f>IF(Z40="","",IF(Z40&lt;Z41,R40,R41))</f>
        <v/>
      </c>
      <c r="BJ42" s="360"/>
      <c r="BK42" s="360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360" t="str">
        <f>IF(Z46="","",IF(Z46&lt;Z47,R46,R47))</f>
        <v/>
      </c>
      <c r="BJ43" s="360"/>
      <c r="BK43" s="360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49" t="str">
        <f>IF(G45="","",VLOOKUP(G45,$C$3:$F$26,2,FALSE))</f>
        <v/>
      </c>
      <c r="I45" s="59"/>
      <c r="Z45" s="8"/>
      <c r="AA45" s="76"/>
    </row>
    <row r="46" spans="3:63" ht="15.6">
      <c r="G46" s="247"/>
      <c r="H46" s="248"/>
      <c r="I46" s="67"/>
      <c r="J46" s="67"/>
      <c r="K46" s="67"/>
      <c r="L46" s="67"/>
      <c r="M46" s="67"/>
      <c r="N46" s="67"/>
      <c r="O46" s="67"/>
      <c r="P46" s="241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43"/>
      <c r="Q47" s="31"/>
      <c r="R47" s="74" t="str">
        <f>H48</f>
        <v>Лука Стојчев (73)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Лука Стојчев (73)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4"/>
      <c r="BJ50" s="454"/>
      <c r="BK50" s="454"/>
    </row>
    <row r="51" spans="8:63">
      <c r="H51"/>
      <c r="I51"/>
      <c r="J51"/>
      <c r="K51"/>
      <c r="L51"/>
      <c r="M51"/>
      <c r="N51"/>
      <c r="O51"/>
      <c r="P51"/>
      <c r="BH51" s="4"/>
      <c r="BI51" s="454"/>
      <c r="BJ51" s="454"/>
      <c r="BK51" s="454"/>
    </row>
    <row r="52" spans="8:63">
      <c r="H52"/>
      <c r="I52"/>
      <c r="J52"/>
      <c r="K52"/>
      <c r="L52"/>
      <c r="M52"/>
      <c r="N52"/>
      <c r="O52"/>
      <c r="P52"/>
      <c r="BH52" s="4"/>
      <c r="BI52" s="454"/>
      <c r="BJ52" s="454"/>
      <c r="BK52" s="454"/>
    </row>
  </sheetData>
  <mergeCells count="28">
    <mergeCell ref="BI51:BK51"/>
    <mergeCell ref="BI52:BK52"/>
    <mergeCell ref="BI39:BK39"/>
    <mergeCell ref="BI40:BK40"/>
    <mergeCell ref="BI41:BK41"/>
    <mergeCell ref="BI42:BK42"/>
    <mergeCell ref="BI43:BK43"/>
    <mergeCell ref="BI50:BK50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C1:D1"/>
    <mergeCell ref="BI15:BI17"/>
    <mergeCell ref="BH16:BH18"/>
    <mergeCell ref="BJ16:BJ18"/>
    <mergeCell ref="BJ19:BJ21"/>
    <mergeCell ref="BI20:BI23"/>
    <mergeCell ref="BH21:BH23"/>
    <mergeCell ref="BJ22:BJ2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workbookViewId="0">
      <selection activeCell="J10" sqref="J10"/>
    </sheetView>
  </sheetViews>
  <sheetFormatPr defaultRowHeight="14.4"/>
  <cols>
    <col min="2" max="2" width="11.77734375" customWidth="1"/>
    <col min="4" max="4" width="31.44140625" customWidth="1"/>
    <col min="5" max="5" width="18.21875" style="293" customWidth="1"/>
    <col min="6" max="6" width="4.77734375" customWidth="1"/>
    <col min="7" max="7" width="9.2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21875" style="11" customWidth="1"/>
    <col min="18" max="18" width="31.44140625" style="2" customWidth="1"/>
    <col min="19" max="26" width="3" style="2" customWidth="1"/>
    <col min="27" max="27" width="9.21875" style="2"/>
    <col min="28" max="28" width="31.44140625" style="2" customWidth="1"/>
    <col min="29" max="36" width="3" style="2" customWidth="1"/>
    <col min="37" max="37" width="9.21875" style="2"/>
    <col min="38" max="38" width="31.44140625" style="2" customWidth="1"/>
    <col min="39" max="46" width="3.218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377" t="s">
        <v>61</v>
      </c>
      <c r="D1" s="378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2" t="s">
        <v>125</v>
      </c>
      <c r="C2" s="232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293" t="s">
        <v>515</v>
      </c>
      <c r="F3">
        <v>1</v>
      </c>
      <c r="G3" s="47">
        <v>1</v>
      </c>
      <c r="H3" s="70" t="str">
        <f>IF(G3="","",VLOOKUP(G3,$C$3:$E$26,2,FALSE))</f>
        <v>Кристијан Станојковски (10)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Горазд Ристовски (238)</v>
      </c>
      <c r="G4" s="35"/>
      <c r="Q4" s="62"/>
      <c r="R4" s="74" t="str">
        <f>H3</f>
        <v>Кристијан Станојковски (10)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Лука Стојчев (73)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Васко Манасијески (36)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Даниел Главевски Зхоу  (108)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Игор Николовски (84)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Христијан Јовановски  (2)</v>
      </c>
      <c r="E9" s="293" t="s">
        <v>520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Нико Доага (190)</v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Филип Младеновски (70)</v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Славчо Спасеноски  (278)</v>
      </c>
      <c r="E12" s="293" t="s">
        <v>519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Дамјан Стојчев (72)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Вили Ангелов (77)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>Андреј Стојановски (47)</v>
      </c>
      <c r="E15" s="293" t="s">
        <v>517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79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>Филип Терзиовски (110)</v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9" t="str">
        <f>IF(BE25="","",IF(BE25&lt;BE26,AW25,AW26))</f>
        <v/>
      </c>
      <c r="BI16" s="379"/>
      <c r="BJ16" s="380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>Алeксандар Марковиќ (3)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9"/>
      <c r="BI17" s="379"/>
      <c r="BJ17" s="380"/>
    </row>
    <row r="18" spans="2:63" ht="16.2" thickBot="1">
      <c r="B18" s="49" t="s">
        <v>57</v>
      </c>
      <c r="C18" s="49">
        <v>16</v>
      </c>
      <c r="D18" s="28" t="str">
        <f>IF(VIII!$X$3="","",VIII!$X$3)</f>
        <v>Кристијан Митев (420)</v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9"/>
      <c r="BJ18" s="380"/>
    </row>
    <row r="19" spans="2:63" ht="16.2" thickBot="1">
      <c r="B19" s="220" t="s">
        <v>35</v>
      </c>
      <c r="C19" s="204">
        <v>17</v>
      </c>
      <c r="D19" s="25" t="str">
        <f>IF(IX!$X$2="","",IX!$X$2)</f>
        <v>Борис Секулов (130)</v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61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>Сашо Љамов (127)</v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62" t="s">
        <v>58</v>
      </c>
      <c r="BJ20" s="361"/>
    </row>
    <row r="21" spans="2:63" ht="16.2" thickBot="1">
      <c r="B21" s="222" t="s">
        <v>36</v>
      </c>
      <c r="C21" s="47">
        <v>19</v>
      </c>
      <c r="D21" s="27" t="str">
        <f>IF(X!$X$2="","",X!$X$2)</f>
        <v>Александар Јакимовски (178)</v>
      </c>
      <c r="E21" s="293" t="s">
        <v>520</v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59" t="s">
        <v>59</v>
      </c>
      <c r="BI21" s="363"/>
      <c r="BJ21" s="361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>Андреј Васевски (203)</v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0"/>
      <c r="BI22" s="363"/>
      <c r="BJ22" s="367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>Димитрие Жоговски (126)</v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1"/>
      <c r="BI23" s="364"/>
      <c r="BJ23" s="368"/>
    </row>
    <row r="24" spans="2:63" ht="16.2" thickBot="1">
      <c r="B24" s="206" t="s">
        <v>46</v>
      </c>
      <c r="C24" s="206">
        <v>22</v>
      </c>
      <c r="D24" s="203" t="str">
        <f>IF(XI!$X$3="","",XI!$X$3)</f>
        <v>Сашо Стојановски (35)</v>
      </c>
      <c r="E24" s="293" t="s">
        <v>519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>Александар Рикалоски (11)</v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>Роберт Михајловски (58)</v>
      </c>
      <c r="E26" s="294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293" t="s">
        <v>516</v>
      </c>
      <c r="F27">
        <v>13</v>
      </c>
      <c r="G27" s="48">
        <v>3</v>
      </c>
      <c r="H27" s="70" t="str">
        <f>IF(G27="","",VLOOKUP(G27,$C$3:$E$26,2,FALSE))</f>
        <v>Лука Стојчев (73)</v>
      </c>
      <c r="AT27" s="80"/>
      <c r="AV27" s="38"/>
      <c r="BG27" s="370" t="s">
        <v>81</v>
      </c>
      <c r="BH27" s="371"/>
      <c r="BI27" s="371"/>
      <c r="BJ27" s="371"/>
      <c r="BK27" s="372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>Лука Стојчев (73)</v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287">
        <v>1</v>
      </c>
      <c r="BH28" s="288" t="s">
        <v>82</v>
      </c>
      <c r="BI28" s="455" t="str">
        <f>IF(BE25="","",IF(BE25&gt;BE26,AW25,AW26))</f>
        <v/>
      </c>
      <c r="BJ28" s="455"/>
      <c r="BK28" s="455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74" t="str">
        <f>IF(BE25="","",IF(BE25&lt;BE26,AW25,AW26))</f>
        <v/>
      </c>
      <c r="BJ29" s="374"/>
      <c r="BK29" s="374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75" t="str">
        <f>IF(BE25=BE26,"",IF(BE34=BE35,AW34,IF(BE34&gt;BE35,AW34,AW35)))</f>
        <v/>
      </c>
      <c r="BJ30" s="375"/>
      <c r="BK30" s="375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75" t="str">
        <f>IF(BE25=BE26,"",IF(BE34=BE35,AW35,IF(BE34&lt;BE35,AW34,AW35)))</f>
        <v/>
      </c>
      <c r="BJ31" s="375"/>
      <c r="BK31" s="375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76" t="str">
        <f>IF(AJ7="","",IF(AJ7&lt;AJ8,AB7,AB8))</f>
        <v/>
      </c>
      <c r="BJ32" s="376"/>
      <c r="BK32" s="376"/>
    </row>
    <row r="33" spans="3:63" ht="15.6">
      <c r="C33" s="35"/>
      <c r="D33" s="2"/>
      <c r="E33" s="293" t="s">
        <v>520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76" t="str">
        <f>IF(AJ19="","",IF(AJ19&lt;AJ20,AB19,AB20))</f>
        <v/>
      </c>
      <c r="BJ33" s="376"/>
      <c r="BK33" s="376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76" t="str">
        <f>IF(AJ31="","",IF(AJ31&lt;AJ32,AB31,AB32))</f>
        <v/>
      </c>
      <c r="BJ34" s="376"/>
      <c r="BK34" s="376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76" t="str">
        <f>IF(AJ43="","",IF(AJ43&lt;AJ44,AB43,AB44))</f>
        <v/>
      </c>
      <c r="BJ35" s="376"/>
      <c r="BK35" s="376"/>
    </row>
    <row r="36" spans="3:63" ht="15.6">
      <c r="E36" s="293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360" t="str">
        <f>IF(Z4="","",IF(Z4&lt;Z5,R4,R5))</f>
        <v/>
      </c>
      <c r="BJ36" s="360"/>
      <c r="BK36" s="360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360" t="str">
        <f>IF(Z10="","",IF(Z10&lt;Z11,R10,R11))</f>
        <v/>
      </c>
      <c r="BJ37" s="360"/>
      <c r="BK37" s="360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360" t="str">
        <f>IF(Z16="","",IF(Z16&lt;Z17,R16,R17))</f>
        <v/>
      </c>
      <c r="BJ38" s="360"/>
      <c r="BK38" s="360"/>
    </row>
    <row r="39" spans="3:63" ht="15.6">
      <c r="E39" s="293" t="s">
        <v>519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360" t="str">
        <f>IF(Z22="","",IF(Z22&lt;Z23,R22,R23))</f>
        <v/>
      </c>
      <c r="BJ39" s="360"/>
      <c r="BK39" s="360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360" t="str">
        <f>IF(Z28="","",IF(Z28&lt;Z29,R28,R29))</f>
        <v/>
      </c>
      <c r="BJ40" s="360"/>
      <c r="BK40" s="360"/>
    </row>
    <row r="41" spans="3:63" ht="15.6"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360" t="str">
        <f>IF(Z34="","",IF(Z34&lt;Z35,R34,R35))</f>
        <v/>
      </c>
      <c r="BJ41" s="360"/>
      <c r="BK41" s="360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360" t="str">
        <f>IF(Z40="","",IF(Z40&lt;Z41,R40,R41))</f>
        <v/>
      </c>
      <c r="BJ42" s="360"/>
      <c r="BK42" s="360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360" t="str">
        <f>IF(Z46="","",IF(Z46&lt;Z47,R46,R47))</f>
        <v/>
      </c>
      <c r="BJ43" s="360"/>
      <c r="BK43" s="360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E45" s="293" t="s">
        <v>520</v>
      </c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E48" s="293" t="s">
        <v>519</v>
      </c>
      <c r="F48">
        <v>24</v>
      </c>
      <c r="G48" s="48"/>
      <c r="H48" s="70" t="str">
        <f>IF(G48="","",VLOOKUP(G48,$C$3:$E$26,2,FALSE))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4"/>
      <c r="BJ50" s="454"/>
      <c r="BK50" s="454"/>
    </row>
    <row r="51" spans="8:63">
      <c r="H51"/>
      <c r="I51"/>
      <c r="J51"/>
      <c r="K51"/>
      <c r="L51"/>
      <c r="M51"/>
      <c r="N51"/>
      <c r="O51"/>
      <c r="P51"/>
      <c r="BH51" s="4"/>
      <c r="BI51" s="454"/>
      <c r="BJ51" s="454"/>
      <c r="BK51" s="454"/>
    </row>
    <row r="52" spans="8:63">
      <c r="H52"/>
      <c r="I52"/>
      <c r="J52"/>
      <c r="K52"/>
      <c r="L52"/>
      <c r="M52"/>
      <c r="N52"/>
      <c r="O52"/>
      <c r="P52"/>
      <c r="BH52" s="4"/>
      <c r="BI52" s="454"/>
      <c r="BJ52" s="454"/>
      <c r="BK52" s="454"/>
    </row>
  </sheetData>
  <mergeCells count="28">
    <mergeCell ref="BI42:BK42"/>
    <mergeCell ref="BI43:BK43"/>
    <mergeCell ref="BI37:BK37"/>
    <mergeCell ref="BI38:BK38"/>
    <mergeCell ref="BI39:BK39"/>
    <mergeCell ref="BI40:BK40"/>
    <mergeCell ref="BI41:BK41"/>
    <mergeCell ref="BI32:BK32"/>
    <mergeCell ref="BI33:BK33"/>
    <mergeCell ref="BI34:BK34"/>
    <mergeCell ref="BI35:BK35"/>
    <mergeCell ref="BI36:BK36"/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J67"/>
  <sheetViews>
    <sheetView showGridLines="0" tabSelected="1" topLeftCell="AT42" zoomScale="104" zoomScalePageLayoutView="80" workbookViewId="0">
      <selection activeCell="BK57" sqref="BK57"/>
    </sheetView>
  </sheetViews>
  <sheetFormatPr defaultRowHeight="15.6"/>
  <cols>
    <col min="2" max="2" width="11.77734375" customWidth="1"/>
    <col min="4" max="4" width="31.44140625" customWidth="1"/>
    <col min="5" max="5" width="31.77734375" style="293" customWidth="1"/>
    <col min="6" max="6" width="9.88671875" style="293" customWidth="1"/>
    <col min="7" max="7" width="9.21875" style="167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21875" style="11" customWidth="1"/>
    <col min="18" max="18" width="31.44140625" customWidth="1"/>
    <col min="19" max="26" width="3" customWidth="1"/>
    <col min="28" max="28" width="31.44140625" customWidth="1"/>
    <col min="29" max="36" width="3" customWidth="1"/>
    <col min="38" max="38" width="31.44140625" customWidth="1"/>
    <col min="39" max="46" width="3" customWidth="1"/>
    <col min="49" max="49" width="31.44140625" customWidth="1"/>
    <col min="50" max="57" width="3" customWidth="1"/>
    <col min="59" max="60" width="31.44140625" customWidth="1"/>
    <col min="61" max="61" width="34.5546875" bestFit="1" customWidth="1"/>
  </cols>
  <sheetData>
    <row r="1" spans="2:61">
      <c r="C1" s="377" t="s">
        <v>61</v>
      </c>
      <c r="D1" s="378"/>
      <c r="G1" s="169" t="s">
        <v>78</v>
      </c>
      <c r="H1" s="50" t="s">
        <v>18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51" t="s">
        <v>8</v>
      </c>
      <c r="T1" s="51" t="s">
        <v>9</v>
      </c>
      <c r="U1" s="51" t="s">
        <v>10</v>
      </c>
      <c r="V1" s="51" t="s">
        <v>11</v>
      </c>
      <c r="W1" s="51" t="s">
        <v>12</v>
      </c>
      <c r="X1" s="51" t="s">
        <v>13</v>
      </c>
      <c r="Y1" s="51" t="s">
        <v>14</v>
      </c>
      <c r="Z1" s="52" t="s">
        <v>19</v>
      </c>
      <c r="AA1" s="53"/>
      <c r="AB1" s="50" t="s">
        <v>21</v>
      </c>
      <c r="AC1" s="51" t="s">
        <v>8</v>
      </c>
      <c r="AD1" s="51" t="s">
        <v>9</v>
      </c>
      <c r="AE1" s="51" t="s">
        <v>10</v>
      </c>
      <c r="AF1" s="51" t="s">
        <v>11</v>
      </c>
      <c r="AG1" s="51" t="s">
        <v>12</v>
      </c>
      <c r="AH1" s="51" t="s">
        <v>13</v>
      </c>
      <c r="AI1" s="51" t="s">
        <v>14</v>
      </c>
      <c r="AJ1" s="52" t="s">
        <v>19</v>
      </c>
      <c r="AL1" s="50" t="s">
        <v>22</v>
      </c>
      <c r="AM1" s="51" t="s">
        <v>8</v>
      </c>
      <c r="AN1" s="51" t="s">
        <v>9</v>
      </c>
      <c r="AO1" s="51" t="s">
        <v>10</v>
      </c>
      <c r="AP1" s="51" t="s">
        <v>11</v>
      </c>
      <c r="AQ1" s="51" t="s">
        <v>12</v>
      </c>
      <c r="AR1" s="51" t="s">
        <v>13</v>
      </c>
      <c r="AS1" s="51" t="s">
        <v>14</v>
      </c>
      <c r="AT1" s="52" t="s">
        <v>19</v>
      </c>
      <c r="AW1" s="54" t="s">
        <v>23</v>
      </c>
      <c r="AX1" s="51" t="s">
        <v>8</v>
      </c>
      <c r="AY1" s="51" t="s">
        <v>9</v>
      </c>
      <c r="AZ1" s="51" t="s">
        <v>10</v>
      </c>
      <c r="BA1" s="51" t="s">
        <v>11</v>
      </c>
      <c r="BB1" s="51" t="s">
        <v>12</v>
      </c>
      <c r="BC1" s="51" t="s">
        <v>13</v>
      </c>
      <c r="BD1" s="51" t="s">
        <v>14</v>
      </c>
      <c r="BE1" s="52" t="s">
        <v>19</v>
      </c>
    </row>
    <row r="2" spans="2:61" ht="16.2" thickBot="1">
      <c r="B2" s="232" t="s">
        <v>125</v>
      </c>
      <c r="C2" s="232" t="s">
        <v>78</v>
      </c>
    </row>
    <row r="3" spans="2:61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293" t="s">
        <v>587</v>
      </c>
      <c r="F3" s="293">
        <v>1</v>
      </c>
      <c r="G3" s="170">
        <v>1</v>
      </c>
      <c r="H3" s="18" t="str">
        <f>IF(G3="","",VLOOKUP(G3,$C$3:$E$44,2,FALSE))</f>
        <v>Кристијан Станојковски (10)</v>
      </c>
      <c r="I3" s="16">
        <v>11</v>
      </c>
      <c r="J3" s="16"/>
      <c r="K3" s="16"/>
      <c r="L3" s="16"/>
      <c r="M3" s="16"/>
      <c r="N3" s="16"/>
      <c r="O3" s="16"/>
      <c r="P3" s="17">
        <f>IF(I3="","",SUMPRODUCT(--(I3:O3&gt;I4:O4)))</f>
        <v>1</v>
      </c>
    </row>
    <row r="4" spans="2:61" ht="16.2" thickBot="1">
      <c r="B4" s="49" t="s">
        <v>55</v>
      </c>
      <c r="C4" s="49">
        <v>2</v>
      </c>
      <c r="D4" s="24" t="str">
        <f>IF(' I'!$X$3="","",' I'!$X$3)</f>
        <v>Горазд Ристовски (238)</v>
      </c>
      <c r="F4" s="293">
        <v>2</v>
      </c>
      <c r="G4" s="170" t="s">
        <v>1585</v>
      </c>
      <c r="H4" s="18" t="e">
        <f>IF(G4="","",VLOOKUP(G4,$C$3:$E$44,2,FALSE))</f>
        <v>#N/A</v>
      </c>
      <c r="I4" s="16">
        <v>0</v>
      </c>
      <c r="J4" s="16"/>
      <c r="K4" s="16"/>
      <c r="L4" s="16"/>
      <c r="M4" s="16"/>
      <c r="N4" s="16"/>
      <c r="O4" s="16"/>
      <c r="P4" s="17">
        <f>IF(I4="","",SUMPRODUCT(--(I4:O4&gt;I3:O3)))</f>
        <v>0</v>
      </c>
    </row>
    <row r="5" spans="2:61">
      <c r="B5" s="47" t="s">
        <v>27</v>
      </c>
      <c r="C5" s="47">
        <v>3</v>
      </c>
      <c r="D5" s="27" t="str">
        <f>IF(' II'!$X$2="","",' II'!$X$2)</f>
        <v>Лука Стојчев (73)</v>
      </c>
      <c r="Q5" s="37"/>
      <c r="R5" s="43" t="str">
        <f>IF(P3="","",IF(P3&gt;P4,H3,H4))</f>
        <v>Кристијан Станојковски (10)</v>
      </c>
      <c r="S5" s="36">
        <v>11</v>
      </c>
      <c r="T5" s="36">
        <v>11</v>
      </c>
      <c r="U5" s="36">
        <v>11</v>
      </c>
      <c r="V5" s="36"/>
      <c r="W5" s="36"/>
      <c r="X5" s="36"/>
      <c r="Y5" s="36"/>
      <c r="Z5" s="17">
        <f>IF(S5="","",SUMPRODUCT(--(S5:Y5&gt;S6:Y6)))</f>
        <v>3</v>
      </c>
    </row>
    <row r="6" spans="2:61" ht="16.2" thickBot="1">
      <c r="B6" s="49" t="s">
        <v>54</v>
      </c>
      <c r="C6" s="49">
        <v>4</v>
      </c>
      <c r="D6" s="28" t="str">
        <f>IF(' II'!$X$3="","",' II'!$X$3)</f>
        <v>Васко Манасијески (36)</v>
      </c>
      <c r="Q6" s="31"/>
      <c r="R6" s="43" t="str">
        <f>IF(P7="","",IF(P7&gt;P8,H7,H8))</f>
        <v>Александар Јакимовски (178)</v>
      </c>
      <c r="S6" s="36">
        <v>8</v>
      </c>
      <c r="T6" s="36">
        <v>5</v>
      </c>
      <c r="U6" s="36">
        <v>8</v>
      </c>
      <c r="V6" s="36"/>
      <c r="W6" s="36"/>
      <c r="X6" s="36"/>
      <c r="Y6" s="36"/>
      <c r="Z6" s="17">
        <f>IF(S6="","",SUMPRODUCT(--(S6:Y6&gt;S5:Y5)))</f>
        <v>0</v>
      </c>
    </row>
    <row r="7" spans="2:61">
      <c r="B7" s="47" t="s">
        <v>29</v>
      </c>
      <c r="C7" s="47">
        <v>5</v>
      </c>
      <c r="D7" s="23" t="str">
        <f>IF(' III'!$X$2="","",' III'!$X$2)</f>
        <v>Даниел Главевски Зхоу  (108)</v>
      </c>
      <c r="F7" s="293">
        <v>3</v>
      </c>
      <c r="G7" s="170">
        <v>4</v>
      </c>
      <c r="H7" s="174" t="str">
        <f>IF(G7="","",VLOOKUP(G7,$C$3:$E$44,2,FALSE))</f>
        <v>Васко Манасијески (36)</v>
      </c>
      <c r="I7" s="16">
        <v>6</v>
      </c>
      <c r="J7" s="16">
        <v>5</v>
      </c>
      <c r="K7" s="16">
        <v>5</v>
      </c>
      <c r="L7" s="16"/>
      <c r="M7" s="16"/>
      <c r="N7" s="16"/>
      <c r="O7" s="16"/>
      <c r="P7" s="17">
        <f>IF(I7="","",SUMPRODUCT(--(I7:O7&gt;I8:O8)))</f>
        <v>0</v>
      </c>
      <c r="AA7" s="38"/>
    </row>
    <row r="8" spans="2:61" ht="16.2" thickBot="1">
      <c r="B8" s="49" t="s">
        <v>53</v>
      </c>
      <c r="C8" s="49">
        <v>6</v>
      </c>
      <c r="D8" s="24" t="str">
        <f>IF(' III'!$X$3="","",' III'!$X$3)</f>
        <v>Игор Николовски (84)</v>
      </c>
      <c r="E8" s="293" t="s">
        <v>914</v>
      </c>
      <c r="F8" s="293">
        <v>4</v>
      </c>
      <c r="G8" s="168">
        <v>19</v>
      </c>
      <c r="H8" s="174" t="str">
        <f>IF(G8="","",VLOOKUP(G8,$C$3:$E$44,2,FALSE))</f>
        <v>Александар Јакимовски (178)</v>
      </c>
      <c r="I8" s="16">
        <v>11</v>
      </c>
      <c r="J8" s="16">
        <v>11</v>
      </c>
      <c r="K8" s="16">
        <v>11</v>
      </c>
      <c r="L8" s="16"/>
      <c r="M8" s="16"/>
      <c r="N8" s="16"/>
      <c r="O8" s="16"/>
      <c r="P8" s="17">
        <f>IF(I8="","",SUMPRODUCT(--(I8:O8&gt;I7:O7)))</f>
        <v>3</v>
      </c>
      <c r="AA8" s="38"/>
    </row>
    <row r="9" spans="2:61">
      <c r="B9" s="47" t="s">
        <v>30</v>
      </c>
      <c r="C9" s="47">
        <v>7</v>
      </c>
      <c r="D9" s="27" t="str">
        <f>IF(IV!$X$2="","",IV!$X$2)</f>
        <v>Христијан Јовановски  (2)</v>
      </c>
      <c r="AA9" s="38"/>
      <c r="AB9" s="44" t="str">
        <f>IF(Z5="","",IF(Z5&gt;Z6,R5,R6))</f>
        <v>Кристијан Станојковски (10)</v>
      </c>
      <c r="AC9" s="36">
        <v>11</v>
      </c>
      <c r="AD9" s="36">
        <v>12</v>
      </c>
      <c r="AE9" s="36">
        <v>11</v>
      </c>
      <c r="AF9" s="36">
        <v>13</v>
      </c>
      <c r="AG9" s="36"/>
      <c r="AH9" s="36"/>
      <c r="AI9" s="36"/>
      <c r="AJ9" s="17">
        <f>IF(AC9="","",SUMPRODUCT(--(AC9:AI9&gt;AC10:AI10)))</f>
        <v>4</v>
      </c>
    </row>
    <row r="10" spans="2:61" ht="16.2" thickBot="1">
      <c r="B10" s="49" t="s">
        <v>52</v>
      </c>
      <c r="C10" s="49">
        <v>8</v>
      </c>
      <c r="D10" s="28" t="str">
        <f>IF(IV!$X$3="","",IV!$X$3)</f>
        <v>Нико Доага (190)</v>
      </c>
      <c r="AA10" s="31"/>
      <c r="AB10" s="44" t="str">
        <f>IF(Z13="","",IF(Z13&gt;Z14,R13,R14))</f>
        <v>Филип Младеновски (70)</v>
      </c>
      <c r="AC10" s="36">
        <v>6</v>
      </c>
      <c r="AD10" s="36">
        <v>10</v>
      </c>
      <c r="AE10" s="36">
        <v>3</v>
      </c>
      <c r="AF10" s="36">
        <v>11</v>
      </c>
      <c r="AG10" s="36"/>
      <c r="AH10" s="36"/>
      <c r="AI10" s="36"/>
      <c r="AJ10" s="17">
        <f>IF(AC10="","",SUMPRODUCT(--(AC10:AI10&gt;AC9:AI9)))</f>
        <v>0</v>
      </c>
    </row>
    <row r="11" spans="2:61">
      <c r="B11" s="47" t="s">
        <v>31</v>
      </c>
      <c r="C11" s="47">
        <v>9</v>
      </c>
      <c r="D11" s="23" t="str">
        <f>IF(V!$X$2="","",V!$X$2)</f>
        <v>Филип Младеновски (70)</v>
      </c>
      <c r="E11" s="293" t="s">
        <v>914</v>
      </c>
      <c r="F11" s="293">
        <v>5</v>
      </c>
      <c r="G11" s="170">
        <v>29</v>
      </c>
      <c r="H11" s="174" t="str">
        <f>IF(G11="","",VLOOKUP(G11,$C$3:$E$44,2,FALSE))</f>
        <v>Јаков Јакимовски (538)</v>
      </c>
      <c r="I11" s="16">
        <v>11</v>
      </c>
      <c r="J11" s="16">
        <v>11</v>
      </c>
      <c r="K11" s="16">
        <v>11</v>
      </c>
      <c r="L11" s="16"/>
      <c r="M11" s="16"/>
      <c r="N11" s="16"/>
      <c r="O11" s="16"/>
      <c r="P11" s="17">
        <f>IF(I11="","",SUMPRODUCT(--(I11:O11&gt;I12:O12)))</f>
        <v>3</v>
      </c>
      <c r="AA11" s="38"/>
      <c r="AK11" s="38"/>
    </row>
    <row r="12" spans="2:61" ht="16.2" thickBot="1">
      <c r="B12" s="49" t="s">
        <v>51</v>
      </c>
      <c r="C12" s="49">
        <v>10</v>
      </c>
      <c r="D12" s="24" t="str">
        <f>IF(V!$X$3="","",V!$X$3)</f>
        <v>Славчо Спасеноски  (278)</v>
      </c>
      <c r="F12" s="293">
        <v>6</v>
      </c>
      <c r="G12" s="168">
        <v>16</v>
      </c>
      <c r="H12" s="174" t="str">
        <f>IF(G12="","",VLOOKUP(G12,$C$3:$E$44,2,FALSE))</f>
        <v>Кристијан Митев (420)</v>
      </c>
      <c r="I12" s="16">
        <v>5</v>
      </c>
      <c r="J12" s="16">
        <v>4</v>
      </c>
      <c r="K12" s="16">
        <v>3</v>
      </c>
      <c r="L12" s="16"/>
      <c r="M12" s="16"/>
      <c r="N12" s="16"/>
      <c r="O12" s="16"/>
      <c r="P12" s="17">
        <f>IF(I12="","",SUMPRODUCT(--(I12:O12&gt;I11:O11)))</f>
        <v>0</v>
      </c>
      <c r="AA12" s="38"/>
      <c r="AK12" s="38"/>
      <c r="BH12" s="45"/>
    </row>
    <row r="13" spans="2:61">
      <c r="B13" s="47" t="s">
        <v>32</v>
      </c>
      <c r="C13" s="47">
        <v>11</v>
      </c>
      <c r="D13" s="27" t="str">
        <f>IF(VI!$X$2="","",VI!$X$2)</f>
        <v>Дамјан Стојчев (72)</v>
      </c>
      <c r="Q13" s="37"/>
      <c r="R13" s="43" t="str">
        <f>IF(P11="","",IF(P11&gt;P12,H11,H12))</f>
        <v>Јаков Јакимовски (538)</v>
      </c>
      <c r="S13" s="36">
        <v>5</v>
      </c>
      <c r="T13" s="36">
        <v>3</v>
      </c>
      <c r="U13" s="36">
        <v>15</v>
      </c>
      <c r="V13" s="36"/>
      <c r="W13" s="36"/>
      <c r="X13" s="36"/>
      <c r="Y13" s="36"/>
      <c r="Z13" s="17">
        <f>IF(S13="","",SUMPRODUCT(--(S13:Y13&gt;S14:Y14)))</f>
        <v>0</v>
      </c>
      <c r="AK13" s="38"/>
    </row>
    <row r="14" spans="2:61" ht="16.2" thickBot="1">
      <c r="B14" s="49" t="s">
        <v>50</v>
      </c>
      <c r="C14" s="49">
        <v>12</v>
      </c>
      <c r="D14" s="28" t="str">
        <f>IF(VI!$X$3="","",VI!$X$3)</f>
        <v>Вили Ангелов (77)</v>
      </c>
      <c r="Q14" s="31"/>
      <c r="R14" s="43" t="str">
        <f>IF(P15="","",IF(P15&gt;P16,H15,H16))</f>
        <v>Филип Младеновски (70)</v>
      </c>
      <c r="S14" s="36">
        <v>11</v>
      </c>
      <c r="T14" s="36">
        <v>11</v>
      </c>
      <c r="U14" s="36">
        <v>17</v>
      </c>
      <c r="V14" s="36"/>
      <c r="W14" s="36"/>
      <c r="X14" s="36"/>
      <c r="Y14" s="36"/>
      <c r="Z14" s="17">
        <f>IF(S14="","",SUMPRODUCT(--(S14:Y14&gt;S15:Y15)))</f>
        <v>3</v>
      </c>
      <c r="AK14" s="38"/>
    </row>
    <row r="15" spans="2:61">
      <c r="B15" s="47" t="s">
        <v>33</v>
      </c>
      <c r="C15" s="47">
        <v>13</v>
      </c>
      <c r="D15" s="23" t="str">
        <f>IF(VII!$X$2="","",VII!$X$2)</f>
        <v>Андреј Стојановски (47)</v>
      </c>
      <c r="F15" s="293">
        <v>7</v>
      </c>
      <c r="G15" s="171">
        <v>26</v>
      </c>
      <c r="H15" s="18" t="str">
        <f>IF(G15="","",VLOOKUP(G15,$C$3:$E$44,2,FALSE))</f>
        <v>Милчо Чачаров (50)</v>
      </c>
      <c r="I15" s="16">
        <v>2</v>
      </c>
      <c r="J15" s="16">
        <v>6</v>
      </c>
      <c r="K15" s="16">
        <v>7</v>
      </c>
      <c r="L15" s="16"/>
      <c r="M15" s="16"/>
      <c r="N15" s="16"/>
      <c r="O15" s="16"/>
      <c r="P15" s="17">
        <f>IF(I15="","",SUMPRODUCT(--(I15:O15&gt;I16:O16)))</f>
        <v>0</v>
      </c>
      <c r="AK15" s="38"/>
      <c r="BH15" s="379" t="str">
        <f>IF(BE33="","",IF(BE33&gt;BE34,AW33,AW34))</f>
        <v>Кристијан Станојковски (10)</v>
      </c>
    </row>
    <row r="16" spans="2:61" ht="15.75" customHeight="1" thickBot="1">
      <c r="B16" s="206" t="s">
        <v>49</v>
      </c>
      <c r="C16" s="206">
        <v>14</v>
      </c>
      <c r="D16" s="26" t="str">
        <f>IF(VII!$X$3="","",VII!$X$3)</f>
        <v>Филип Терзиовски (110)</v>
      </c>
      <c r="E16" s="293" t="s">
        <v>588</v>
      </c>
      <c r="F16" s="293">
        <v>8</v>
      </c>
      <c r="G16" s="168">
        <v>9</v>
      </c>
      <c r="H16" s="18" t="str">
        <f>IF(G16="","",VLOOKUP(G16,$C$3:$E$44,2,FALSE))</f>
        <v>Филип Младеновски (70)</v>
      </c>
      <c r="I16" s="16">
        <v>11</v>
      </c>
      <c r="J16" s="16">
        <v>11</v>
      </c>
      <c r="K16" s="16">
        <v>11</v>
      </c>
      <c r="L16" s="16"/>
      <c r="M16" s="16"/>
      <c r="N16" s="16"/>
      <c r="O16" s="16"/>
      <c r="P16" s="17">
        <f>IF(I16="","",SUMPRODUCT(--(I16:O16&gt;I15:O15)))</f>
        <v>3</v>
      </c>
      <c r="AK16" s="38"/>
      <c r="BG16" s="379" t="str">
        <f>IF(BE33=BE34,"",IF(BE33="","",IF(BE33&lt;BE34,AW33,AW34)))</f>
        <v>Лука Стојчев (73)</v>
      </c>
      <c r="BH16" s="379"/>
      <c r="BI16" s="380" t="str">
        <f>IF(BE33=BE34,"",IF(BE41=BE42,AW41,IF(BE41&gt;BE42,AW41,AW42)))</f>
        <v>Венко Стојанов (49)</v>
      </c>
    </row>
    <row r="17" spans="2:61" ht="15.75" customHeight="1">
      <c r="B17" s="47" t="s">
        <v>34</v>
      </c>
      <c r="C17" s="47">
        <v>15</v>
      </c>
      <c r="D17" s="27" t="str">
        <f>IF(VIII!$X$2="","",VIII!$X$2)</f>
        <v>Алeксандар Марковиќ (3)</v>
      </c>
      <c r="AK17" s="38"/>
      <c r="AL17" s="83" t="str">
        <f>IF(AJ9="","",IF(AJ9&gt;AJ10,AB9,AB10))</f>
        <v>Кристијан Станојковски (10)</v>
      </c>
      <c r="AM17" s="36">
        <v>11</v>
      </c>
      <c r="AN17" s="36">
        <v>11</v>
      </c>
      <c r="AO17" s="36">
        <v>11</v>
      </c>
      <c r="AP17" s="36">
        <v>11</v>
      </c>
      <c r="AQ17" s="36"/>
      <c r="AR17" s="36"/>
      <c r="AS17" s="36"/>
      <c r="AT17" s="17">
        <f>IF(AM17="","",SUMPRODUCT(--(AM17:AS17&gt;AM18:AS18)))</f>
        <v>4</v>
      </c>
      <c r="BG17" s="379"/>
      <c r="BH17" s="379"/>
      <c r="BI17" s="380"/>
    </row>
    <row r="18" spans="2:61" ht="16.2" customHeight="1" thickBot="1">
      <c r="B18" s="206" t="s">
        <v>57</v>
      </c>
      <c r="C18" s="206">
        <v>16</v>
      </c>
      <c r="D18" s="29" t="str">
        <f>IF(VIII!$X$3="","",VIII!$X$3)</f>
        <v>Кристијан Митев (420)</v>
      </c>
      <c r="E18" s="295"/>
      <c r="AK18" s="39"/>
      <c r="AL18" s="83" t="str">
        <f>IF(AJ25="","",IF(AJ25&gt;AJ26,AB25,AB26))</f>
        <v>Венко Стојанов (49)</v>
      </c>
      <c r="AM18" s="36">
        <v>5</v>
      </c>
      <c r="AN18" s="36">
        <v>5</v>
      </c>
      <c r="AO18" s="36">
        <v>6</v>
      </c>
      <c r="AP18" s="36">
        <v>4</v>
      </c>
      <c r="AQ18" s="36"/>
      <c r="AR18" s="36"/>
      <c r="AS18" s="36"/>
      <c r="AT18" s="17">
        <f>IF(AM18="","",SUMPRODUCT(--(AM18:AS18&gt;AM17:AS17)))</f>
        <v>0</v>
      </c>
      <c r="BG18" s="379"/>
      <c r="BI18" s="380"/>
    </row>
    <row r="19" spans="2:61" ht="15.75" customHeight="1" thickBot="1">
      <c r="B19" s="47" t="s">
        <v>35</v>
      </c>
      <c r="C19" s="47">
        <v>17</v>
      </c>
      <c r="D19" s="23" t="str">
        <f>IF(IX!$X$2="","",IX!$X$2)</f>
        <v>Борис Секулов (130)</v>
      </c>
      <c r="E19" s="293" t="s">
        <v>588</v>
      </c>
      <c r="F19" s="293">
        <v>9</v>
      </c>
      <c r="G19" s="171">
        <v>11</v>
      </c>
      <c r="H19" s="18" t="str">
        <f>IF(G19="","",VLOOKUP(G19,$C$3:$E$44,2,FALSE))</f>
        <v>Дамјан Стојчев (72)</v>
      </c>
      <c r="I19" s="16">
        <v>11</v>
      </c>
      <c r="J19" s="16">
        <v>7</v>
      </c>
      <c r="K19" s="16">
        <v>11</v>
      </c>
      <c r="L19" s="16">
        <v>11</v>
      </c>
      <c r="M19" s="16"/>
      <c r="N19" s="16"/>
      <c r="O19" s="16"/>
      <c r="P19" s="17">
        <f>IF(I19="","",SUMPRODUCT(--(I19:O19&gt;I20:O20)))</f>
        <v>3</v>
      </c>
      <c r="AK19" s="38"/>
      <c r="AU19" s="38"/>
      <c r="BI19" s="361" t="str">
        <f>IF(BE33=BE34,"",IF(OR(BE41&gt;BE42,BE41&lt;BE42),"",AW42))</f>
        <v>Александар Рикалоски (11)</v>
      </c>
    </row>
    <row r="20" spans="2:61" ht="15.75" customHeight="1" thickBot="1">
      <c r="B20" s="206" t="s">
        <v>48</v>
      </c>
      <c r="C20" s="206">
        <v>18</v>
      </c>
      <c r="D20" s="26" t="str">
        <f>IF(IX!$X$3="","",IX!$X$3)</f>
        <v>Сашо Љамов (127)</v>
      </c>
      <c r="F20" s="293">
        <v>10</v>
      </c>
      <c r="G20" s="168">
        <v>8</v>
      </c>
      <c r="H20" s="18" t="str">
        <f>IF(G20="","",VLOOKUP(G20,$C$3:$E$44,2,FALSE))</f>
        <v>Нико Доага (190)</v>
      </c>
      <c r="I20" s="16">
        <v>8</v>
      </c>
      <c r="J20" s="16">
        <v>11</v>
      </c>
      <c r="K20" s="16">
        <v>8</v>
      </c>
      <c r="L20" s="16">
        <v>3</v>
      </c>
      <c r="M20" s="16"/>
      <c r="N20" s="16"/>
      <c r="O20" s="16"/>
      <c r="P20" s="17">
        <f>IF(I20="","",SUMPRODUCT(--(I20:O20&gt;I19:O19)))</f>
        <v>1</v>
      </c>
      <c r="AK20" s="38"/>
      <c r="AU20" s="38"/>
      <c r="BH20" s="362" t="s">
        <v>58</v>
      </c>
      <c r="BI20" s="361"/>
    </row>
    <row r="21" spans="2:61" ht="15.75" customHeight="1" thickBot="1">
      <c r="B21" s="47" t="s">
        <v>36</v>
      </c>
      <c r="C21" s="47">
        <v>19</v>
      </c>
      <c r="D21" s="27" t="str">
        <f>IF(X!$X$2="","",X!$X$2)</f>
        <v>Александар Јакимовски (178)</v>
      </c>
      <c r="Q21" s="37"/>
      <c r="R21" s="43" t="str">
        <f>IF(P19="","",IF(P19&gt;P20,H19,H20))</f>
        <v>Дамјан Стојчев (72)</v>
      </c>
      <c r="S21" s="36">
        <v>11</v>
      </c>
      <c r="T21" s="36">
        <v>7</v>
      </c>
      <c r="U21" s="36">
        <v>10</v>
      </c>
      <c r="V21" s="36"/>
      <c r="W21" s="36"/>
      <c r="X21" s="36"/>
      <c r="Y21" s="36"/>
      <c r="Z21" s="17">
        <f>IF(S21="","",SUMPRODUCT(--(S21:Y21&gt;S22:Y22)))</f>
        <v>0</v>
      </c>
      <c r="AK21" s="38"/>
      <c r="AU21" s="38"/>
      <c r="BG21" s="46"/>
      <c r="BH21" s="363"/>
      <c r="BI21" s="361"/>
    </row>
    <row r="22" spans="2:61" ht="15.75" customHeight="1" thickBot="1">
      <c r="B22" s="206" t="s">
        <v>47</v>
      </c>
      <c r="C22" s="206">
        <v>20</v>
      </c>
      <c r="D22" s="28" t="str">
        <f>IF(X!$X$3="","",X!$X$3)</f>
        <v>Андреј Васевски (203)</v>
      </c>
      <c r="Q22" s="31"/>
      <c r="R22" s="43" t="str">
        <f>IF(P23="","",IF(P23&gt;P24,H23,H24))</f>
        <v>Венко Стојанов (49)</v>
      </c>
      <c r="S22" s="36">
        <v>13</v>
      </c>
      <c r="T22" s="36">
        <v>11</v>
      </c>
      <c r="U22" s="36">
        <v>12</v>
      </c>
      <c r="V22" s="36"/>
      <c r="W22" s="36"/>
      <c r="X22" s="36"/>
      <c r="Y22" s="36"/>
      <c r="Z22" s="17">
        <f>IF(S22="","",SUMPRODUCT(--(S22:Y22&gt;S21:Y21)))</f>
        <v>3</v>
      </c>
      <c r="AK22" s="38"/>
      <c r="AU22" s="38"/>
      <c r="BG22" s="365" t="s">
        <v>59</v>
      </c>
      <c r="BH22" s="363"/>
      <c r="BI22" s="367" t="s">
        <v>60</v>
      </c>
    </row>
    <row r="23" spans="2:61" ht="15.75" customHeight="1" thickBot="1">
      <c r="B23" s="47" t="s">
        <v>37</v>
      </c>
      <c r="C23" s="47">
        <v>21</v>
      </c>
      <c r="D23" s="25" t="str">
        <f>IF(XI!$X$2="","",XI!$X$2)</f>
        <v>Димитрие Жоговски (126)</v>
      </c>
      <c r="F23" s="293">
        <v>11</v>
      </c>
      <c r="G23" s="171">
        <v>14</v>
      </c>
      <c r="H23" s="18" t="str">
        <f>IF(G23="","",VLOOKUP(G23,$C$3:$E$44,2,FALSE))</f>
        <v>Филип Терзиовски (110)</v>
      </c>
      <c r="I23" s="16">
        <v>6</v>
      </c>
      <c r="J23" s="16">
        <v>3</v>
      </c>
      <c r="K23" s="16">
        <v>3</v>
      </c>
      <c r="L23" s="16"/>
      <c r="M23" s="16"/>
      <c r="N23" s="16"/>
      <c r="O23" s="16"/>
      <c r="P23" s="17">
        <f>IF(I23="","",SUMPRODUCT(--(I23:O23&gt;I24:O24)))</f>
        <v>0</v>
      </c>
      <c r="AA23" s="38"/>
      <c r="AK23" s="38"/>
      <c r="AU23" s="38"/>
      <c r="BG23" s="366"/>
      <c r="BH23" s="364"/>
      <c r="BI23" s="368"/>
    </row>
    <row r="24" spans="2:61" ht="16.2" thickBot="1">
      <c r="B24" s="49" t="s">
        <v>46</v>
      </c>
      <c r="C24" s="49">
        <v>22</v>
      </c>
      <c r="D24" s="203" t="str">
        <f>IF(XI!$X$3="","",XI!$X$3)</f>
        <v>Сашо Стојановски (35)</v>
      </c>
      <c r="E24" s="293" t="s">
        <v>914</v>
      </c>
      <c r="F24" s="293">
        <v>12</v>
      </c>
      <c r="G24" s="168">
        <v>27</v>
      </c>
      <c r="H24" s="18" t="str">
        <f>IF(G24="","",VLOOKUP(G24,$C$3:$E$44,2,FALSE))</f>
        <v>Венко Стојанов (49)</v>
      </c>
      <c r="I24" s="16">
        <v>11</v>
      </c>
      <c r="J24" s="16">
        <v>11</v>
      </c>
      <c r="K24" s="16">
        <v>11</v>
      </c>
      <c r="L24" s="16"/>
      <c r="M24" s="16"/>
      <c r="N24" s="16"/>
      <c r="O24" s="16"/>
      <c r="P24" s="17">
        <f>IF(I24="","",SUMPRODUCT(--(I24:O24&gt;I23:O23)))</f>
        <v>3</v>
      </c>
      <c r="AA24" s="38"/>
      <c r="AK24" s="38"/>
      <c r="AU24" s="38"/>
    </row>
    <row r="25" spans="2:61">
      <c r="B25" s="204" t="s">
        <v>38</v>
      </c>
      <c r="C25" s="204">
        <v>23</v>
      </c>
      <c r="D25" s="27" t="str">
        <f>IF(XII!$X$2="","",XII!$X$2)</f>
        <v>Александар Рикалоски (11)</v>
      </c>
      <c r="AA25" s="38"/>
      <c r="AB25" s="44" t="str">
        <f>IF(Z21="","",IF(Z21&gt;Z22,R21,R22))</f>
        <v>Венко Стојанов (49)</v>
      </c>
      <c r="AC25" s="36">
        <v>9</v>
      </c>
      <c r="AD25" s="36">
        <v>7</v>
      </c>
      <c r="AE25" s="36">
        <v>9</v>
      </c>
      <c r="AF25" s="36">
        <v>11</v>
      </c>
      <c r="AG25" s="36">
        <v>11</v>
      </c>
      <c r="AH25" s="36">
        <v>11</v>
      </c>
      <c r="AI25" s="36">
        <v>11</v>
      </c>
      <c r="AJ25" s="17">
        <f>IF(AC25="","",SUMPRODUCT(--(AC25:AI25&gt;AC26:AI26)))</f>
        <v>4</v>
      </c>
      <c r="AU25" s="38"/>
    </row>
    <row r="26" spans="2:61" ht="16.2" thickBot="1">
      <c r="B26" s="49" t="s">
        <v>45</v>
      </c>
      <c r="C26" s="49">
        <v>24</v>
      </c>
      <c r="D26" s="28" t="str">
        <f>IF(XII!$X$3="","",XII!$X$3)</f>
        <v>Роберт Михајловски (58)</v>
      </c>
      <c r="AA26" s="31"/>
      <c r="AB26" s="44" t="str">
        <f>IF(Z29="","",IF(Z29&gt;Z30,R29,R30))</f>
        <v>Даниел Главевски Зхоу  (108)</v>
      </c>
      <c r="AC26" s="36">
        <v>11</v>
      </c>
      <c r="AD26" s="36">
        <v>11</v>
      </c>
      <c r="AE26" s="36">
        <v>11</v>
      </c>
      <c r="AF26" s="36">
        <v>8</v>
      </c>
      <c r="AG26" s="36">
        <v>6</v>
      </c>
      <c r="AH26" s="36">
        <v>8</v>
      </c>
      <c r="AI26" s="36">
        <v>7</v>
      </c>
      <c r="AJ26" s="17">
        <f>IF(AC26="","",SUMPRODUCT(--(AC26:AI26&gt;AC25:AI25)))</f>
        <v>3</v>
      </c>
      <c r="AU26" s="38"/>
    </row>
    <row r="27" spans="2:61">
      <c r="B27" s="204" t="s">
        <v>39</v>
      </c>
      <c r="C27" s="204">
        <v>25</v>
      </c>
      <c r="D27" s="25" t="str">
        <f>IF(XIII!$X$2="","",XIII!$X$2)</f>
        <v>Филе Матевски (7)</v>
      </c>
      <c r="E27" s="293" t="s">
        <v>914</v>
      </c>
      <c r="F27" s="293">
        <v>13</v>
      </c>
      <c r="G27" s="171">
        <v>17</v>
      </c>
      <c r="H27" s="18" t="str">
        <f>IF(G27="","",VLOOKUP(G27,$C$3:$E$44,2,FALSE))</f>
        <v>Борис Секулов (130)</v>
      </c>
      <c r="I27" s="16">
        <v>8</v>
      </c>
      <c r="J27" s="16">
        <v>11</v>
      </c>
      <c r="K27" s="16">
        <v>8</v>
      </c>
      <c r="L27" s="16">
        <v>4</v>
      </c>
      <c r="M27" s="16"/>
      <c r="N27" s="16"/>
      <c r="O27" s="16"/>
      <c r="P27" s="17">
        <f>IF(I27="","",SUMPRODUCT(--(I27:O27&gt;I28:O28)))</f>
        <v>1</v>
      </c>
      <c r="AA27" s="38"/>
      <c r="AU27" s="38"/>
    </row>
    <row r="28" spans="2:61" ht="16.2" thickBot="1">
      <c r="B28" s="49" t="s">
        <v>44</v>
      </c>
      <c r="C28" s="49">
        <v>26</v>
      </c>
      <c r="D28" s="205" t="str">
        <f>IF(XIII!$X$3="","",XIII!$X$3)</f>
        <v>Милчо Чачаров (50)</v>
      </c>
      <c r="F28" s="293">
        <v>14</v>
      </c>
      <c r="G28" s="168">
        <v>24</v>
      </c>
      <c r="H28" s="18" t="str">
        <f>IF(G28="","",VLOOKUP(G28,$C$3:$E$44,2,FALSE))</f>
        <v>Роберт Михајловски (58)</v>
      </c>
      <c r="I28" s="16">
        <v>11</v>
      </c>
      <c r="J28" s="16">
        <v>5</v>
      </c>
      <c r="K28" s="16">
        <v>11</v>
      </c>
      <c r="L28" s="16">
        <v>11</v>
      </c>
      <c r="M28" s="16"/>
      <c r="N28" s="16"/>
      <c r="O28" s="16"/>
      <c r="P28" s="17">
        <f>IF(I28="","",SUMPRODUCT(--(I28:O28&gt;I27:O27)))</f>
        <v>3</v>
      </c>
      <c r="AA28" s="38"/>
      <c r="AU28" s="38"/>
    </row>
    <row r="29" spans="2:61">
      <c r="B29" s="204" t="s">
        <v>40</v>
      </c>
      <c r="C29" s="204">
        <v>27</v>
      </c>
      <c r="D29" s="30" t="str">
        <f>IF(XIV!$X$2="","",XIV!$X$2)</f>
        <v>Венко Стојанов (49)</v>
      </c>
      <c r="Q29" s="37"/>
      <c r="R29" s="43" t="str">
        <f>IF(P27="","",IF(P27&gt;P28,H27,H28))</f>
        <v>Роберт Михајловски (58)</v>
      </c>
      <c r="S29" s="36">
        <v>11</v>
      </c>
      <c r="T29" s="36">
        <v>9</v>
      </c>
      <c r="U29" s="36">
        <v>9</v>
      </c>
      <c r="V29" s="36">
        <v>8</v>
      </c>
      <c r="W29" s="36"/>
      <c r="X29" s="36"/>
      <c r="Y29" s="36"/>
      <c r="Z29" s="17">
        <f>IF(S29="","",SUMPRODUCT(--(S29:Y29&gt;S30:Y30)))</f>
        <v>1</v>
      </c>
      <c r="AU29" s="38"/>
    </row>
    <row r="30" spans="2:61" ht="16.2" thickBot="1">
      <c r="B30" s="49" t="s">
        <v>43</v>
      </c>
      <c r="C30" s="49">
        <v>28</v>
      </c>
      <c r="D30" s="28" t="str">
        <f>IF(XIV!$X$3="","",XIV!$X$3)</f>
        <v>Зоран Јованоски  (32)</v>
      </c>
      <c r="Q30" s="31"/>
      <c r="R30" s="43" t="str">
        <f>IF(P31="","",IF(P31&gt;P32,H31,H32))</f>
        <v>Даниел Главевски Зхоу  (108)</v>
      </c>
      <c r="S30" s="36">
        <v>9</v>
      </c>
      <c r="T30" s="36">
        <v>11</v>
      </c>
      <c r="U30" s="36">
        <v>11</v>
      </c>
      <c r="V30" s="36">
        <v>11</v>
      </c>
      <c r="W30" s="36"/>
      <c r="X30" s="36"/>
      <c r="Y30" s="36"/>
      <c r="Z30" s="17">
        <f>IF(S30="","",SUMPRODUCT(--(S30:Y30&gt;S29:Y29)))</f>
        <v>3</v>
      </c>
      <c r="AU30" s="38"/>
    </row>
    <row r="31" spans="2:61">
      <c r="B31" s="204" t="s">
        <v>41</v>
      </c>
      <c r="C31" s="204">
        <v>29</v>
      </c>
      <c r="D31" s="25" t="str">
        <f>IF(XV!$X$2="","",XV!$X$2)</f>
        <v>Јаков Јакимовски (538)</v>
      </c>
      <c r="F31" s="293">
        <v>15</v>
      </c>
      <c r="G31" s="171">
        <v>22</v>
      </c>
      <c r="H31" s="18" t="str">
        <f>IF(G31="","",VLOOKUP(G31,$C$3:$E$44,2,FALSE))</f>
        <v>Сашо Стојановски (35)</v>
      </c>
      <c r="I31" s="16">
        <v>13</v>
      </c>
      <c r="J31" s="16">
        <v>9</v>
      </c>
      <c r="K31" s="16">
        <v>6</v>
      </c>
      <c r="L31" s="16"/>
      <c r="M31" s="16"/>
      <c r="N31" s="16"/>
      <c r="O31" s="16"/>
      <c r="P31" s="17">
        <f>IF(I31="","",SUMPRODUCT(--(I31:O31&gt;I32:O32)))</f>
        <v>0</v>
      </c>
      <c r="AU31" s="38"/>
    </row>
    <row r="32" spans="2:61" ht="16.2" thickBot="1">
      <c r="B32" s="49" t="s">
        <v>28</v>
      </c>
      <c r="C32" s="49">
        <v>30</v>
      </c>
      <c r="D32" s="24" t="str">
        <f>IF(XV!$X$3="","",XV!$X$3)</f>
        <v>Ѓорѓе Бораниев (365)</v>
      </c>
      <c r="E32" s="293" t="s">
        <v>589</v>
      </c>
      <c r="F32" s="293">
        <v>16</v>
      </c>
      <c r="G32" s="168">
        <v>5</v>
      </c>
      <c r="H32" s="18" t="str">
        <f>IF(G32="","",VLOOKUP(G32,$C$3:$E$44,2,FALSE))</f>
        <v>Даниел Главевски Зхоу  (108)</v>
      </c>
      <c r="I32" s="16">
        <v>15</v>
      </c>
      <c r="J32" s="16">
        <v>11</v>
      </c>
      <c r="K32" s="16">
        <v>11</v>
      </c>
      <c r="L32" s="16"/>
      <c r="M32" s="16"/>
      <c r="N32" s="16"/>
      <c r="O32" s="16"/>
      <c r="P32" s="17">
        <f>IF(I32="","",SUMPRODUCT(--(I32:O32&gt;I31:O31)))</f>
        <v>3</v>
      </c>
      <c r="AU32" s="38"/>
    </row>
    <row r="33" spans="2:61" ht="16.2" thickBot="1">
      <c r="B33" s="204" t="s">
        <v>42</v>
      </c>
      <c r="C33" s="204">
        <v>31</v>
      </c>
      <c r="D33" s="30" t="str">
        <f>IF(XVI!$X$2="","",XVI!$X$2)</f>
        <v/>
      </c>
      <c r="E33" s="296"/>
      <c r="AU33" s="38"/>
      <c r="AV33" s="40"/>
      <c r="AW33" s="93" t="str">
        <f>IF(AT17="","",IF(AT17&gt;AT18,AL17,AL18))</f>
        <v>Кристијан Станојковски (10)</v>
      </c>
      <c r="AX33" s="36">
        <v>13</v>
      </c>
      <c r="AY33" s="36">
        <v>7</v>
      </c>
      <c r="AZ33" s="36">
        <v>11</v>
      </c>
      <c r="BA33" s="36">
        <v>11</v>
      </c>
      <c r="BB33" s="36">
        <v>11</v>
      </c>
      <c r="BC33" s="36"/>
      <c r="BD33" s="36"/>
      <c r="BE33" s="17">
        <f>IF(AX33="","",SUMPRODUCT(--(AX33:BD33&gt;AX34:BD34)))</f>
        <v>4</v>
      </c>
    </row>
    <row r="34" spans="2:61" ht="16.8" thickTop="1" thickBot="1">
      <c r="B34" s="49" t="s">
        <v>26</v>
      </c>
      <c r="C34" s="49">
        <v>32</v>
      </c>
      <c r="D34" s="28" t="str">
        <f>IF(XVI!$X$3="","",XVI!$X$3)</f>
        <v/>
      </c>
      <c r="AU34" s="31"/>
      <c r="AV34" s="41"/>
      <c r="AW34" s="93" t="str">
        <f>IF(AT49="","",IF(AT49&gt;AT50,AL49,AL50))</f>
        <v>Лука Стојчев (73)</v>
      </c>
      <c r="AX34" s="36">
        <v>11</v>
      </c>
      <c r="AY34" s="36">
        <v>11</v>
      </c>
      <c r="AZ34" s="36">
        <v>6</v>
      </c>
      <c r="BA34" s="36">
        <v>2</v>
      </c>
      <c r="BB34" s="36">
        <v>4</v>
      </c>
      <c r="BC34" s="36"/>
      <c r="BD34" s="36"/>
      <c r="BE34" s="17">
        <f>IF(AX34="","",SUMPRODUCT(--(AX34:BD34&gt;AX33:BD33)))</f>
        <v>1</v>
      </c>
    </row>
    <row r="35" spans="2:61">
      <c r="E35" s="293" t="s">
        <v>589</v>
      </c>
      <c r="F35" s="293">
        <v>17</v>
      </c>
      <c r="G35" s="170">
        <v>7</v>
      </c>
      <c r="H35" s="18" t="str">
        <f>IF(G35="","",VLOOKUP(G35,$C$3:$E$44,2,FALSE))</f>
        <v>Христијан Јовановски  (2)</v>
      </c>
      <c r="I35" s="16">
        <v>11</v>
      </c>
      <c r="J35" s="16">
        <v>11</v>
      </c>
      <c r="K35" s="16">
        <v>11</v>
      </c>
      <c r="L35" s="16"/>
      <c r="M35" s="16"/>
      <c r="N35" s="16"/>
      <c r="O35" s="16"/>
      <c r="P35" s="158">
        <f>IF(I35="","",SUMPRODUCT(--(I35:O35&gt;I36:O36)))</f>
        <v>3</v>
      </c>
      <c r="AU35" s="37"/>
    </row>
    <row r="36" spans="2:61">
      <c r="F36" s="293">
        <v>18</v>
      </c>
      <c r="G36" s="168">
        <v>6</v>
      </c>
      <c r="H36" s="18" t="str">
        <f>IF(G36="","",VLOOKUP(G36,$C$3:$E$44,2,FALSE))</f>
        <v>Игор Николовски (84)</v>
      </c>
      <c r="I36" s="16">
        <v>9</v>
      </c>
      <c r="J36" s="16">
        <v>7</v>
      </c>
      <c r="K36" s="16">
        <v>8</v>
      </c>
      <c r="L36" s="16"/>
      <c r="M36" s="16"/>
      <c r="N36" s="16"/>
      <c r="O36" s="16"/>
      <c r="P36" s="17">
        <f>IF(I36="","",SUMPRODUCT(--(I36:O36&gt;I35:O35)))</f>
        <v>0</v>
      </c>
      <c r="AU36" s="37"/>
    </row>
    <row r="37" spans="2:61">
      <c r="Q37" s="37"/>
      <c r="R37" s="43" t="str">
        <f>IF(P35="","",IF(P35&gt;P36,H35,H36))</f>
        <v>Христијан Јовановски  (2)</v>
      </c>
      <c r="S37" s="36">
        <v>11</v>
      </c>
      <c r="T37" s="36">
        <v>9</v>
      </c>
      <c r="U37" s="36">
        <v>11</v>
      </c>
      <c r="V37" s="36">
        <v>6</v>
      </c>
      <c r="W37" s="36">
        <v>9</v>
      </c>
      <c r="X37" s="36"/>
      <c r="Y37" s="36"/>
      <c r="Z37" s="17">
        <f>IF(S37="","",SUMPRODUCT(--(S37:Y37&gt;S38:Y38)))</f>
        <v>2</v>
      </c>
      <c r="AU37" s="37"/>
    </row>
    <row r="38" spans="2:61">
      <c r="Q38" s="31"/>
      <c r="R38" s="43" t="str">
        <f>IF(P39="","",IF(P39&gt;P40,H39,H40))</f>
        <v>Александар Рикалоски (11)</v>
      </c>
      <c r="S38" s="36">
        <v>9</v>
      </c>
      <c r="T38" s="36">
        <v>11</v>
      </c>
      <c r="U38" s="36">
        <v>5</v>
      </c>
      <c r="V38" s="36">
        <v>11</v>
      </c>
      <c r="W38" s="36">
        <v>11</v>
      </c>
      <c r="X38" s="36"/>
      <c r="Y38" s="36"/>
      <c r="Z38" s="17">
        <f>IF(S38="","",SUMPRODUCT(--(S38:Y38&gt;S37:Y37)))</f>
        <v>3</v>
      </c>
      <c r="AU38" s="37"/>
      <c r="AW38" s="42" t="s">
        <v>56</v>
      </c>
    </row>
    <row r="39" spans="2:61">
      <c r="F39" s="293">
        <v>19</v>
      </c>
      <c r="G39" s="171">
        <v>12</v>
      </c>
      <c r="H39" s="18" t="str">
        <f>IF(G39="","",VLOOKUP(G39,$C$3:$E$44,2,FALSE))</f>
        <v>Вили Ангелов (77)</v>
      </c>
      <c r="I39" s="16">
        <v>6</v>
      </c>
      <c r="J39" s="16">
        <v>4</v>
      </c>
      <c r="K39" s="16">
        <v>11</v>
      </c>
      <c r="L39" s="16">
        <v>5</v>
      </c>
      <c r="M39" s="16"/>
      <c r="N39" s="16"/>
      <c r="O39" s="16"/>
      <c r="P39" s="17">
        <f>IF(I39="","",SUMPRODUCT(--(I39:O39&gt;I40:O40)))</f>
        <v>1</v>
      </c>
      <c r="AA39" s="38"/>
      <c r="AU39" s="37"/>
    </row>
    <row r="40" spans="2:61">
      <c r="B40" s="359" t="s">
        <v>916</v>
      </c>
      <c r="C40" s="359"/>
      <c r="D40" s="359"/>
      <c r="E40" s="293" t="s">
        <v>914</v>
      </c>
      <c r="F40" s="293">
        <v>20</v>
      </c>
      <c r="G40" s="168">
        <v>23</v>
      </c>
      <c r="H40" s="18" t="str">
        <f>IF(G40="","",VLOOKUP(G40,$C$3:$E$44,2,FALSE))</f>
        <v>Александар Рикалоски (11)</v>
      </c>
      <c r="I40" s="16">
        <v>11</v>
      </c>
      <c r="J40" s="16">
        <v>11</v>
      </c>
      <c r="K40" s="16">
        <v>8</v>
      </c>
      <c r="L40" s="16">
        <v>11</v>
      </c>
      <c r="M40" s="16"/>
      <c r="N40" s="16"/>
      <c r="O40" s="16"/>
      <c r="P40" s="17">
        <f>IF(I40="","",SUMPRODUCT(--(I40:O40&gt;I39:O39)))</f>
        <v>3</v>
      </c>
      <c r="AA40" s="38"/>
      <c r="AU40" s="37"/>
      <c r="BH40" s="358" t="str">
        <f>IF(BE33="","",IF(BE33&gt;BE34,AW33,AW34))</f>
        <v>Кристијан Станојковски (10)</v>
      </c>
    </row>
    <row r="41" spans="2:61">
      <c r="B41" s="359"/>
      <c r="C41" s="359"/>
      <c r="D41" s="359"/>
      <c r="AA41" s="38"/>
      <c r="AB41" s="44" t="str">
        <f>IF(Z37="","",IF(Z37&gt;Z38,R37,R38))</f>
        <v>Александар Рикалоски (11)</v>
      </c>
      <c r="AC41" s="36">
        <v>11</v>
      </c>
      <c r="AD41" s="36">
        <v>11</v>
      </c>
      <c r="AE41" s="36">
        <v>11</v>
      </c>
      <c r="AF41" s="36">
        <v>7</v>
      </c>
      <c r="AG41" s="36">
        <v>11</v>
      </c>
      <c r="AH41" s="36"/>
      <c r="AI41" s="36"/>
      <c r="AJ41" s="17">
        <f>IF(AC41="","",SUMPRODUCT(--(AC41:AI41&gt;AC42:AI42)))</f>
        <v>4</v>
      </c>
      <c r="AU41" s="37"/>
      <c r="AW41" s="94" t="str">
        <f>IF(AT17="","",IF(AT17&lt;AT18,AL17,AL18))</f>
        <v>Венко Стојанов (49)</v>
      </c>
      <c r="AX41" s="36"/>
      <c r="AY41" s="36"/>
      <c r="AZ41" s="36"/>
      <c r="BA41" s="36"/>
      <c r="BB41" s="36"/>
      <c r="BC41" s="36"/>
      <c r="BD41" s="36"/>
      <c r="BE41" s="17" t="str">
        <f>IF(AX41="","",SUMPRODUCT(--(AX41:BD41&gt;AX42:BD42)))</f>
        <v/>
      </c>
      <c r="BH41" s="358"/>
    </row>
    <row r="42" spans="2:61">
      <c r="B42" s="359"/>
      <c r="C42" s="359"/>
      <c r="D42" s="359"/>
      <c r="AA42" s="31"/>
      <c r="AB42" s="44" t="str">
        <f>IF(Z45="","",IF(Z45&gt;Z46,R45,R46))</f>
        <v>Алeксандар Марковиќ (3)</v>
      </c>
      <c r="AC42" s="36">
        <v>6</v>
      </c>
      <c r="AD42" s="36">
        <v>7</v>
      </c>
      <c r="AE42" s="36">
        <v>4</v>
      </c>
      <c r="AF42" s="36">
        <v>11</v>
      </c>
      <c r="AG42" s="36">
        <v>7</v>
      </c>
      <c r="AH42" s="36"/>
      <c r="AI42" s="36"/>
      <c r="AJ42" s="17">
        <f>IF(AC42="","",SUMPRODUCT(--(AC42:AI42&gt;AC41:AI41)))</f>
        <v>1</v>
      </c>
      <c r="AU42" s="38"/>
      <c r="AV42" s="41"/>
      <c r="AW42" s="94" t="str">
        <f>IF(AT49="","",IF(AT49&lt;AT50,AL49,AL50))</f>
        <v>Александар Рикалоски (11)</v>
      </c>
      <c r="AX42" s="36"/>
      <c r="AY42" s="36"/>
      <c r="AZ42" s="36"/>
      <c r="BA42" s="36"/>
      <c r="BB42" s="36"/>
      <c r="BC42" s="36"/>
      <c r="BD42" s="36"/>
      <c r="BE42" s="17" t="str">
        <f>IF(AX42="","",SUMPRODUCT(--(AX42:BD42&gt;AX41:BD41)))</f>
        <v/>
      </c>
      <c r="BG42" s="369" t="str">
        <f>IF(BE33=BE34,"",IF(BE33="","",IF(BE33&lt;BE34,AW33,AW34)))</f>
        <v>Лука Стојчев (73)</v>
      </c>
      <c r="BH42" s="358"/>
      <c r="BI42" s="358" t="str">
        <f>IF(BE33=BE34,"",IF(BE41=BE42,AW41,IF(BE41&gt;BE42,AW41,AW42)))</f>
        <v>Венко Стојанов (49)</v>
      </c>
    </row>
    <row r="43" spans="2:61">
      <c r="B43" s="359"/>
      <c r="C43" s="359"/>
      <c r="D43" s="359"/>
      <c r="E43" s="293" t="s">
        <v>914</v>
      </c>
      <c r="F43" s="293">
        <v>21</v>
      </c>
      <c r="G43" s="171">
        <v>25</v>
      </c>
      <c r="H43" s="18" t="str">
        <f>IF(G43="","",VLOOKUP(G43,$C$3:$E$44,2,FALSE))</f>
        <v>Филе Матевски (7)</v>
      </c>
      <c r="I43" s="16">
        <v>11</v>
      </c>
      <c r="J43" s="16">
        <v>11</v>
      </c>
      <c r="K43" s="16">
        <v>8</v>
      </c>
      <c r="L43" s="16">
        <v>6</v>
      </c>
      <c r="M43" s="16">
        <v>11</v>
      </c>
      <c r="N43" s="16"/>
      <c r="O43" s="16"/>
      <c r="P43" s="17">
        <f>IF(I43="","",SUMPRODUCT(--(I43:O43&gt;I44:O44)))</f>
        <v>2</v>
      </c>
      <c r="AA43" s="38"/>
      <c r="AK43" s="38"/>
      <c r="AU43" s="38"/>
      <c r="BG43" s="369"/>
      <c r="BI43" s="358"/>
    </row>
    <row r="44" spans="2:61">
      <c r="B44" s="359"/>
      <c r="C44" s="359"/>
      <c r="D44" s="359"/>
      <c r="F44" s="293">
        <v>22</v>
      </c>
      <c r="G44" s="168">
        <v>30</v>
      </c>
      <c r="H44" s="18" t="str">
        <f>IF(G44="","",VLOOKUP(G44,$C$3:$E$44,2,FALSE))</f>
        <v>Ѓорѓе Бораниев (365)</v>
      </c>
      <c r="I44" s="16">
        <v>9</v>
      </c>
      <c r="J44" s="16">
        <v>8</v>
      </c>
      <c r="K44" s="16">
        <v>11</v>
      </c>
      <c r="L44" s="16">
        <v>11</v>
      </c>
      <c r="M44" s="16">
        <v>13</v>
      </c>
      <c r="N44" s="16"/>
      <c r="O44" s="16"/>
      <c r="P44" s="17">
        <f>IF(I44="","",SUMPRODUCT(--(I44:O44&gt;I43:O43)))</f>
        <v>3</v>
      </c>
      <c r="AA44" s="38"/>
      <c r="AK44" s="38"/>
      <c r="AU44" s="38"/>
      <c r="BG44" s="369"/>
      <c r="BI44" s="358"/>
    </row>
    <row r="45" spans="2:61" ht="16.2" customHeight="1" thickBot="1">
      <c r="Q45" s="37"/>
      <c r="R45" s="43" t="str">
        <f>IF(P43="","",IF(P43&gt;P44,H43,H44))</f>
        <v>Ѓорѓе Бораниев (365)</v>
      </c>
      <c r="S45" s="36">
        <v>10</v>
      </c>
      <c r="T45" s="36">
        <v>11</v>
      </c>
      <c r="U45" s="36">
        <v>8</v>
      </c>
      <c r="V45" s="36">
        <v>4</v>
      </c>
      <c r="W45" s="36"/>
      <c r="X45" s="36"/>
      <c r="Y45" s="36"/>
      <c r="Z45" s="17">
        <f>IF(S45="","",SUMPRODUCT(--(S45:Y45&gt;S46:Y46)))</f>
        <v>1</v>
      </c>
      <c r="AK45" s="38"/>
      <c r="AU45" s="38"/>
      <c r="BI45" s="475" t="str">
        <f>IF(BE33=BE34,"",IF(OR(BE41&gt;BE42,BE41&lt;BE42),"",AW42))</f>
        <v>Александар Рикалоски (11)</v>
      </c>
    </row>
    <row r="46" spans="2:61" ht="16.2" customHeight="1" thickBot="1">
      <c r="Q46" s="31"/>
      <c r="R46" s="43" t="str">
        <f>IF(P47="","",IF(P47&gt;P48,H47,H48))</f>
        <v>Алeксандар Марковиќ (3)</v>
      </c>
      <c r="S46" s="36">
        <v>12</v>
      </c>
      <c r="T46" s="36">
        <v>5</v>
      </c>
      <c r="U46" s="36">
        <v>11</v>
      </c>
      <c r="V46" s="36">
        <v>11</v>
      </c>
      <c r="W46" s="36"/>
      <c r="X46" s="36"/>
      <c r="Y46" s="36"/>
      <c r="Z46" s="17">
        <f>IF(S46="","",SUMPRODUCT(--(S46:Y46&gt;S45:Y45)))</f>
        <v>3</v>
      </c>
      <c r="AK46" s="38"/>
      <c r="AU46" s="38"/>
      <c r="BH46" s="362" t="s">
        <v>58</v>
      </c>
      <c r="BI46" s="475"/>
    </row>
    <row r="47" spans="2:61" ht="16.2" customHeight="1" thickBot="1">
      <c r="F47" s="293">
        <v>23</v>
      </c>
      <c r="G47" s="171">
        <v>10</v>
      </c>
      <c r="H47" s="18" t="str">
        <f>IF(G47="","",VLOOKUP(G47,$C$3:$E$44,2,FALSE))</f>
        <v>Славчо Спасеноски  (278)</v>
      </c>
      <c r="I47" s="16">
        <v>7</v>
      </c>
      <c r="J47" s="16">
        <v>4</v>
      </c>
      <c r="K47" s="16">
        <v>3</v>
      </c>
      <c r="L47" s="16"/>
      <c r="M47" s="16"/>
      <c r="N47" s="16"/>
      <c r="O47" s="16"/>
      <c r="P47" s="17">
        <f>IF(I47="","",SUMPRODUCT(--(I47:O47&gt;I48:O48)))</f>
        <v>0</v>
      </c>
      <c r="AK47" s="38"/>
      <c r="AU47" s="38"/>
      <c r="BG47" s="46"/>
      <c r="BH47" s="363"/>
      <c r="BI47" s="476"/>
    </row>
    <row r="48" spans="2:61">
      <c r="E48" s="293" t="s">
        <v>588</v>
      </c>
      <c r="F48" s="293">
        <v>24</v>
      </c>
      <c r="G48" s="168">
        <v>15</v>
      </c>
      <c r="H48" s="18" t="str">
        <f>IF(G48="","",VLOOKUP(G48,$C$3:$E$44,2,FALSE))</f>
        <v>Алeксандар Марковиќ (3)</v>
      </c>
      <c r="I48" s="16">
        <v>11</v>
      </c>
      <c r="J48" s="16">
        <v>11</v>
      </c>
      <c r="K48" s="16">
        <v>11</v>
      </c>
      <c r="L48" s="16"/>
      <c r="M48" s="16"/>
      <c r="N48" s="16"/>
      <c r="O48" s="16"/>
      <c r="P48" s="17">
        <f>IF(I48="","",SUMPRODUCT(--(I48:O48&gt;I47:O47)))</f>
        <v>3</v>
      </c>
      <c r="AK48" s="38"/>
      <c r="AU48" s="38"/>
      <c r="BG48" s="365" t="s">
        <v>59</v>
      </c>
      <c r="BH48" s="363"/>
      <c r="BI48" s="367" t="s">
        <v>60</v>
      </c>
    </row>
    <row r="49" spans="5:62" ht="16.2" thickBot="1">
      <c r="AK49" s="38"/>
      <c r="AL49" s="83" t="str">
        <f>IF(AJ41="","",IF(AJ41&gt;AJ42,AB41,AB42))</f>
        <v>Александар Рикалоски (11)</v>
      </c>
      <c r="AM49" s="36">
        <v>7</v>
      </c>
      <c r="AN49" s="36">
        <v>9</v>
      </c>
      <c r="AO49" s="36">
        <v>14</v>
      </c>
      <c r="AP49" s="36">
        <v>2</v>
      </c>
      <c r="AQ49" s="36">
        <v>10</v>
      </c>
      <c r="AR49" s="36"/>
      <c r="AS49" s="36"/>
      <c r="AT49" s="17">
        <f>IF(AM49="","",SUMPRODUCT(--(AM49:AS49&gt;AM50:AS50)))</f>
        <v>1</v>
      </c>
      <c r="BG49" s="366"/>
      <c r="BH49" s="364"/>
      <c r="BI49" s="368"/>
    </row>
    <row r="50" spans="5:62">
      <c r="E50" s="294"/>
      <c r="AK50" s="39"/>
      <c r="AL50" s="83" t="str">
        <f>IF(AJ57="","",IF(AJ57&gt;AJ58,AB57,AB58))</f>
        <v>Лука Стојчев (73)</v>
      </c>
      <c r="AM50" s="36">
        <v>11</v>
      </c>
      <c r="AN50" s="36">
        <v>11</v>
      </c>
      <c r="AO50" s="36">
        <v>12</v>
      </c>
      <c r="AP50" s="36">
        <v>11</v>
      </c>
      <c r="AQ50" s="36">
        <v>12</v>
      </c>
      <c r="AR50" s="36"/>
      <c r="AS50" s="36"/>
      <c r="AT50" s="17">
        <f>IF(AM50="","",SUMPRODUCT(--(AM50:AS50&gt;AM49:AS49)))</f>
        <v>4</v>
      </c>
    </row>
    <row r="51" spans="5:62">
      <c r="E51" s="293" t="s">
        <v>588</v>
      </c>
      <c r="F51" s="293">
        <v>25</v>
      </c>
      <c r="G51" s="171">
        <v>13</v>
      </c>
      <c r="H51" s="18" t="str">
        <f>IF(G51="","",VLOOKUP(G51,$C$3:$E$44,2,FALSE))</f>
        <v>Андреј Стојановски (47)</v>
      </c>
      <c r="I51" s="16">
        <v>7</v>
      </c>
      <c r="J51" s="16">
        <v>13</v>
      </c>
      <c r="K51" s="16">
        <v>11</v>
      </c>
      <c r="L51" s="16">
        <v>11</v>
      </c>
      <c r="M51" s="16"/>
      <c r="N51" s="16"/>
      <c r="O51" s="16"/>
      <c r="P51" s="17">
        <f>IF(I51="","",SUMPRODUCT(--(I51:O51&gt;I52:O52)))</f>
        <v>3</v>
      </c>
      <c r="AK51" s="38"/>
      <c r="BF51" s="370" t="s">
        <v>81</v>
      </c>
      <c r="BG51" s="371"/>
      <c r="BH51" s="371"/>
      <c r="BI51" s="371"/>
      <c r="BJ51" s="372"/>
    </row>
    <row r="52" spans="5:62">
      <c r="F52" s="293">
        <v>26</v>
      </c>
      <c r="G52" s="168">
        <v>18</v>
      </c>
      <c r="H52" s="18" t="str">
        <f>IF(G52="","",VLOOKUP(G52,$C$3:$E$44,2,FALSE))</f>
        <v>Сашо Љамов (127)</v>
      </c>
      <c r="I52" s="16">
        <v>11</v>
      </c>
      <c r="J52" s="16">
        <v>11</v>
      </c>
      <c r="K52" s="16">
        <v>8</v>
      </c>
      <c r="L52" s="16">
        <v>6</v>
      </c>
      <c r="M52" s="16"/>
      <c r="N52" s="16"/>
      <c r="O52" s="16"/>
      <c r="P52" s="17">
        <f>IF(I52="","",SUMPRODUCT(--(I52:O52&gt;I51:O51)))</f>
        <v>1</v>
      </c>
      <c r="AK52" s="38"/>
      <c r="BF52" s="285">
        <v>1</v>
      </c>
      <c r="BG52" s="286" t="s">
        <v>82</v>
      </c>
      <c r="BH52" s="373" t="str">
        <f>IF(BE33="","",IF(BE33&gt;BE34,AW33,AW34))</f>
        <v>Кристијан Станојковски (10)</v>
      </c>
      <c r="BI52" s="373"/>
      <c r="BJ52" s="373"/>
    </row>
    <row r="53" spans="5:62">
      <c r="Q53" s="37"/>
      <c r="R53" s="43" t="str">
        <f>IF(P51="","",IF(P51&gt;P52,H51,H52))</f>
        <v>Андреј Стојановски (47)</v>
      </c>
      <c r="S53" s="36">
        <v>13</v>
      </c>
      <c r="T53" s="36">
        <v>14</v>
      </c>
      <c r="U53" s="36">
        <v>10</v>
      </c>
      <c r="V53" s="36">
        <v>11</v>
      </c>
      <c r="W53" s="36"/>
      <c r="X53" s="36"/>
      <c r="Y53" s="36"/>
      <c r="Z53" s="17">
        <f>IF(S53="","",SUMPRODUCT(--(S53:Y53&gt;S54:Y54)))</f>
        <v>3</v>
      </c>
      <c r="AK53" s="38"/>
      <c r="BF53" s="90">
        <v>2</v>
      </c>
      <c r="BG53" s="91" t="s">
        <v>79</v>
      </c>
      <c r="BH53" s="374" t="str">
        <f>IF(BE33=BE34,"",IF(BE33="","",IF(BE33&lt;BE34,AW33,AW34)))</f>
        <v>Лука Стојчев (73)</v>
      </c>
      <c r="BI53" s="374"/>
      <c r="BJ53" s="374"/>
    </row>
    <row r="54" spans="5:62">
      <c r="Q54" s="31"/>
      <c r="R54" s="43" t="str">
        <f>IF(P55="","",IF(P55&gt;P56,H55,H56))</f>
        <v>Андреј Васевски (203)</v>
      </c>
      <c r="S54" s="36">
        <v>11</v>
      </c>
      <c r="T54" s="36">
        <v>12</v>
      </c>
      <c r="U54" s="36">
        <v>12</v>
      </c>
      <c r="V54" s="36">
        <v>8</v>
      </c>
      <c r="W54" s="36"/>
      <c r="X54" s="36"/>
      <c r="Y54" s="36"/>
      <c r="Z54" s="17">
        <f>IF(S54="","",SUMPRODUCT(--(S54:Y54&gt;S53:Y53)))</f>
        <v>1</v>
      </c>
      <c r="AK54" s="38"/>
      <c r="BF54" s="86">
        <v>3</v>
      </c>
      <c r="BG54" s="20" t="str">
        <f>IF(BE41="","Semi-Finalist","Third Place")</f>
        <v>Semi-Finalist</v>
      </c>
      <c r="BH54" s="375" t="str">
        <f>IF(BE33=BE34,"",IF(BE41=BE42,AW41,IF(BE41&gt;BE42,AW41,AW42)))</f>
        <v>Венко Стојанов (49)</v>
      </c>
      <c r="BI54" s="375"/>
      <c r="BJ54" s="375"/>
    </row>
    <row r="55" spans="5:62">
      <c r="F55" s="293">
        <v>27</v>
      </c>
      <c r="G55" s="171">
        <v>2</v>
      </c>
      <c r="H55" s="18" t="str">
        <f>IF(G55="","",VLOOKUP(G55,$C$3:$E$44,2,FALSE))</f>
        <v>Горазд Ристовски (238)</v>
      </c>
      <c r="I55" s="16">
        <v>7</v>
      </c>
      <c r="J55" s="16">
        <v>7</v>
      </c>
      <c r="K55" s="16">
        <v>11</v>
      </c>
      <c r="L55" s="16">
        <v>4</v>
      </c>
      <c r="M55" s="16"/>
      <c r="N55" s="16"/>
      <c r="O55" s="16"/>
      <c r="P55" s="17">
        <f>IF(I55="","",SUMPRODUCT(--(I55:O55&gt;I56:O56)))</f>
        <v>1</v>
      </c>
      <c r="AA55" s="38"/>
      <c r="AK55" s="38"/>
      <c r="BF55" s="89" t="str">
        <f>IF(BE41="","3","4")</f>
        <v>3</v>
      </c>
      <c r="BG55" s="20" t="str">
        <f>IF(BE41="","Semi-Finalist","Fourth Place")</f>
        <v>Semi-Finalist</v>
      </c>
      <c r="BH55" s="375" t="str">
        <f>IF(BE33=BE34,"",IF(BE41=BE42,AW42,IF(BE42&lt;BE41,AW42,AW41)))</f>
        <v>Александар Рикалоски (11)</v>
      </c>
      <c r="BI55" s="375"/>
      <c r="BJ55" s="375"/>
    </row>
    <row r="56" spans="5:62">
      <c r="E56" s="293" t="s">
        <v>914</v>
      </c>
      <c r="F56" s="293">
        <v>28</v>
      </c>
      <c r="G56" s="168">
        <v>20</v>
      </c>
      <c r="H56" s="18" t="str">
        <f>IF(G56="","",VLOOKUP(G56,$C$3:$E$44,2,FALSE))</f>
        <v>Андреј Васевски (203)</v>
      </c>
      <c r="I56" s="16">
        <v>11</v>
      </c>
      <c r="J56" s="16">
        <v>11</v>
      </c>
      <c r="K56" s="16">
        <v>7</v>
      </c>
      <c r="L56" s="16">
        <v>11</v>
      </c>
      <c r="M56" s="16"/>
      <c r="N56" s="16"/>
      <c r="O56" s="16"/>
      <c r="P56" s="17">
        <f>IF(I56="","",SUMPRODUCT(--(I56:O56&gt;I55:O55)))</f>
        <v>3</v>
      </c>
      <c r="AA56" s="38"/>
      <c r="AK56" s="38"/>
      <c r="BF56" s="87">
        <v>5</v>
      </c>
      <c r="BG56" s="88" t="s">
        <v>80</v>
      </c>
      <c r="BH56" s="376" t="str">
        <f>IF(AJ9="","",IF(AJ9&lt;AJ10,AB9,AB10))</f>
        <v>Филип Младеновски (70)</v>
      </c>
      <c r="BI56" s="376"/>
      <c r="BJ56" s="376"/>
    </row>
    <row r="57" spans="5:62">
      <c r="AA57" s="38"/>
      <c r="AB57" s="44" t="str">
        <f>IF(Z53="","",IF(Z53&gt;Z54,R53,R54))</f>
        <v>Андреј Стојановски (47)</v>
      </c>
      <c r="AC57" s="36">
        <v>3</v>
      </c>
      <c r="AD57" s="36">
        <v>5</v>
      </c>
      <c r="AE57" s="36">
        <v>5</v>
      </c>
      <c r="AF57" s="36">
        <v>10</v>
      </c>
      <c r="AG57" s="36"/>
      <c r="AH57" s="36"/>
      <c r="AI57" s="36"/>
      <c r="AJ57" s="17">
        <f>IF(AC57="","",SUMPRODUCT(--(AC57:AI57&gt;AC58:AI58)))</f>
        <v>0</v>
      </c>
      <c r="BF57" s="87">
        <v>5</v>
      </c>
      <c r="BG57" s="88" t="s">
        <v>80</v>
      </c>
      <c r="BH57" s="376" t="str">
        <f>IF(AJ25="","",IF(AJ25&lt;AJ26,AB25,AB26))</f>
        <v>Даниел Главевски Зхоу  (108)</v>
      </c>
      <c r="BI57" s="376"/>
      <c r="BJ57" s="376"/>
    </row>
    <row r="58" spans="5:62">
      <c r="AA58" s="31"/>
      <c r="AB58" s="44" t="str">
        <f>IF(Z61="","",IF(Z61&gt;Z62,R61,R62))</f>
        <v>Лука Стојчев (73)</v>
      </c>
      <c r="AC58" s="36">
        <v>11</v>
      </c>
      <c r="AD58" s="36">
        <v>11</v>
      </c>
      <c r="AE58" s="36">
        <v>11</v>
      </c>
      <c r="AF58" s="36">
        <v>12</v>
      </c>
      <c r="AG58" s="36"/>
      <c r="AH58" s="36"/>
      <c r="AI58" s="36"/>
      <c r="AJ58" s="17">
        <f>IF(AC58="","",SUMPRODUCT(--(AC58:AI58&gt;AC57:AI57)))</f>
        <v>4</v>
      </c>
      <c r="BF58" s="87">
        <v>5</v>
      </c>
      <c r="BG58" s="88" t="s">
        <v>80</v>
      </c>
      <c r="BH58" s="376" t="str">
        <f>IF(AJ41="","",IF(AJ41&lt;AJ42,AB41,AB42))</f>
        <v>Алeксандар Марковиќ (3)</v>
      </c>
      <c r="BI58" s="376"/>
      <c r="BJ58" s="376"/>
    </row>
    <row r="59" spans="5:62">
      <c r="E59" s="293" t="s">
        <v>914</v>
      </c>
      <c r="F59" s="293">
        <v>29</v>
      </c>
      <c r="G59" s="171">
        <v>21</v>
      </c>
      <c r="H59" s="18" t="str">
        <f>IF(G59="","",VLOOKUP(G59,$C$3:$E$44,2,FALSE))</f>
        <v>Димитрие Жоговски (126)</v>
      </c>
      <c r="I59" s="16">
        <v>11</v>
      </c>
      <c r="J59" s="16">
        <v>11</v>
      </c>
      <c r="K59" s="16">
        <v>11</v>
      </c>
      <c r="L59" s="16"/>
      <c r="M59" s="16"/>
      <c r="N59" s="16"/>
      <c r="O59" s="16"/>
      <c r="P59" s="17">
        <f>IF(I59="","",SUMPRODUCT(--(I59:O59&gt;I60:O60)))</f>
        <v>3</v>
      </c>
      <c r="AA59" s="38"/>
      <c r="BF59" s="87">
        <v>5</v>
      </c>
      <c r="BG59" s="88" t="s">
        <v>80</v>
      </c>
      <c r="BH59" s="376" t="str">
        <f>IF(AJ57="","",IF(AJ57&lt;AJ58,AB57,AB58))</f>
        <v>Андреј Стојановски (47)</v>
      </c>
      <c r="BI59" s="376"/>
      <c r="BJ59" s="376"/>
    </row>
    <row r="60" spans="5:62">
      <c r="F60" s="293">
        <v>30</v>
      </c>
      <c r="G60" s="168">
        <v>28</v>
      </c>
      <c r="H60" s="18" t="str">
        <f>IF(G60="","",VLOOKUP(G60,$C$3:$E$44,2,FALSE))</f>
        <v>Зоран Јованоски  (32)</v>
      </c>
      <c r="I60" s="16">
        <v>0</v>
      </c>
      <c r="J60" s="16">
        <v>0</v>
      </c>
      <c r="K60" s="16">
        <v>0</v>
      </c>
      <c r="L60" s="16"/>
      <c r="M60" s="16"/>
      <c r="N60" s="16"/>
      <c r="O60" s="16"/>
      <c r="P60" s="17">
        <f>IF(I60="","",SUMPRODUCT(--(I60:O60&gt;I59:O59)))</f>
        <v>0</v>
      </c>
      <c r="AA60" s="38"/>
      <c r="BF60" s="92">
        <v>9</v>
      </c>
      <c r="BG60" s="22" t="s">
        <v>20</v>
      </c>
      <c r="BH60" s="360" t="str">
        <f>IF(Z5="","",IF(Z5&lt;Z6,R5,R6))</f>
        <v>Александар Јакимовски (178)</v>
      </c>
      <c r="BI60" s="360"/>
      <c r="BJ60" s="360"/>
    </row>
    <row r="61" spans="5:62">
      <c r="Q61" s="37"/>
      <c r="R61" s="43" t="str">
        <f>IF(P59="","",IF(P59&gt;P60,H59,H60))</f>
        <v>Димитрие Жоговски (126)</v>
      </c>
      <c r="S61" s="36">
        <v>6</v>
      </c>
      <c r="T61" s="36">
        <v>14</v>
      </c>
      <c r="U61" s="36">
        <v>5</v>
      </c>
      <c r="V61" s="36">
        <v>14</v>
      </c>
      <c r="W61" s="36"/>
      <c r="X61" s="36"/>
      <c r="Y61" s="36"/>
      <c r="Z61" s="17">
        <f>IF(S61="","",SUMPRODUCT(--(S61:Y61&gt;S62:Y62)))</f>
        <v>1</v>
      </c>
      <c r="BF61" s="92">
        <v>9</v>
      </c>
      <c r="BG61" s="22" t="s">
        <v>20</v>
      </c>
      <c r="BH61" s="360" t="str">
        <f>IF(Z13="","",IF(Z13&lt;Z14,R13,R14))</f>
        <v>Јаков Јакимовски (538)</v>
      </c>
      <c r="BI61" s="360"/>
      <c r="BJ61" s="360"/>
    </row>
    <row r="62" spans="5:62">
      <c r="Q62" s="31"/>
      <c r="R62" s="43" t="str">
        <f>IF(P63="","",IF(P63&gt;P64,H63,H64))</f>
        <v>Лука Стојчев (73)</v>
      </c>
      <c r="S62" s="36">
        <v>11</v>
      </c>
      <c r="T62" s="36">
        <v>12</v>
      </c>
      <c r="U62" s="36">
        <v>11</v>
      </c>
      <c r="V62" s="36">
        <v>16</v>
      </c>
      <c r="W62" s="36"/>
      <c r="X62" s="36"/>
      <c r="Y62" s="36"/>
      <c r="Z62" s="17">
        <f>IF(S62="","",SUMPRODUCT(--(S62:Y62&gt;S61:Y61)))</f>
        <v>3</v>
      </c>
      <c r="BF62" s="92">
        <v>9</v>
      </c>
      <c r="BG62" s="22" t="s">
        <v>20</v>
      </c>
      <c r="BH62" s="360" t="str">
        <f>IF(Z21="","",IF(Z21&lt;Z22,R21,R22))</f>
        <v>Дамјан Стојчев (72)</v>
      </c>
      <c r="BI62" s="360"/>
      <c r="BJ62" s="360"/>
    </row>
    <row r="63" spans="5:62">
      <c r="F63" s="293">
        <v>31</v>
      </c>
      <c r="G63" s="171" t="s">
        <v>1585</v>
      </c>
      <c r="H63" s="18" t="e">
        <f>IF(G63="","",VLOOKUP(G63,$C$3:$E$44,2,FALSE))</f>
        <v>#N/A</v>
      </c>
      <c r="I63" s="16">
        <v>0</v>
      </c>
      <c r="J63" s="16"/>
      <c r="K63" s="16"/>
      <c r="L63" s="16"/>
      <c r="M63" s="16"/>
      <c r="N63" s="16"/>
      <c r="O63" s="16"/>
      <c r="P63" s="17">
        <f>IF(I63="","",SUMPRODUCT(--(I63:O63&gt;I64:O64)))</f>
        <v>0</v>
      </c>
      <c r="BF63" s="92">
        <v>9</v>
      </c>
      <c r="BG63" s="22" t="s">
        <v>20</v>
      </c>
      <c r="BH63" s="360" t="str">
        <f>IF(Z29="","",IF(Z29&lt;Z30,R29,R30))</f>
        <v>Роберт Михајловски (58)</v>
      </c>
      <c r="BI63" s="360"/>
      <c r="BJ63" s="360"/>
    </row>
    <row r="64" spans="5:62">
      <c r="E64" s="293" t="s">
        <v>590</v>
      </c>
      <c r="F64" s="293">
        <v>32</v>
      </c>
      <c r="G64" s="168">
        <v>3</v>
      </c>
      <c r="H64" s="18" t="str">
        <f>IF(G64="","",VLOOKUP(G64,$C$3:$E$44,2,FALSE))</f>
        <v>Лука Стојчев (73)</v>
      </c>
      <c r="I64" s="16">
        <v>11</v>
      </c>
      <c r="J64" s="16"/>
      <c r="K64" s="16"/>
      <c r="L64" s="16"/>
      <c r="M64" s="16"/>
      <c r="N64" s="16"/>
      <c r="O64" s="16"/>
      <c r="P64" s="17">
        <f>IF(I64="","",SUMPRODUCT(--(I64:O64&gt;I63:O63)))</f>
        <v>1</v>
      </c>
      <c r="BF64" s="92">
        <v>9</v>
      </c>
      <c r="BG64" s="22" t="s">
        <v>20</v>
      </c>
      <c r="BH64" s="360" t="str">
        <f>IF(Z37="","",IF(Z37&lt;Z38,R37,R38))</f>
        <v>Христијан Јовановски  (2)</v>
      </c>
      <c r="BI64" s="360"/>
      <c r="BJ64" s="360"/>
    </row>
    <row r="65" spans="8:62">
      <c r="H65"/>
      <c r="I65"/>
      <c r="J65"/>
      <c r="K65"/>
      <c r="L65"/>
      <c r="M65"/>
      <c r="N65"/>
      <c r="O65"/>
      <c r="P65"/>
      <c r="BF65" s="92">
        <v>9</v>
      </c>
      <c r="BG65" s="22" t="s">
        <v>20</v>
      </c>
      <c r="BH65" s="360" t="str">
        <f>IF(Z45="","",IF(Z45&lt;Z46,R45,R46))</f>
        <v>Ѓорѓе Бораниев (365)</v>
      </c>
      <c r="BI65" s="360"/>
      <c r="BJ65" s="360"/>
    </row>
    <row r="66" spans="8:62">
      <c r="H66"/>
      <c r="I66"/>
      <c r="J66"/>
      <c r="K66"/>
      <c r="L66"/>
      <c r="M66"/>
      <c r="N66"/>
      <c r="O66"/>
      <c r="P66"/>
      <c r="BF66" s="92">
        <v>9</v>
      </c>
      <c r="BG66" s="22" t="s">
        <v>20</v>
      </c>
      <c r="BH66" s="360" t="str">
        <f>IF(Z53="","",IF(Z53&lt;Z54,R53,R54))</f>
        <v>Андреј Васевски (203)</v>
      </c>
      <c r="BI66" s="360"/>
      <c r="BJ66" s="360"/>
    </row>
    <row r="67" spans="8:62">
      <c r="H67"/>
      <c r="I67"/>
      <c r="J67"/>
      <c r="K67"/>
      <c r="L67"/>
      <c r="M67"/>
      <c r="N67"/>
      <c r="O67"/>
      <c r="P67"/>
      <c r="BF67" s="92">
        <v>9</v>
      </c>
      <c r="BG67" s="22" t="s">
        <v>20</v>
      </c>
      <c r="BH67" s="360" t="str">
        <f>IF(Z61="","",IF(Z61&lt;Z62,R61,R62))</f>
        <v>Димитрие Жоговски (126)</v>
      </c>
      <c r="BI67" s="360"/>
      <c r="BJ67" s="360"/>
    </row>
  </sheetData>
  <mergeCells count="33">
    <mergeCell ref="C1:D1"/>
    <mergeCell ref="BI19:BI21"/>
    <mergeCell ref="BH20:BH23"/>
    <mergeCell ref="BG22:BG23"/>
    <mergeCell ref="BI22:BI23"/>
    <mergeCell ref="BH15:BH17"/>
    <mergeCell ref="BG16:BG18"/>
    <mergeCell ref="BI16:BI18"/>
    <mergeCell ref="BH67:BJ67"/>
    <mergeCell ref="BF51:BJ51"/>
    <mergeCell ref="BH52:BJ52"/>
    <mergeCell ref="BH53:BJ53"/>
    <mergeCell ref="BH54:BJ54"/>
    <mergeCell ref="BH55:BJ55"/>
    <mergeCell ref="BH56:BJ56"/>
    <mergeCell ref="BH57:BJ57"/>
    <mergeCell ref="BH58:BJ58"/>
    <mergeCell ref="BH59:BJ59"/>
    <mergeCell ref="BH60:BJ60"/>
    <mergeCell ref="BH61:BJ61"/>
    <mergeCell ref="BH63:BJ63"/>
    <mergeCell ref="BH64:BJ64"/>
    <mergeCell ref="BH62:BJ62"/>
    <mergeCell ref="BH40:BH42"/>
    <mergeCell ref="B40:D44"/>
    <mergeCell ref="BH65:BJ65"/>
    <mergeCell ref="BH66:BJ66"/>
    <mergeCell ref="BI42:BI44"/>
    <mergeCell ref="BI45:BI47"/>
    <mergeCell ref="BH46:BH49"/>
    <mergeCell ref="BG48:BG49"/>
    <mergeCell ref="BI48:BI49"/>
    <mergeCell ref="BG42:BG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21875" customWidth="1"/>
    <col min="2" max="2" width="8.5546875" customWidth="1"/>
    <col min="4" max="4" width="31.44140625" customWidth="1"/>
    <col min="5" max="5" width="8.77734375" style="2"/>
    <col min="6" max="6" width="8.777343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21875" style="11" customWidth="1"/>
    <col min="17" max="17" width="31.44140625" style="2" customWidth="1"/>
    <col min="18" max="25" width="3" style="2" customWidth="1"/>
    <col min="26" max="26" width="8.77734375" style="2"/>
    <col min="27" max="27" width="31.44140625" style="2" customWidth="1"/>
    <col min="28" max="35" width="3" style="2" customWidth="1"/>
    <col min="36" max="36" width="8.77734375" style="2"/>
    <col min="37" max="37" width="31.21875" style="2" customWidth="1"/>
    <col min="38" max="45" width="3.218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377" t="s">
        <v>61</v>
      </c>
      <c r="D1" s="378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2" t="s">
        <v>125</v>
      </c>
      <c r="C2" s="232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Горазд Ристовски (238)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Лука Стојчев (73)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Васко Манасијески (36)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Даниел Главевски Зхоу  (108)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Игор Николовски (84)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Христијан Јовановски  (2)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Нико Доага (190)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>Филип Младеновски (70)</v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>Славчо Спасеноски  (278)</v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>Дамјан Стојчев (72)</v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>Вили Ангелов (77)</v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>Андреј Стојановски (47)</v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>Филип Терзиовски (110)</v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>Алeксандар Марковиќ (3)</v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>Кристијан Митев (420)</v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>Борис Секулов (130)</v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>Сашо Љамов (127)</v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>Александар Јакимовски (178)</v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>Андреј Васевски (203)</v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>Димитрие Жоговски (126)</v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>Сашо Стојановски (35)</v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>Александар Рикалоски (11)</v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>Роберт Михајловски (58)</v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>Филе Матевски (7)</v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>Милчо Чачаров (50)</v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>Венко Стојанов (49)</v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>Зоран Јованоски  (32)</v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>Јаков Јакимовски (538)</v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>Ѓорѓе Бораниев (365)</v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workbookViewId="0">
      <selection activeCell="A2" sqref="A2:D779"/>
    </sheetView>
  </sheetViews>
  <sheetFormatPr defaultRowHeight="14.4"/>
  <cols>
    <col min="2" max="3" width="24.21875" customWidth="1"/>
  </cols>
  <sheetData>
    <row r="1" spans="1:4">
      <c r="A1" s="224" t="s">
        <v>126</v>
      </c>
      <c r="B1" s="224" t="s">
        <v>127</v>
      </c>
      <c r="C1" s="224" t="s">
        <v>128</v>
      </c>
    </row>
    <row r="2" spans="1:4">
      <c r="A2" s="75">
        <v>1</v>
      </c>
      <c r="B2" s="321" t="s">
        <v>427</v>
      </c>
      <c r="C2" s="75" t="s">
        <v>360</v>
      </c>
      <c r="D2" s="75" t="s">
        <v>917</v>
      </c>
    </row>
    <row r="3" spans="1:4">
      <c r="A3" s="75">
        <v>2</v>
      </c>
      <c r="B3" s="226" t="s">
        <v>428</v>
      </c>
      <c r="C3" s="75" t="s">
        <v>526</v>
      </c>
      <c r="D3" s="75" t="s">
        <v>918</v>
      </c>
    </row>
    <row r="4" spans="1:4">
      <c r="A4" s="75">
        <v>3</v>
      </c>
      <c r="B4" s="226" t="s">
        <v>527</v>
      </c>
      <c r="C4" s="75" t="s">
        <v>130</v>
      </c>
      <c r="D4" s="75" t="s">
        <v>919</v>
      </c>
    </row>
    <row r="5" spans="1:4">
      <c r="A5" s="75">
        <v>4</v>
      </c>
      <c r="B5" s="226" t="s">
        <v>429</v>
      </c>
      <c r="C5" s="75" t="s">
        <v>136</v>
      </c>
      <c r="D5" s="75" t="s">
        <v>920</v>
      </c>
    </row>
    <row r="6" spans="1:4">
      <c r="A6" s="75">
        <v>5</v>
      </c>
      <c r="B6" s="226" t="s">
        <v>430</v>
      </c>
      <c r="C6" s="75" t="s">
        <v>682</v>
      </c>
      <c r="D6" s="75" t="s">
        <v>921</v>
      </c>
    </row>
    <row r="7" spans="1:4">
      <c r="A7" s="75">
        <v>6</v>
      </c>
      <c r="B7" s="321" t="s">
        <v>129</v>
      </c>
      <c r="C7" s="75" t="s">
        <v>130</v>
      </c>
      <c r="D7" s="75" t="s">
        <v>922</v>
      </c>
    </row>
    <row r="8" spans="1:4">
      <c r="A8" s="75">
        <v>7</v>
      </c>
      <c r="B8" s="226" t="s">
        <v>131</v>
      </c>
      <c r="C8" s="75" t="s">
        <v>130</v>
      </c>
      <c r="D8" s="75" t="s">
        <v>923</v>
      </c>
    </row>
    <row r="9" spans="1:4">
      <c r="A9" s="75">
        <v>8</v>
      </c>
      <c r="B9" s="226" t="s">
        <v>132</v>
      </c>
      <c r="C9" s="322"/>
      <c r="D9" s="75" t="s">
        <v>924</v>
      </c>
    </row>
    <row r="10" spans="1:4">
      <c r="A10" s="75">
        <v>9</v>
      </c>
      <c r="B10" s="321" t="s">
        <v>133</v>
      </c>
      <c r="C10" s="75" t="s">
        <v>130</v>
      </c>
      <c r="D10" s="322" t="s">
        <v>925</v>
      </c>
    </row>
    <row r="11" spans="1:4">
      <c r="A11" s="75">
        <v>10</v>
      </c>
      <c r="B11" s="226" t="s">
        <v>134</v>
      </c>
      <c r="C11" s="322" t="s">
        <v>303</v>
      </c>
      <c r="D11" s="322" t="s">
        <v>926</v>
      </c>
    </row>
    <row r="12" spans="1:4">
      <c r="A12" s="75">
        <v>11</v>
      </c>
      <c r="B12" s="321" t="s">
        <v>135</v>
      </c>
      <c r="C12" s="75" t="s">
        <v>360</v>
      </c>
      <c r="D12" s="75" t="s">
        <v>927</v>
      </c>
    </row>
    <row r="13" spans="1:4">
      <c r="A13" s="75">
        <v>12</v>
      </c>
      <c r="B13" s="226" t="s">
        <v>137</v>
      </c>
      <c r="C13" s="75" t="s">
        <v>136</v>
      </c>
      <c r="D13" s="75" t="s">
        <v>928</v>
      </c>
    </row>
    <row r="14" spans="1:4">
      <c r="A14" s="75">
        <v>13</v>
      </c>
      <c r="B14" s="226" t="s">
        <v>138</v>
      </c>
      <c r="C14" s="75" t="s">
        <v>136</v>
      </c>
      <c r="D14" s="75" t="s">
        <v>929</v>
      </c>
    </row>
    <row r="15" spans="1:4">
      <c r="A15" s="75">
        <v>14</v>
      </c>
      <c r="B15" s="226" t="s">
        <v>139</v>
      </c>
      <c r="C15" s="75"/>
      <c r="D15" s="75"/>
    </row>
    <row r="16" spans="1:4">
      <c r="A16" s="82">
        <v>15</v>
      </c>
      <c r="B16" s="230" t="s">
        <v>140</v>
      </c>
      <c r="C16" s="75" t="s">
        <v>930</v>
      </c>
      <c r="D16" s="82" t="s">
        <v>931</v>
      </c>
    </row>
    <row r="17" spans="1:4">
      <c r="A17" s="322">
        <v>16</v>
      </c>
      <c r="B17" s="321" t="s">
        <v>141</v>
      </c>
      <c r="C17" s="322" t="s">
        <v>613</v>
      </c>
      <c r="D17" s="75" t="s">
        <v>932</v>
      </c>
    </row>
    <row r="18" spans="1:4">
      <c r="A18" s="75">
        <v>17</v>
      </c>
      <c r="B18" s="226" t="s">
        <v>142</v>
      </c>
      <c r="C18" s="75" t="s">
        <v>683</v>
      </c>
      <c r="D18" s="75" t="s">
        <v>933</v>
      </c>
    </row>
    <row r="19" spans="1:4">
      <c r="A19" s="75">
        <v>18</v>
      </c>
      <c r="B19" s="226" t="s">
        <v>143</v>
      </c>
      <c r="C19" s="75"/>
      <c r="D19" s="75"/>
    </row>
    <row r="20" spans="1:4">
      <c r="A20" s="75">
        <v>19</v>
      </c>
      <c r="B20" s="321" t="s">
        <v>144</v>
      </c>
      <c r="C20" s="322"/>
      <c r="D20" s="322"/>
    </row>
    <row r="21" spans="1:4">
      <c r="A21" s="75">
        <v>20</v>
      </c>
      <c r="B21" s="321" t="s">
        <v>145</v>
      </c>
      <c r="C21" s="75"/>
      <c r="D21" s="322" t="s">
        <v>934</v>
      </c>
    </row>
    <row r="22" spans="1:4">
      <c r="A22" s="75">
        <v>21</v>
      </c>
      <c r="B22" s="321" t="s">
        <v>146</v>
      </c>
      <c r="C22" s="322"/>
      <c r="D22" s="322" t="s">
        <v>935</v>
      </c>
    </row>
    <row r="23" spans="1:4">
      <c r="A23" s="75">
        <v>22</v>
      </c>
      <c r="B23" s="321" t="s">
        <v>147</v>
      </c>
      <c r="C23" s="322"/>
      <c r="D23" s="322"/>
    </row>
    <row r="24" spans="1:4">
      <c r="A24" s="322">
        <v>23</v>
      </c>
      <c r="B24" s="321" t="s">
        <v>148</v>
      </c>
      <c r="C24" s="322"/>
      <c r="D24" s="322"/>
    </row>
    <row r="25" spans="1:4">
      <c r="A25" s="75">
        <v>24</v>
      </c>
      <c r="B25" s="321" t="s">
        <v>149</v>
      </c>
      <c r="C25" s="322"/>
      <c r="D25" s="322"/>
    </row>
    <row r="26" spans="1:4">
      <c r="A26" s="322">
        <v>25</v>
      </c>
      <c r="B26" s="321" t="s">
        <v>150</v>
      </c>
      <c r="C26" s="322"/>
      <c r="D26" s="322"/>
    </row>
    <row r="27" spans="1:4">
      <c r="A27" s="75">
        <v>26</v>
      </c>
      <c r="B27" s="226" t="s">
        <v>151</v>
      </c>
      <c r="C27" s="75"/>
      <c r="D27" s="75" t="s">
        <v>936</v>
      </c>
    </row>
    <row r="28" spans="1:4">
      <c r="A28" s="75">
        <v>27</v>
      </c>
      <c r="B28" s="226" t="s">
        <v>152</v>
      </c>
      <c r="C28" s="75"/>
      <c r="D28" s="75"/>
    </row>
    <row r="29" spans="1:4" ht="15" thickBot="1">
      <c r="A29" s="82">
        <v>28</v>
      </c>
      <c r="B29" s="230" t="s">
        <v>153</v>
      </c>
      <c r="C29" s="82"/>
      <c r="D29" s="82" t="s">
        <v>937</v>
      </c>
    </row>
    <row r="30" spans="1:4">
      <c r="A30" s="225">
        <v>29</v>
      </c>
      <c r="B30" s="229" t="s">
        <v>154</v>
      </c>
      <c r="C30" s="225"/>
      <c r="D30" s="225"/>
    </row>
    <row r="31" spans="1:4">
      <c r="A31" s="322">
        <v>30</v>
      </c>
      <c r="B31" s="321" t="s">
        <v>155</v>
      </c>
      <c r="C31" s="75"/>
      <c r="D31" s="75"/>
    </row>
    <row r="32" spans="1:4">
      <c r="A32" s="75">
        <v>31</v>
      </c>
      <c r="B32" s="226" t="s">
        <v>156</v>
      </c>
      <c r="C32" s="75" t="s">
        <v>681</v>
      </c>
      <c r="D32" s="75" t="s">
        <v>938</v>
      </c>
    </row>
    <row r="33" spans="1:4">
      <c r="A33" s="75">
        <v>32</v>
      </c>
      <c r="B33" s="226" t="s">
        <v>157</v>
      </c>
      <c r="C33" s="75" t="s">
        <v>683</v>
      </c>
      <c r="D33" s="75" t="s">
        <v>939</v>
      </c>
    </row>
    <row r="34" spans="1:4">
      <c r="A34" s="75">
        <v>33</v>
      </c>
      <c r="B34" s="226" t="s">
        <v>158</v>
      </c>
      <c r="C34" s="75" t="s">
        <v>136</v>
      </c>
      <c r="D34" s="75" t="s">
        <v>940</v>
      </c>
    </row>
    <row r="35" spans="1:4">
      <c r="A35" s="75">
        <v>34</v>
      </c>
      <c r="B35" s="298" t="s">
        <v>159</v>
      </c>
      <c r="C35" s="75"/>
      <c r="D35" s="75" t="s">
        <v>941</v>
      </c>
    </row>
    <row r="36" spans="1:4">
      <c r="A36" s="75">
        <v>35</v>
      </c>
      <c r="B36" s="321" t="s">
        <v>160</v>
      </c>
      <c r="C36" s="75" t="s">
        <v>682</v>
      </c>
      <c r="D36" s="75" t="s">
        <v>942</v>
      </c>
    </row>
    <row r="37" spans="1:4">
      <c r="A37" s="75">
        <v>36</v>
      </c>
      <c r="B37" s="226" t="s">
        <v>440</v>
      </c>
      <c r="C37" s="75" t="s">
        <v>817</v>
      </c>
      <c r="D37" s="75" t="s">
        <v>943</v>
      </c>
    </row>
    <row r="38" spans="1:4">
      <c r="A38" s="75">
        <v>37</v>
      </c>
      <c r="B38" s="226" t="s">
        <v>161</v>
      </c>
      <c r="C38" s="75" t="s">
        <v>817</v>
      </c>
      <c r="D38" s="75" t="s">
        <v>944</v>
      </c>
    </row>
    <row r="39" spans="1:4">
      <c r="A39" s="75">
        <v>38</v>
      </c>
      <c r="B39" s="226" t="s">
        <v>162</v>
      </c>
      <c r="C39" s="75" t="s">
        <v>804</v>
      </c>
      <c r="D39" s="75" t="s">
        <v>945</v>
      </c>
    </row>
    <row r="40" spans="1:4">
      <c r="A40" s="75">
        <v>39</v>
      </c>
      <c r="B40" s="226" t="s">
        <v>163</v>
      </c>
      <c r="C40" s="75"/>
      <c r="D40" s="75" t="s">
        <v>946</v>
      </c>
    </row>
    <row r="41" spans="1:4">
      <c r="A41" s="75">
        <v>40</v>
      </c>
      <c r="B41" s="226" t="s">
        <v>164</v>
      </c>
      <c r="C41" s="75"/>
      <c r="D41" s="75" t="s">
        <v>947</v>
      </c>
    </row>
    <row r="42" spans="1:4">
      <c r="A42" s="75">
        <v>41</v>
      </c>
      <c r="B42" s="226" t="s">
        <v>165</v>
      </c>
      <c r="C42" s="75"/>
      <c r="D42" s="75" t="s">
        <v>948</v>
      </c>
    </row>
    <row r="43" spans="1:4">
      <c r="A43" s="75">
        <v>42</v>
      </c>
      <c r="B43" s="226" t="s">
        <v>166</v>
      </c>
      <c r="C43" s="75"/>
      <c r="D43" s="75" t="s">
        <v>949</v>
      </c>
    </row>
    <row r="44" spans="1:4">
      <c r="A44" s="75">
        <v>43</v>
      </c>
      <c r="B44" s="226" t="s">
        <v>167</v>
      </c>
      <c r="C44" s="75"/>
      <c r="D44" s="75" t="s">
        <v>950</v>
      </c>
    </row>
    <row r="45" spans="1:4">
      <c r="A45" s="75">
        <v>44</v>
      </c>
      <c r="B45" s="226" t="s">
        <v>168</v>
      </c>
      <c r="C45" s="75"/>
      <c r="D45" s="75" t="s">
        <v>951</v>
      </c>
    </row>
    <row r="46" spans="1:4">
      <c r="A46" s="75">
        <v>45</v>
      </c>
      <c r="B46" s="226" t="s">
        <v>169</v>
      </c>
      <c r="C46" s="75"/>
      <c r="D46" s="75" t="s">
        <v>952</v>
      </c>
    </row>
    <row r="47" spans="1:4">
      <c r="A47" s="75">
        <v>46</v>
      </c>
      <c r="B47" s="226" t="s">
        <v>170</v>
      </c>
      <c r="C47" s="75"/>
      <c r="D47" s="75" t="s">
        <v>953</v>
      </c>
    </row>
    <row r="48" spans="1:4">
      <c r="A48" s="322">
        <v>47</v>
      </c>
      <c r="B48" s="321" t="s">
        <v>171</v>
      </c>
      <c r="C48" s="75" t="s">
        <v>682</v>
      </c>
      <c r="D48" s="75" t="s">
        <v>954</v>
      </c>
    </row>
    <row r="49" spans="1:4">
      <c r="A49" s="322">
        <v>48</v>
      </c>
      <c r="B49" s="321" t="s">
        <v>172</v>
      </c>
      <c r="C49" s="75"/>
      <c r="D49" s="75"/>
    </row>
    <row r="50" spans="1:4">
      <c r="A50" s="75">
        <v>49</v>
      </c>
      <c r="B50" s="226" t="s">
        <v>174</v>
      </c>
      <c r="C50" s="75" t="s">
        <v>173</v>
      </c>
      <c r="D50" s="75" t="s">
        <v>955</v>
      </c>
    </row>
    <row r="51" spans="1:4">
      <c r="A51" s="75">
        <v>50</v>
      </c>
      <c r="B51" s="226" t="s">
        <v>175</v>
      </c>
      <c r="C51" s="75" t="s">
        <v>173</v>
      </c>
      <c r="D51" s="75" t="s">
        <v>956</v>
      </c>
    </row>
    <row r="52" spans="1:4">
      <c r="A52" s="75">
        <v>51</v>
      </c>
      <c r="B52" s="226" t="s">
        <v>176</v>
      </c>
      <c r="C52" s="75" t="s">
        <v>173</v>
      </c>
      <c r="D52" s="75" t="s">
        <v>957</v>
      </c>
    </row>
    <row r="53" spans="1:4">
      <c r="A53" s="75">
        <v>52</v>
      </c>
      <c r="B53" s="226" t="s">
        <v>177</v>
      </c>
      <c r="C53" s="75" t="s">
        <v>173</v>
      </c>
      <c r="D53" s="75" t="s">
        <v>958</v>
      </c>
    </row>
    <row r="54" spans="1:4">
      <c r="A54" s="75">
        <v>54</v>
      </c>
      <c r="B54" s="321" t="s">
        <v>178</v>
      </c>
      <c r="C54" s="322" t="s">
        <v>804</v>
      </c>
      <c r="D54" s="75" t="s">
        <v>959</v>
      </c>
    </row>
    <row r="55" spans="1:4">
      <c r="A55" s="75">
        <v>55</v>
      </c>
      <c r="B55" s="226" t="s">
        <v>179</v>
      </c>
      <c r="C55" s="322" t="s">
        <v>804</v>
      </c>
      <c r="D55" s="75" t="s">
        <v>960</v>
      </c>
    </row>
    <row r="56" spans="1:4">
      <c r="A56" s="157">
        <v>57</v>
      </c>
      <c r="B56" s="323" t="s">
        <v>180</v>
      </c>
      <c r="C56" s="75" t="s">
        <v>130</v>
      </c>
      <c r="D56" s="324" t="s">
        <v>961</v>
      </c>
    </row>
    <row r="57" spans="1:4">
      <c r="A57" s="75">
        <v>58</v>
      </c>
      <c r="B57" s="226" t="s">
        <v>181</v>
      </c>
      <c r="C57" s="322" t="s">
        <v>816</v>
      </c>
      <c r="D57" s="75" t="s">
        <v>962</v>
      </c>
    </row>
    <row r="58" spans="1:4">
      <c r="A58" s="75">
        <v>59</v>
      </c>
      <c r="B58" s="226" t="s">
        <v>182</v>
      </c>
      <c r="C58" s="75"/>
      <c r="D58" s="75" t="s">
        <v>963</v>
      </c>
    </row>
    <row r="59" spans="1:4">
      <c r="A59" s="75">
        <v>60</v>
      </c>
      <c r="B59" s="226" t="s">
        <v>183</v>
      </c>
      <c r="C59" s="75"/>
      <c r="D59" s="75"/>
    </row>
    <row r="60" spans="1:4">
      <c r="A60" s="75">
        <v>61</v>
      </c>
      <c r="B60" s="321" t="s">
        <v>184</v>
      </c>
      <c r="C60" s="322"/>
      <c r="D60" s="322"/>
    </row>
    <row r="61" spans="1:4">
      <c r="A61" s="75">
        <v>62</v>
      </c>
      <c r="B61" s="226" t="s">
        <v>185</v>
      </c>
      <c r="C61" s="75" t="s">
        <v>264</v>
      </c>
      <c r="D61" s="75" t="s">
        <v>964</v>
      </c>
    </row>
    <row r="62" spans="1:4">
      <c r="A62" s="75">
        <v>63</v>
      </c>
      <c r="B62" s="226" t="s">
        <v>186</v>
      </c>
      <c r="C62" s="75"/>
      <c r="D62" s="75"/>
    </row>
    <row r="63" spans="1:4">
      <c r="A63" s="75">
        <v>64</v>
      </c>
      <c r="B63" s="226" t="s">
        <v>187</v>
      </c>
      <c r="C63" s="75"/>
      <c r="D63" s="75"/>
    </row>
    <row r="64" spans="1:4">
      <c r="A64" s="75">
        <v>65</v>
      </c>
      <c r="B64" s="226" t="s">
        <v>188</v>
      </c>
      <c r="C64" s="75"/>
      <c r="D64" s="75"/>
    </row>
    <row r="65" spans="1:4">
      <c r="A65" s="75">
        <v>66</v>
      </c>
      <c r="B65" s="226" t="s">
        <v>189</v>
      </c>
      <c r="C65" s="75"/>
      <c r="D65" s="75"/>
    </row>
    <row r="66" spans="1:4">
      <c r="A66" s="75">
        <v>67</v>
      </c>
      <c r="B66" s="226" t="s">
        <v>190</v>
      </c>
      <c r="C66" s="75"/>
      <c r="D66" s="75"/>
    </row>
    <row r="67" spans="1:4">
      <c r="A67" s="75">
        <v>68</v>
      </c>
      <c r="B67" s="226" t="s">
        <v>191</v>
      </c>
      <c r="C67" s="75"/>
      <c r="D67" s="75"/>
    </row>
    <row r="68" spans="1:4">
      <c r="A68" s="75">
        <v>69</v>
      </c>
      <c r="B68" s="325" t="s">
        <v>192</v>
      </c>
      <c r="C68" s="326" t="s">
        <v>965</v>
      </c>
      <c r="D68" s="326" t="s">
        <v>940</v>
      </c>
    </row>
    <row r="69" spans="1:4">
      <c r="A69" s="75">
        <v>70</v>
      </c>
      <c r="B69" s="325" t="s">
        <v>193</v>
      </c>
      <c r="C69" s="326" t="s">
        <v>965</v>
      </c>
      <c r="D69" s="326" t="s">
        <v>966</v>
      </c>
    </row>
    <row r="70" spans="1:4">
      <c r="A70" s="75">
        <v>71</v>
      </c>
      <c r="B70" s="325" t="s">
        <v>194</v>
      </c>
      <c r="C70" s="326" t="s">
        <v>965</v>
      </c>
      <c r="D70" s="326" t="s">
        <v>967</v>
      </c>
    </row>
    <row r="71" spans="1:4">
      <c r="A71" s="75">
        <v>72</v>
      </c>
      <c r="B71" s="325" t="s">
        <v>195</v>
      </c>
      <c r="C71" s="75" t="s">
        <v>254</v>
      </c>
      <c r="D71" s="326" t="s">
        <v>968</v>
      </c>
    </row>
    <row r="72" spans="1:4">
      <c r="A72" s="75">
        <v>73</v>
      </c>
      <c r="B72" s="325" t="s">
        <v>196</v>
      </c>
      <c r="C72" s="75" t="s">
        <v>254</v>
      </c>
      <c r="D72" s="326" t="s">
        <v>969</v>
      </c>
    </row>
    <row r="73" spans="1:4">
      <c r="A73" s="75">
        <v>74</v>
      </c>
      <c r="B73" s="325" t="s">
        <v>197</v>
      </c>
      <c r="C73" s="326" t="s">
        <v>965</v>
      </c>
      <c r="D73" s="326" t="s">
        <v>970</v>
      </c>
    </row>
    <row r="74" spans="1:4">
      <c r="A74" s="75">
        <v>75</v>
      </c>
      <c r="B74" s="325" t="s">
        <v>198</v>
      </c>
      <c r="C74" s="326" t="s">
        <v>965</v>
      </c>
      <c r="D74" s="326" t="s">
        <v>971</v>
      </c>
    </row>
    <row r="75" spans="1:4">
      <c r="A75" s="75">
        <v>76</v>
      </c>
      <c r="B75" s="321" t="s">
        <v>199</v>
      </c>
      <c r="C75" s="326" t="s">
        <v>965</v>
      </c>
      <c r="D75" s="326" t="s">
        <v>972</v>
      </c>
    </row>
    <row r="76" spans="1:4">
      <c r="A76" s="75">
        <v>77</v>
      </c>
      <c r="B76" s="321" t="s">
        <v>200</v>
      </c>
      <c r="C76" s="75" t="s">
        <v>817</v>
      </c>
      <c r="D76" s="75" t="s">
        <v>973</v>
      </c>
    </row>
    <row r="77" spans="1:4">
      <c r="A77" s="75">
        <v>78</v>
      </c>
      <c r="B77" s="226" t="s">
        <v>201</v>
      </c>
      <c r="C77" s="75" t="s">
        <v>817</v>
      </c>
      <c r="D77" s="75" t="s">
        <v>974</v>
      </c>
    </row>
    <row r="78" spans="1:4">
      <c r="A78" s="75">
        <v>79</v>
      </c>
      <c r="B78" s="226" t="s">
        <v>202</v>
      </c>
      <c r="C78" s="75"/>
      <c r="D78" s="75" t="s">
        <v>975</v>
      </c>
    </row>
    <row r="79" spans="1:4">
      <c r="A79" s="75">
        <v>80</v>
      </c>
      <c r="B79" s="226" t="s">
        <v>203</v>
      </c>
      <c r="C79" s="75" t="s">
        <v>976</v>
      </c>
      <c r="D79" s="75" t="s">
        <v>977</v>
      </c>
    </row>
    <row r="80" spans="1:4">
      <c r="A80" s="75">
        <v>81</v>
      </c>
      <c r="B80" s="226" t="s">
        <v>204</v>
      </c>
      <c r="C80" s="75" t="s">
        <v>205</v>
      </c>
      <c r="D80" s="75" t="s">
        <v>978</v>
      </c>
    </row>
    <row r="81" spans="1:4">
      <c r="A81" s="75">
        <v>82</v>
      </c>
      <c r="B81" s="226" t="s">
        <v>206</v>
      </c>
      <c r="C81" s="75" t="s">
        <v>205</v>
      </c>
      <c r="D81" s="75" t="s">
        <v>979</v>
      </c>
    </row>
    <row r="82" spans="1:4">
      <c r="A82" s="75">
        <v>83</v>
      </c>
      <c r="B82" s="226" t="s">
        <v>207</v>
      </c>
      <c r="C82" s="75" t="s">
        <v>205</v>
      </c>
      <c r="D82" s="75" t="s">
        <v>980</v>
      </c>
    </row>
    <row r="83" spans="1:4">
      <c r="A83" s="75">
        <v>84</v>
      </c>
      <c r="B83" s="226" t="s">
        <v>208</v>
      </c>
      <c r="C83" s="75" t="s">
        <v>205</v>
      </c>
      <c r="D83" s="75" t="s">
        <v>981</v>
      </c>
    </row>
    <row r="84" spans="1:4">
      <c r="A84" s="75">
        <v>85</v>
      </c>
      <c r="B84" s="226" t="s">
        <v>209</v>
      </c>
      <c r="C84" s="75" t="s">
        <v>205</v>
      </c>
      <c r="D84" s="75" t="s">
        <v>982</v>
      </c>
    </row>
    <row r="85" spans="1:4">
      <c r="A85" s="75">
        <v>86</v>
      </c>
      <c r="B85" s="226" t="s">
        <v>210</v>
      </c>
      <c r="C85" s="75" t="s">
        <v>205</v>
      </c>
      <c r="D85" s="75" t="s">
        <v>983</v>
      </c>
    </row>
    <row r="86" spans="1:4">
      <c r="A86" s="75">
        <v>88</v>
      </c>
      <c r="B86" s="321" t="s">
        <v>211</v>
      </c>
      <c r="C86" s="75" t="s">
        <v>212</v>
      </c>
      <c r="D86" s="75" t="s">
        <v>984</v>
      </c>
    </row>
    <row r="87" spans="1:4">
      <c r="A87" s="75">
        <v>89</v>
      </c>
      <c r="B87" s="226" t="s">
        <v>213</v>
      </c>
      <c r="C87" s="75" t="s">
        <v>212</v>
      </c>
      <c r="D87" s="75" t="s">
        <v>985</v>
      </c>
    </row>
    <row r="88" spans="1:4">
      <c r="A88" s="75">
        <v>90</v>
      </c>
      <c r="B88" s="226" t="s">
        <v>214</v>
      </c>
      <c r="C88" s="75" t="s">
        <v>212</v>
      </c>
      <c r="D88" s="75" t="s">
        <v>986</v>
      </c>
    </row>
    <row r="89" spans="1:4">
      <c r="A89" s="75">
        <v>91</v>
      </c>
      <c r="B89" s="226" t="s">
        <v>215</v>
      </c>
      <c r="C89" s="75" t="s">
        <v>212</v>
      </c>
      <c r="D89" s="75" t="s">
        <v>987</v>
      </c>
    </row>
    <row r="90" spans="1:4">
      <c r="A90" s="82">
        <v>92</v>
      </c>
      <c r="B90" s="230" t="s">
        <v>216</v>
      </c>
      <c r="C90" s="75" t="s">
        <v>212</v>
      </c>
      <c r="D90" s="82" t="s">
        <v>988</v>
      </c>
    </row>
    <row r="91" spans="1:4">
      <c r="A91" s="75">
        <v>93</v>
      </c>
      <c r="B91" s="226" t="s">
        <v>217</v>
      </c>
      <c r="C91" s="75" t="s">
        <v>212</v>
      </c>
      <c r="D91" s="75" t="s">
        <v>989</v>
      </c>
    </row>
    <row r="92" spans="1:4">
      <c r="A92" s="75">
        <v>94</v>
      </c>
      <c r="B92" s="226" t="s">
        <v>218</v>
      </c>
      <c r="C92" s="75" t="s">
        <v>212</v>
      </c>
      <c r="D92" s="75" t="s">
        <v>990</v>
      </c>
    </row>
    <row r="93" spans="1:4">
      <c r="A93" s="75">
        <v>95</v>
      </c>
      <c r="B93" s="321" t="s">
        <v>219</v>
      </c>
      <c r="C93" s="75" t="s">
        <v>220</v>
      </c>
      <c r="D93" s="75" t="s">
        <v>991</v>
      </c>
    </row>
    <row r="94" spans="1:4">
      <c r="A94" s="75">
        <v>96</v>
      </c>
      <c r="B94" s="226" t="s">
        <v>221</v>
      </c>
      <c r="C94" s="75" t="s">
        <v>220</v>
      </c>
      <c r="D94" s="75" t="s">
        <v>992</v>
      </c>
    </row>
    <row r="95" spans="1:4">
      <c r="A95" s="75">
        <v>97</v>
      </c>
      <c r="B95" s="226" t="s">
        <v>222</v>
      </c>
      <c r="C95" s="75" t="s">
        <v>220</v>
      </c>
      <c r="D95" s="75" t="s">
        <v>993</v>
      </c>
    </row>
    <row r="96" spans="1:4">
      <c r="A96" s="75">
        <v>98</v>
      </c>
      <c r="B96" s="226" t="s">
        <v>223</v>
      </c>
      <c r="C96" s="75" t="s">
        <v>220</v>
      </c>
      <c r="D96" s="75" t="s">
        <v>994</v>
      </c>
    </row>
    <row r="97" spans="1:4">
      <c r="A97" s="75">
        <v>99</v>
      </c>
      <c r="B97" s="226" t="s">
        <v>224</v>
      </c>
      <c r="C97" s="75" t="s">
        <v>220</v>
      </c>
      <c r="D97" s="75" t="s">
        <v>995</v>
      </c>
    </row>
    <row r="98" spans="1:4">
      <c r="A98" s="75">
        <v>100</v>
      </c>
      <c r="B98" s="226" t="s">
        <v>225</v>
      </c>
      <c r="C98" s="75" t="s">
        <v>220</v>
      </c>
      <c r="D98" s="75" t="s">
        <v>996</v>
      </c>
    </row>
    <row r="99" spans="1:4">
      <c r="A99" s="75">
        <v>101</v>
      </c>
      <c r="B99" s="226" t="s">
        <v>226</v>
      </c>
      <c r="C99" s="75"/>
      <c r="D99" s="75"/>
    </row>
    <row r="100" spans="1:4">
      <c r="A100" s="75">
        <v>102</v>
      </c>
      <c r="B100" s="226" t="s">
        <v>227</v>
      </c>
      <c r="C100" s="75"/>
      <c r="D100" s="75"/>
    </row>
    <row r="101" spans="1:4">
      <c r="A101" s="75">
        <v>103</v>
      </c>
      <c r="B101" s="327" t="s">
        <v>228</v>
      </c>
      <c r="C101" s="75"/>
      <c r="D101" s="75"/>
    </row>
    <row r="102" spans="1:4">
      <c r="A102" s="75">
        <v>104</v>
      </c>
      <c r="B102" s="327" t="s">
        <v>229</v>
      </c>
      <c r="C102" s="75"/>
      <c r="D102" s="75"/>
    </row>
    <row r="103" spans="1:4">
      <c r="A103" s="75">
        <v>105</v>
      </c>
      <c r="B103" s="327" t="s">
        <v>230</v>
      </c>
      <c r="C103" s="75"/>
      <c r="D103" s="75" t="s">
        <v>997</v>
      </c>
    </row>
    <row r="104" spans="1:4">
      <c r="A104" s="75">
        <v>106</v>
      </c>
      <c r="B104" s="327" t="s">
        <v>231</v>
      </c>
      <c r="C104" s="75" t="s">
        <v>526</v>
      </c>
      <c r="D104" s="75" t="s">
        <v>998</v>
      </c>
    </row>
    <row r="105" spans="1:4">
      <c r="A105" s="75">
        <v>107</v>
      </c>
      <c r="B105" s="327" t="s">
        <v>232</v>
      </c>
      <c r="C105" s="75"/>
      <c r="D105" s="75"/>
    </row>
    <row r="106" spans="1:4">
      <c r="A106" s="322">
        <v>108</v>
      </c>
      <c r="B106" s="321" t="s">
        <v>233</v>
      </c>
      <c r="C106" s="75" t="s">
        <v>526</v>
      </c>
      <c r="D106" s="322" t="s">
        <v>999</v>
      </c>
    </row>
    <row r="107" spans="1:4">
      <c r="A107" s="75">
        <v>109</v>
      </c>
      <c r="B107" s="321" t="s">
        <v>234</v>
      </c>
      <c r="C107" s="75" t="s">
        <v>817</v>
      </c>
      <c r="D107" s="75" t="s">
        <v>1000</v>
      </c>
    </row>
    <row r="108" spans="1:4">
      <c r="A108" s="75">
        <v>110</v>
      </c>
      <c r="B108" s="226" t="s">
        <v>235</v>
      </c>
      <c r="C108" s="75" t="s">
        <v>817</v>
      </c>
      <c r="D108" s="75" t="s">
        <v>1001</v>
      </c>
    </row>
    <row r="109" spans="1:4">
      <c r="A109" s="75">
        <v>111</v>
      </c>
      <c r="B109" s="226" t="s">
        <v>236</v>
      </c>
      <c r="C109" s="75"/>
      <c r="D109" s="75"/>
    </row>
    <row r="110" spans="1:4">
      <c r="A110" s="75">
        <v>112</v>
      </c>
      <c r="B110" s="226" t="s">
        <v>237</v>
      </c>
      <c r="C110" s="75" t="s">
        <v>817</v>
      </c>
      <c r="D110" s="75" t="s">
        <v>1002</v>
      </c>
    </row>
    <row r="111" spans="1:4">
      <c r="A111" s="75">
        <v>113</v>
      </c>
      <c r="B111" s="226" t="s">
        <v>238</v>
      </c>
      <c r="C111" s="75" t="s">
        <v>360</v>
      </c>
      <c r="D111" s="75" t="s">
        <v>1003</v>
      </c>
    </row>
    <row r="112" spans="1:4">
      <c r="A112" s="75">
        <v>114</v>
      </c>
      <c r="B112" s="226" t="s">
        <v>239</v>
      </c>
      <c r="C112" s="75"/>
      <c r="D112" s="75"/>
    </row>
    <row r="113" spans="1:4">
      <c r="A113" s="75">
        <v>115</v>
      </c>
      <c r="B113" s="321" t="s">
        <v>240</v>
      </c>
      <c r="C113" s="75"/>
      <c r="D113" s="75" t="s">
        <v>1004</v>
      </c>
    </row>
    <row r="114" spans="1:4">
      <c r="A114" s="75">
        <v>116</v>
      </c>
      <c r="B114" s="226" t="s">
        <v>241</v>
      </c>
      <c r="C114" s="75"/>
      <c r="D114" s="75" t="s">
        <v>1005</v>
      </c>
    </row>
    <row r="115" spans="1:4">
      <c r="A115" s="75">
        <v>117</v>
      </c>
      <c r="B115" s="226" t="s">
        <v>242</v>
      </c>
      <c r="C115" s="75"/>
      <c r="D115" s="75" t="s">
        <v>1006</v>
      </c>
    </row>
    <row r="116" spans="1:4">
      <c r="A116" s="322">
        <v>118</v>
      </c>
      <c r="B116" s="226" t="s">
        <v>243</v>
      </c>
      <c r="C116" s="75"/>
      <c r="D116" s="75" t="s">
        <v>1007</v>
      </c>
    </row>
    <row r="117" spans="1:4">
      <c r="A117" s="75">
        <v>119</v>
      </c>
      <c r="B117" s="226" t="s">
        <v>244</v>
      </c>
      <c r="C117" s="75"/>
      <c r="D117" s="75" t="s">
        <v>1008</v>
      </c>
    </row>
    <row r="118" spans="1:4">
      <c r="A118" s="75">
        <v>120</v>
      </c>
      <c r="B118" s="226" t="s">
        <v>245</v>
      </c>
      <c r="C118" s="75"/>
      <c r="D118" s="75" t="s">
        <v>1009</v>
      </c>
    </row>
    <row r="119" spans="1:4">
      <c r="A119" s="75">
        <v>121</v>
      </c>
      <c r="B119" s="226" t="s">
        <v>246</v>
      </c>
      <c r="C119" s="75" t="s">
        <v>360</v>
      </c>
      <c r="D119" s="75" t="s">
        <v>1010</v>
      </c>
    </row>
    <row r="120" spans="1:4">
      <c r="A120" s="75">
        <v>122</v>
      </c>
      <c r="B120" s="226" t="s">
        <v>247</v>
      </c>
      <c r="C120" s="75" t="s">
        <v>681</v>
      </c>
      <c r="D120" s="75" t="s">
        <v>1011</v>
      </c>
    </row>
    <row r="121" spans="1:4">
      <c r="A121" s="75">
        <v>123</v>
      </c>
      <c r="B121" s="226" t="s">
        <v>248</v>
      </c>
      <c r="C121" s="75"/>
      <c r="D121" s="75" t="s">
        <v>1012</v>
      </c>
    </row>
    <row r="122" spans="1:4">
      <c r="A122" s="322">
        <v>124</v>
      </c>
      <c r="B122" s="226" t="s">
        <v>249</v>
      </c>
      <c r="C122" s="75"/>
      <c r="D122" s="75" t="s">
        <v>1013</v>
      </c>
    </row>
    <row r="123" spans="1:4">
      <c r="A123" s="322">
        <v>125</v>
      </c>
      <c r="B123" s="321" t="s">
        <v>250</v>
      </c>
      <c r="C123" s="322" t="s">
        <v>816</v>
      </c>
      <c r="D123" s="322" t="s">
        <v>1014</v>
      </c>
    </row>
    <row r="124" spans="1:4">
      <c r="A124" s="322">
        <v>126</v>
      </c>
      <c r="B124" s="321" t="s">
        <v>251</v>
      </c>
      <c r="C124" s="322" t="s">
        <v>816</v>
      </c>
      <c r="D124" s="322" t="s">
        <v>1015</v>
      </c>
    </row>
    <row r="125" spans="1:4">
      <c r="A125" s="75">
        <v>127</v>
      </c>
      <c r="B125" s="226" t="s">
        <v>252</v>
      </c>
      <c r="C125" s="75" t="s">
        <v>173</v>
      </c>
      <c r="D125" s="75" t="s">
        <v>1016</v>
      </c>
    </row>
    <row r="126" spans="1:4">
      <c r="A126" s="322">
        <v>128</v>
      </c>
      <c r="B126" s="321" t="s">
        <v>499</v>
      </c>
      <c r="C126" s="322" t="s">
        <v>816</v>
      </c>
      <c r="D126" s="322" t="s">
        <v>1017</v>
      </c>
    </row>
    <row r="127" spans="1:4">
      <c r="A127" s="322">
        <v>129</v>
      </c>
      <c r="B127" s="321" t="s">
        <v>500</v>
      </c>
      <c r="C127" s="322" t="s">
        <v>816</v>
      </c>
      <c r="D127" s="322" t="s">
        <v>1018</v>
      </c>
    </row>
    <row r="128" spans="1:4">
      <c r="A128" s="75">
        <v>130</v>
      </c>
      <c r="B128" s="321" t="s">
        <v>253</v>
      </c>
      <c r="C128" s="75" t="s">
        <v>254</v>
      </c>
      <c r="D128" s="75" t="s">
        <v>1019</v>
      </c>
    </row>
    <row r="129" spans="1:4">
      <c r="A129" s="75">
        <v>131</v>
      </c>
      <c r="B129" s="226" t="s">
        <v>255</v>
      </c>
      <c r="C129" s="75" t="s">
        <v>332</v>
      </c>
      <c r="D129" s="75" t="s">
        <v>1020</v>
      </c>
    </row>
    <row r="130" spans="1:4">
      <c r="A130" s="75">
        <v>132</v>
      </c>
      <c r="B130" s="226" t="s">
        <v>256</v>
      </c>
      <c r="C130" s="75"/>
      <c r="D130" s="75"/>
    </row>
    <row r="131" spans="1:4">
      <c r="A131" s="75">
        <v>133</v>
      </c>
      <c r="B131" s="226" t="s">
        <v>257</v>
      </c>
      <c r="C131" s="75"/>
      <c r="D131" s="75"/>
    </row>
    <row r="132" spans="1:4">
      <c r="A132" s="75">
        <v>134</v>
      </c>
      <c r="B132" s="226" t="s">
        <v>258</v>
      </c>
      <c r="C132" s="75"/>
      <c r="D132" s="75"/>
    </row>
    <row r="133" spans="1:4">
      <c r="A133" s="75">
        <v>135</v>
      </c>
      <c r="B133" s="226" t="s">
        <v>259</v>
      </c>
      <c r="C133" s="75"/>
      <c r="D133" s="75"/>
    </row>
    <row r="134" spans="1:4">
      <c r="A134" s="75">
        <v>136</v>
      </c>
      <c r="B134" s="226" t="s">
        <v>260</v>
      </c>
      <c r="C134" s="75"/>
      <c r="D134" s="75" t="s">
        <v>1021</v>
      </c>
    </row>
    <row r="135" spans="1:4">
      <c r="A135" s="75">
        <v>137</v>
      </c>
      <c r="B135" s="226" t="s">
        <v>261</v>
      </c>
      <c r="C135" s="75"/>
      <c r="D135" s="75" t="s">
        <v>1022</v>
      </c>
    </row>
    <row r="136" spans="1:4">
      <c r="A136" s="75">
        <v>138</v>
      </c>
      <c r="B136" s="226" t="s">
        <v>262</v>
      </c>
      <c r="C136" s="75"/>
      <c r="D136" s="75" t="s">
        <v>1023</v>
      </c>
    </row>
    <row r="137" spans="1:4">
      <c r="A137" s="75">
        <v>139</v>
      </c>
      <c r="B137" s="328" t="s">
        <v>263</v>
      </c>
      <c r="C137" s="75" t="s">
        <v>1024</v>
      </c>
      <c r="D137" s="75" t="s">
        <v>1025</v>
      </c>
    </row>
    <row r="138" spans="1:4">
      <c r="A138" s="75">
        <v>140</v>
      </c>
      <c r="B138" s="226" t="s">
        <v>265</v>
      </c>
      <c r="C138" s="75" t="s">
        <v>1026</v>
      </c>
      <c r="D138" s="75" t="s">
        <v>1027</v>
      </c>
    </row>
    <row r="139" spans="1:4">
      <c r="A139" s="75">
        <v>141</v>
      </c>
      <c r="B139" s="226" t="s">
        <v>266</v>
      </c>
      <c r="C139" s="75" t="s">
        <v>264</v>
      </c>
      <c r="D139" s="75" t="s">
        <v>1028</v>
      </c>
    </row>
    <row r="140" spans="1:4">
      <c r="A140" s="75">
        <v>142</v>
      </c>
      <c r="B140" s="226" t="s">
        <v>267</v>
      </c>
      <c r="C140" s="75" t="s">
        <v>264</v>
      </c>
      <c r="D140" s="75" t="s">
        <v>1029</v>
      </c>
    </row>
    <row r="141" spans="1:4">
      <c r="A141" s="75">
        <v>143</v>
      </c>
      <c r="B141" s="226" t="s">
        <v>268</v>
      </c>
      <c r="C141" s="75"/>
      <c r="D141" s="75"/>
    </row>
    <row r="142" spans="1:4">
      <c r="A142" s="75">
        <v>144</v>
      </c>
      <c r="B142" s="226" t="s">
        <v>269</v>
      </c>
      <c r="C142" s="75" t="s">
        <v>264</v>
      </c>
      <c r="D142" s="75" t="s">
        <v>1030</v>
      </c>
    </row>
    <row r="143" spans="1:4">
      <c r="A143" s="75">
        <v>145</v>
      </c>
      <c r="B143" s="226" t="s">
        <v>270</v>
      </c>
      <c r="C143" s="75"/>
      <c r="D143" s="75"/>
    </row>
    <row r="144" spans="1:4">
      <c r="A144" s="75">
        <v>146</v>
      </c>
      <c r="B144" s="226" t="s">
        <v>271</v>
      </c>
      <c r="C144" s="75"/>
      <c r="D144" s="75"/>
    </row>
    <row r="145" spans="1:4">
      <c r="A145" s="75">
        <v>147</v>
      </c>
      <c r="B145" s="226" t="s">
        <v>272</v>
      </c>
      <c r="C145" s="75"/>
      <c r="D145" s="75"/>
    </row>
    <row r="146" spans="1:4">
      <c r="A146" s="75">
        <v>148</v>
      </c>
      <c r="B146" s="226" t="s">
        <v>273</v>
      </c>
      <c r="C146" s="75" t="s">
        <v>264</v>
      </c>
      <c r="D146" s="75" t="s">
        <v>1031</v>
      </c>
    </row>
    <row r="147" spans="1:4">
      <c r="A147" s="82">
        <v>149</v>
      </c>
      <c r="B147" s="230" t="s">
        <v>274</v>
      </c>
      <c r="C147" s="75" t="s">
        <v>264</v>
      </c>
      <c r="D147" s="82" t="s">
        <v>1032</v>
      </c>
    </row>
    <row r="148" spans="1:4">
      <c r="A148" s="75">
        <v>150</v>
      </c>
      <c r="B148" s="226" t="s">
        <v>275</v>
      </c>
      <c r="C148" s="75" t="s">
        <v>264</v>
      </c>
      <c r="D148" s="75" t="s">
        <v>1033</v>
      </c>
    </row>
    <row r="149" spans="1:4">
      <c r="A149" s="157">
        <v>151</v>
      </c>
      <c r="B149" s="329" t="s">
        <v>276</v>
      </c>
      <c r="C149" s="75"/>
      <c r="D149" s="157" t="s">
        <v>1034</v>
      </c>
    </row>
    <row r="150" spans="1:4">
      <c r="A150" s="306">
        <v>152</v>
      </c>
      <c r="B150" s="307" t="s">
        <v>277</v>
      </c>
      <c r="C150" s="306" t="s">
        <v>264</v>
      </c>
      <c r="D150" s="306" t="s">
        <v>1035</v>
      </c>
    </row>
    <row r="151" spans="1:4">
      <c r="A151" s="75">
        <v>153</v>
      </c>
      <c r="B151" s="226" t="s">
        <v>278</v>
      </c>
      <c r="C151" s="75" t="s">
        <v>264</v>
      </c>
      <c r="D151" s="75" t="s">
        <v>1036</v>
      </c>
    </row>
    <row r="152" spans="1:4">
      <c r="A152" s="157">
        <v>154</v>
      </c>
      <c r="B152" s="329" t="s">
        <v>279</v>
      </c>
      <c r="C152" s="75" t="s">
        <v>264</v>
      </c>
      <c r="D152" s="157" t="s">
        <v>1037</v>
      </c>
    </row>
    <row r="153" spans="1:4">
      <c r="A153" s="75">
        <v>155</v>
      </c>
      <c r="B153" s="299" t="s">
        <v>280</v>
      </c>
      <c r="C153" s="75"/>
      <c r="D153" s="75"/>
    </row>
    <row r="154" spans="1:4">
      <c r="A154" s="75">
        <v>156</v>
      </c>
      <c r="B154" s="299" t="s">
        <v>281</v>
      </c>
      <c r="C154" s="75"/>
      <c r="D154" s="75"/>
    </row>
    <row r="155" spans="1:4">
      <c r="A155" s="75">
        <v>157</v>
      </c>
      <c r="B155" s="226" t="s">
        <v>282</v>
      </c>
      <c r="C155" s="75"/>
      <c r="D155" s="75"/>
    </row>
    <row r="156" spans="1:4">
      <c r="A156" s="75">
        <v>158</v>
      </c>
      <c r="B156" s="321" t="s">
        <v>283</v>
      </c>
      <c r="C156" s="322"/>
      <c r="D156" s="322" t="s">
        <v>1038</v>
      </c>
    </row>
    <row r="157" spans="1:4">
      <c r="A157" s="75">
        <v>159</v>
      </c>
      <c r="B157" s="226" t="s">
        <v>284</v>
      </c>
      <c r="C157" s="75"/>
      <c r="D157" s="75"/>
    </row>
    <row r="158" spans="1:4">
      <c r="A158" s="75">
        <v>160</v>
      </c>
      <c r="B158" s="226" t="s">
        <v>285</v>
      </c>
      <c r="C158" s="75"/>
      <c r="D158" s="75"/>
    </row>
    <row r="159" spans="1:4" ht="15.6">
      <c r="A159" s="75">
        <v>161</v>
      </c>
      <c r="B159" s="330" t="s">
        <v>286</v>
      </c>
      <c r="C159" s="75"/>
      <c r="D159" s="75" t="s">
        <v>1039</v>
      </c>
    </row>
    <row r="160" spans="1:4">
      <c r="A160" s="75">
        <v>162</v>
      </c>
      <c r="B160" s="226" t="s">
        <v>287</v>
      </c>
      <c r="C160" s="75"/>
      <c r="D160" s="75"/>
    </row>
    <row r="161" spans="1:4" ht="15" thickBot="1">
      <c r="A161" s="82">
        <v>163</v>
      </c>
      <c r="B161" s="230" t="s">
        <v>288</v>
      </c>
      <c r="C161" s="82"/>
      <c r="D161" s="82"/>
    </row>
    <row r="162" spans="1:4">
      <c r="A162" s="225">
        <v>164</v>
      </c>
      <c r="B162" s="331" t="s">
        <v>289</v>
      </c>
      <c r="C162" s="332"/>
      <c r="D162" s="332" t="s">
        <v>1040</v>
      </c>
    </row>
    <row r="163" spans="1:4">
      <c r="A163" s="75">
        <v>165</v>
      </c>
      <c r="B163" s="300" t="s">
        <v>290</v>
      </c>
      <c r="C163" s="75"/>
      <c r="D163" s="75"/>
    </row>
    <row r="164" spans="1:4">
      <c r="A164" s="75">
        <v>166</v>
      </c>
      <c r="B164" s="300" t="s">
        <v>291</v>
      </c>
      <c r="C164" s="75"/>
      <c r="D164" s="75" t="s">
        <v>1041</v>
      </c>
    </row>
    <row r="165" spans="1:4">
      <c r="A165" s="75">
        <v>167</v>
      </c>
      <c r="B165" s="300" t="s">
        <v>292</v>
      </c>
      <c r="C165" s="75"/>
      <c r="D165" s="75" t="s">
        <v>1042</v>
      </c>
    </row>
    <row r="166" spans="1:4">
      <c r="A166" s="75">
        <v>168</v>
      </c>
      <c r="B166" s="300" t="s">
        <v>293</v>
      </c>
      <c r="C166" s="75"/>
      <c r="D166" s="75" t="s">
        <v>1043</v>
      </c>
    </row>
    <row r="167" spans="1:4">
      <c r="A167" s="75">
        <v>169</v>
      </c>
      <c r="B167" s="300" t="s">
        <v>294</v>
      </c>
      <c r="C167" s="75"/>
      <c r="D167" s="75"/>
    </row>
    <row r="168" spans="1:4" ht="15" thickBot="1">
      <c r="A168" s="82">
        <v>170</v>
      </c>
      <c r="B168" s="301" t="s">
        <v>295</v>
      </c>
      <c r="C168" s="82"/>
      <c r="D168" s="82"/>
    </row>
    <row r="169" spans="1:4">
      <c r="A169" s="225">
        <v>171</v>
      </c>
      <c r="B169" s="302" t="s">
        <v>296</v>
      </c>
      <c r="C169" s="225"/>
      <c r="D169" s="225"/>
    </row>
    <row r="170" spans="1:4">
      <c r="A170" s="75">
        <v>172</v>
      </c>
      <c r="B170" s="321" t="s">
        <v>297</v>
      </c>
      <c r="C170" s="75" t="s">
        <v>875</v>
      </c>
      <c r="D170" s="75" t="s">
        <v>1044</v>
      </c>
    </row>
    <row r="171" spans="1:4">
      <c r="A171" s="75">
        <v>173</v>
      </c>
      <c r="B171" s="226" t="s">
        <v>298</v>
      </c>
      <c r="C171" s="75" t="s">
        <v>875</v>
      </c>
      <c r="D171" s="75" t="s">
        <v>1045</v>
      </c>
    </row>
    <row r="172" spans="1:4">
      <c r="A172" s="75">
        <v>174</v>
      </c>
      <c r="B172" s="226" t="s">
        <v>299</v>
      </c>
      <c r="C172" s="75" t="s">
        <v>875</v>
      </c>
      <c r="D172" s="75" t="s">
        <v>1046</v>
      </c>
    </row>
    <row r="173" spans="1:4">
      <c r="A173" s="75">
        <v>175</v>
      </c>
      <c r="B173" s="226" t="s">
        <v>300</v>
      </c>
      <c r="C173" s="75" t="s">
        <v>875</v>
      </c>
      <c r="D173" s="75" t="s">
        <v>1047</v>
      </c>
    </row>
    <row r="174" spans="1:4">
      <c r="A174" s="322">
        <v>176</v>
      </c>
      <c r="B174" s="321" t="s">
        <v>301</v>
      </c>
      <c r="C174" s="75"/>
      <c r="D174" s="75" t="s">
        <v>1048</v>
      </c>
    </row>
    <row r="175" spans="1:4">
      <c r="A175" s="82">
        <v>177</v>
      </c>
      <c r="B175" s="333" t="s">
        <v>302</v>
      </c>
      <c r="C175" s="334" t="s">
        <v>303</v>
      </c>
      <c r="D175" s="82" t="s">
        <v>1049</v>
      </c>
    </row>
    <row r="176" spans="1:4">
      <c r="A176" s="75">
        <v>178</v>
      </c>
      <c r="B176" s="226" t="s">
        <v>304</v>
      </c>
      <c r="C176" s="322" t="s">
        <v>303</v>
      </c>
      <c r="D176" s="75" t="s">
        <v>1050</v>
      </c>
    </row>
    <row r="177" spans="1:4">
      <c r="A177" s="75">
        <v>179</v>
      </c>
      <c r="B177" s="226" t="s">
        <v>305</v>
      </c>
      <c r="C177" s="322" t="s">
        <v>303</v>
      </c>
      <c r="D177" s="75" t="s">
        <v>1051</v>
      </c>
    </row>
    <row r="178" spans="1:4">
      <c r="A178" s="75">
        <v>180</v>
      </c>
      <c r="B178" s="226" t="s">
        <v>306</v>
      </c>
      <c r="C178" s="322" t="s">
        <v>303</v>
      </c>
      <c r="D178" s="75" t="s">
        <v>1052</v>
      </c>
    </row>
    <row r="179" spans="1:4">
      <c r="A179" s="75">
        <v>181</v>
      </c>
      <c r="B179" s="226" t="s">
        <v>307</v>
      </c>
      <c r="C179" s="322" t="s">
        <v>303</v>
      </c>
      <c r="D179" s="75" t="s">
        <v>1053</v>
      </c>
    </row>
    <row r="180" spans="1:4">
      <c r="A180" s="75">
        <v>182</v>
      </c>
      <c r="B180" s="226" t="s">
        <v>425</v>
      </c>
      <c r="C180" s="322" t="s">
        <v>303</v>
      </c>
      <c r="D180" s="75" t="s">
        <v>1054</v>
      </c>
    </row>
    <row r="181" spans="1:4">
      <c r="A181" s="75">
        <v>183</v>
      </c>
      <c r="B181" s="226" t="s">
        <v>426</v>
      </c>
      <c r="C181" s="75" t="s">
        <v>682</v>
      </c>
      <c r="D181" s="75" t="s">
        <v>1055</v>
      </c>
    </row>
    <row r="182" spans="1:4">
      <c r="A182" s="82">
        <v>184</v>
      </c>
      <c r="B182" s="230" t="s">
        <v>308</v>
      </c>
      <c r="C182" s="322" t="s">
        <v>303</v>
      </c>
      <c r="D182" s="82" t="s">
        <v>1056</v>
      </c>
    </row>
    <row r="183" spans="1:4">
      <c r="A183" s="75">
        <v>185</v>
      </c>
      <c r="B183" s="226" t="s">
        <v>309</v>
      </c>
      <c r="C183" s="322" t="s">
        <v>303</v>
      </c>
      <c r="D183" s="75" t="s">
        <v>1057</v>
      </c>
    </row>
    <row r="184" spans="1:4">
      <c r="A184" s="322">
        <v>186</v>
      </c>
      <c r="B184" s="321" t="s">
        <v>310</v>
      </c>
      <c r="C184" s="322" t="s">
        <v>303</v>
      </c>
      <c r="D184" s="75" t="s">
        <v>1057</v>
      </c>
    </row>
    <row r="185" spans="1:4">
      <c r="A185" s="75">
        <v>187</v>
      </c>
      <c r="B185" s="321" t="s">
        <v>612</v>
      </c>
      <c r="C185" s="326" t="s">
        <v>965</v>
      </c>
      <c r="D185" s="322" t="s">
        <v>1058</v>
      </c>
    </row>
    <row r="186" spans="1:4">
      <c r="A186" s="75">
        <v>188</v>
      </c>
      <c r="B186" s="321" t="s">
        <v>311</v>
      </c>
      <c r="C186" s="75" t="s">
        <v>681</v>
      </c>
      <c r="D186" s="75" t="s">
        <v>1059</v>
      </c>
    </row>
    <row r="187" spans="1:4">
      <c r="A187" s="75">
        <v>189</v>
      </c>
      <c r="B187" s="226" t="s">
        <v>313</v>
      </c>
      <c r="C187" s="75"/>
      <c r="D187" s="75"/>
    </row>
    <row r="188" spans="1:4">
      <c r="A188" s="75">
        <v>190</v>
      </c>
      <c r="B188" s="226" t="s">
        <v>314</v>
      </c>
      <c r="C188" s="75" t="s">
        <v>930</v>
      </c>
      <c r="D188" s="75" t="s">
        <v>1060</v>
      </c>
    </row>
    <row r="189" spans="1:4" ht="15" thickBot="1">
      <c r="A189" s="82">
        <v>191</v>
      </c>
      <c r="B189" s="230" t="s">
        <v>315</v>
      </c>
      <c r="C189" s="75" t="s">
        <v>312</v>
      </c>
      <c r="D189" s="82" t="s">
        <v>1061</v>
      </c>
    </row>
    <row r="190" spans="1:4">
      <c r="A190" s="225">
        <v>192</v>
      </c>
      <c r="B190" s="229" t="s">
        <v>316</v>
      </c>
      <c r="C190" s="225" t="s">
        <v>136</v>
      </c>
      <c r="D190" s="225" t="s">
        <v>1062</v>
      </c>
    </row>
    <row r="191" spans="1:4">
      <c r="A191" s="75">
        <v>193</v>
      </c>
      <c r="B191" s="226" t="s">
        <v>317</v>
      </c>
      <c r="C191" s="322" t="s">
        <v>136</v>
      </c>
      <c r="D191" s="75" t="s">
        <v>1063</v>
      </c>
    </row>
    <row r="192" spans="1:4">
      <c r="A192" s="75">
        <v>194</v>
      </c>
      <c r="B192" s="226" t="s">
        <v>318</v>
      </c>
      <c r="C192" s="75" t="s">
        <v>136</v>
      </c>
      <c r="D192" s="75" t="s">
        <v>1064</v>
      </c>
    </row>
    <row r="193" spans="1:4">
      <c r="A193" s="75">
        <v>195</v>
      </c>
      <c r="B193" s="226" t="s">
        <v>319</v>
      </c>
      <c r="C193" s="75"/>
      <c r="D193" s="75" t="s">
        <v>1065</v>
      </c>
    </row>
    <row r="194" spans="1:4">
      <c r="A194" s="75">
        <v>196</v>
      </c>
      <c r="B194" s="226" t="s">
        <v>320</v>
      </c>
      <c r="C194" s="75"/>
      <c r="D194" s="75" t="s">
        <v>1066</v>
      </c>
    </row>
    <row r="195" spans="1:4">
      <c r="A195" s="75">
        <v>197</v>
      </c>
      <c r="B195" s="335" t="s">
        <v>321</v>
      </c>
      <c r="C195" s="75" t="s">
        <v>322</v>
      </c>
      <c r="D195" s="75" t="s">
        <v>1067</v>
      </c>
    </row>
    <row r="196" spans="1:4">
      <c r="A196" s="75">
        <v>198</v>
      </c>
      <c r="B196" s="336" t="s">
        <v>323</v>
      </c>
      <c r="C196" s="75" t="s">
        <v>322</v>
      </c>
      <c r="D196" s="75" t="s">
        <v>1068</v>
      </c>
    </row>
    <row r="197" spans="1:4">
      <c r="A197" s="75">
        <v>199</v>
      </c>
      <c r="B197" s="336" t="s">
        <v>324</v>
      </c>
      <c r="C197" s="75" t="s">
        <v>322</v>
      </c>
      <c r="D197" s="75" t="s">
        <v>1069</v>
      </c>
    </row>
    <row r="198" spans="1:4">
      <c r="A198" s="75">
        <v>200</v>
      </c>
      <c r="B198" s="336" t="s">
        <v>325</v>
      </c>
      <c r="C198" s="75" t="s">
        <v>322</v>
      </c>
      <c r="D198" s="75" t="s">
        <v>1070</v>
      </c>
    </row>
    <row r="199" spans="1:4">
      <c r="A199" s="75">
        <v>201</v>
      </c>
      <c r="B199" s="336" t="s">
        <v>326</v>
      </c>
      <c r="C199" s="75" t="s">
        <v>322</v>
      </c>
      <c r="D199" s="75" t="s">
        <v>1071</v>
      </c>
    </row>
    <row r="200" spans="1:4">
      <c r="A200" s="75">
        <v>202</v>
      </c>
      <c r="B200" s="336" t="s">
        <v>327</v>
      </c>
      <c r="C200" s="75" t="s">
        <v>322</v>
      </c>
      <c r="D200" s="75" t="s">
        <v>1072</v>
      </c>
    </row>
    <row r="201" spans="1:4">
      <c r="A201" s="75">
        <v>203</v>
      </c>
      <c r="B201" s="336" t="s">
        <v>328</v>
      </c>
      <c r="C201" s="75" t="s">
        <v>322</v>
      </c>
      <c r="D201" s="75" t="s">
        <v>1073</v>
      </c>
    </row>
    <row r="202" spans="1:4">
      <c r="A202" s="75">
        <v>204</v>
      </c>
      <c r="B202" s="336" t="s">
        <v>329</v>
      </c>
      <c r="C202" s="75" t="s">
        <v>322</v>
      </c>
      <c r="D202" s="75" t="s">
        <v>1074</v>
      </c>
    </row>
    <row r="203" spans="1:4">
      <c r="A203" s="75">
        <v>205</v>
      </c>
      <c r="B203" s="336" t="s">
        <v>330</v>
      </c>
      <c r="C203" s="75"/>
      <c r="D203" s="75" t="s">
        <v>1075</v>
      </c>
    </row>
    <row r="204" spans="1:4">
      <c r="A204" s="75">
        <v>206</v>
      </c>
      <c r="B204" s="321" t="s">
        <v>331</v>
      </c>
      <c r="C204" s="75" t="s">
        <v>332</v>
      </c>
      <c r="D204" s="75" t="s">
        <v>1076</v>
      </c>
    </row>
    <row r="205" spans="1:4">
      <c r="A205" s="75">
        <v>207</v>
      </c>
      <c r="B205" s="226" t="s">
        <v>333</v>
      </c>
      <c r="C205" s="75"/>
      <c r="D205" s="75" t="s">
        <v>1077</v>
      </c>
    </row>
    <row r="206" spans="1:4">
      <c r="A206" s="75">
        <v>208</v>
      </c>
      <c r="B206" s="226" t="s">
        <v>334</v>
      </c>
      <c r="C206" s="75"/>
      <c r="D206" s="75" t="s">
        <v>1078</v>
      </c>
    </row>
    <row r="207" spans="1:4">
      <c r="A207" s="75">
        <v>209</v>
      </c>
      <c r="B207" s="321" t="s">
        <v>335</v>
      </c>
      <c r="C207" s="322"/>
      <c r="D207" s="322" t="s">
        <v>1079</v>
      </c>
    </row>
    <row r="208" spans="1:4">
      <c r="A208" s="75">
        <v>210</v>
      </c>
      <c r="B208" s="321" t="s">
        <v>336</v>
      </c>
      <c r="C208" s="322"/>
      <c r="D208" s="322" t="s">
        <v>1080</v>
      </c>
    </row>
    <row r="209" spans="1:4">
      <c r="A209" s="322">
        <v>211</v>
      </c>
      <c r="B209" s="321" t="s">
        <v>337</v>
      </c>
      <c r="C209" s="322"/>
      <c r="D209" s="322" t="s">
        <v>1081</v>
      </c>
    </row>
    <row r="210" spans="1:4">
      <c r="A210" s="75">
        <v>212</v>
      </c>
      <c r="B210" s="226" t="s">
        <v>338</v>
      </c>
      <c r="C210" s="75"/>
      <c r="D210" s="75" t="s">
        <v>1082</v>
      </c>
    </row>
    <row r="211" spans="1:4">
      <c r="A211" s="75">
        <v>213</v>
      </c>
      <c r="B211" s="226" t="s">
        <v>421</v>
      </c>
      <c r="C211" s="75" t="s">
        <v>332</v>
      </c>
      <c r="D211" s="75" t="s">
        <v>1083</v>
      </c>
    </row>
    <row r="212" spans="1:4">
      <c r="A212" s="75">
        <v>214</v>
      </c>
      <c r="B212" s="226" t="s">
        <v>420</v>
      </c>
      <c r="C212" s="72" t="s">
        <v>130</v>
      </c>
      <c r="D212" s="75" t="s">
        <v>1084</v>
      </c>
    </row>
    <row r="213" spans="1:4">
      <c r="A213" s="75">
        <v>215</v>
      </c>
      <c r="B213" s="321" t="s">
        <v>339</v>
      </c>
      <c r="C213" s="322" t="s">
        <v>683</v>
      </c>
      <c r="D213" s="322" t="s">
        <v>1085</v>
      </c>
    </row>
    <row r="214" spans="1:4">
      <c r="A214" s="75">
        <v>216</v>
      </c>
      <c r="B214" s="226" t="s">
        <v>340</v>
      </c>
      <c r="C214" s="75"/>
      <c r="D214" s="75" t="s">
        <v>1086</v>
      </c>
    </row>
    <row r="215" spans="1:4">
      <c r="A215" s="75">
        <v>217</v>
      </c>
      <c r="B215" s="226" t="s">
        <v>501</v>
      </c>
      <c r="C215" s="75"/>
      <c r="D215" s="75" t="s">
        <v>1087</v>
      </c>
    </row>
    <row r="216" spans="1:4">
      <c r="A216" s="75">
        <v>218</v>
      </c>
      <c r="B216" s="226" t="s">
        <v>341</v>
      </c>
      <c r="C216" s="75"/>
      <c r="D216" s="75" t="s">
        <v>1088</v>
      </c>
    </row>
    <row r="217" spans="1:4">
      <c r="A217" s="75">
        <v>219</v>
      </c>
      <c r="B217" s="226" t="s">
        <v>342</v>
      </c>
      <c r="C217" s="75" t="s">
        <v>332</v>
      </c>
      <c r="D217" s="75" t="s">
        <v>968</v>
      </c>
    </row>
    <row r="218" spans="1:4">
      <c r="A218" s="75">
        <v>220</v>
      </c>
      <c r="B218" s="226" t="s">
        <v>343</v>
      </c>
      <c r="C218" s="75"/>
      <c r="D218" s="75" t="s">
        <v>1089</v>
      </c>
    </row>
    <row r="219" spans="1:4">
      <c r="A219" s="75">
        <v>221</v>
      </c>
      <c r="B219" s="337" t="s">
        <v>344</v>
      </c>
      <c r="C219" s="338" t="s">
        <v>345</v>
      </c>
      <c r="D219" s="338" t="s">
        <v>1090</v>
      </c>
    </row>
    <row r="220" spans="1:4">
      <c r="A220" s="75">
        <v>222</v>
      </c>
      <c r="B220" s="337" t="s">
        <v>346</v>
      </c>
      <c r="C220" s="338" t="s">
        <v>345</v>
      </c>
      <c r="D220" s="338" t="s">
        <v>1091</v>
      </c>
    </row>
    <row r="221" spans="1:4">
      <c r="A221" s="75">
        <v>223</v>
      </c>
      <c r="B221" s="337" t="s">
        <v>347</v>
      </c>
      <c r="C221" s="338" t="s">
        <v>345</v>
      </c>
      <c r="D221" s="338" t="s">
        <v>1092</v>
      </c>
    </row>
    <row r="222" spans="1:4">
      <c r="A222" s="75">
        <v>224</v>
      </c>
      <c r="B222" s="337" t="s">
        <v>348</v>
      </c>
      <c r="C222" s="338" t="s">
        <v>345</v>
      </c>
      <c r="D222" s="338" t="s">
        <v>1093</v>
      </c>
    </row>
    <row r="223" spans="1:4">
      <c r="A223" s="75">
        <v>225</v>
      </c>
      <c r="B223" s="337" t="s">
        <v>349</v>
      </c>
      <c r="C223" s="338" t="s">
        <v>345</v>
      </c>
      <c r="D223" s="338" t="s">
        <v>1094</v>
      </c>
    </row>
    <row r="224" spans="1:4">
      <c r="A224" s="75">
        <v>226</v>
      </c>
      <c r="B224" s="336" t="s">
        <v>350</v>
      </c>
      <c r="C224" s="338"/>
      <c r="D224" s="338"/>
    </row>
    <row r="225" spans="1:4">
      <c r="A225" s="75">
        <v>227</v>
      </c>
      <c r="B225" s="336" t="s">
        <v>351</v>
      </c>
      <c r="C225" s="338"/>
      <c r="D225" s="338"/>
    </row>
    <row r="226" spans="1:4">
      <c r="A226" s="75">
        <v>228</v>
      </c>
      <c r="B226" s="336" t="s">
        <v>352</v>
      </c>
      <c r="C226" s="338"/>
      <c r="D226" s="338"/>
    </row>
    <row r="227" spans="1:4">
      <c r="A227" s="75">
        <v>229</v>
      </c>
      <c r="B227" s="336" t="s">
        <v>353</v>
      </c>
      <c r="C227" s="338"/>
      <c r="D227" s="338"/>
    </row>
    <row r="228" spans="1:4">
      <c r="A228" s="75">
        <v>230</v>
      </c>
      <c r="B228" s="336" t="s">
        <v>354</v>
      </c>
      <c r="C228" s="338"/>
      <c r="D228" s="338"/>
    </row>
    <row r="229" spans="1:4">
      <c r="A229" s="75">
        <v>231</v>
      </c>
      <c r="B229" s="336" t="s">
        <v>355</v>
      </c>
      <c r="C229" s="338"/>
      <c r="D229" s="338"/>
    </row>
    <row r="230" spans="1:4">
      <c r="A230" s="75">
        <v>232</v>
      </c>
      <c r="B230" s="336" t="s">
        <v>356</v>
      </c>
      <c r="C230" s="338"/>
      <c r="D230" s="338"/>
    </row>
    <row r="231" spans="1:4">
      <c r="A231" s="75">
        <v>233</v>
      </c>
      <c r="B231" s="336" t="s">
        <v>357</v>
      </c>
      <c r="C231" s="338"/>
      <c r="D231" s="338"/>
    </row>
    <row r="232" spans="1:4">
      <c r="A232" s="75">
        <v>234</v>
      </c>
      <c r="B232" s="336" t="s">
        <v>358</v>
      </c>
      <c r="C232" s="338"/>
      <c r="D232" s="338"/>
    </row>
    <row r="233" spans="1:4">
      <c r="A233" s="75">
        <v>235</v>
      </c>
      <c r="B233" s="336" t="s">
        <v>359</v>
      </c>
      <c r="C233" s="338"/>
      <c r="D233" s="338"/>
    </row>
    <row r="234" spans="1:4">
      <c r="A234" s="322">
        <v>236</v>
      </c>
      <c r="B234" s="226" t="s">
        <v>528</v>
      </c>
      <c r="C234" s="75" t="s">
        <v>360</v>
      </c>
      <c r="D234" s="75" t="s">
        <v>1095</v>
      </c>
    </row>
    <row r="235" spans="1:4">
      <c r="A235" s="322">
        <v>237</v>
      </c>
      <c r="B235" s="226" t="s">
        <v>361</v>
      </c>
      <c r="C235" s="75" t="s">
        <v>332</v>
      </c>
      <c r="D235" s="75" t="s">
        <v>1096</v>
      </c>
    </row>
    <row r="236" spans="1:4">
      <c r="A236" s="322">
        <v>238</v>
      </c>
      <c r="B236" s="226" t="s">
        <v>362</v>
      </c>
      <c r="C236" s="75" t="s">
        <v>360</v>
      </c>
      <c r="D236" s="75" t="s">
        <v>1097</v>
      </c>
    </row>
    <row r="237" spans="1:4" ht="14.4" customHeight="1">
      <c r="A237" s="322">
        <v>239</v>
      </c>
      <c r="B237" s="321" t="s">
        <v>363</v>
      </c>
      <c r="C237" s="322"/>
      <c r="D237" s="322" t="s">
        <v>1098</v>
      </c>
    </row>
    <row r="238" spans="1:4">
      <c r="A238" s="322">
        <v>240</v>
      </c>
      <c r="B238" s="226" t="s">
        <v>364</v>
      </c>
      <c r="C238" s="75" t="s">
        <v>360</v>
      </c>
      <c r="D238" s="75" t="s">
        <v>1099</v>
      </c>
    </row>
    <row r="239" spans="1:4">
      <c r="A239" s="322">
        <v>241</v>
      </c>
      <c r="B239" s="321" t="s">
        <v>365</v>
      </c>
      <c r="C239" s="322"/>
      <c r="D239" s="322" t="s">
        <v>1100</v>
      </c>
    </row>
    <row r="240" spans="1:4" ht="15" thickBot="1">
      <c r="A240" s="334">
        <v>242</v>
      </c>
      <c r="B240" s="333" t="s">
        <v>366</v>
      </c>
      <c r="C240" s="334"/>
      <c r="D240" s="334" t="s">
        <v>1101</v>
      </c>
    </row>
    <row r="241" spans="1:4">
      <c r="A241" s="332">
        <v>243</v>
      </c>
      <c r="B241" s="339" t="s">
        <v>367</v>
      </c>
      <c r="C241" s="332"/>
      <c r="D241" s="332"/>
    </row>
    <row r="242" spans="1:4">
      <c r="A242" s="322">
        <v>244</v>
      </c>
      <c r="B242" s="321" t="s">
        <v>368</v>
      </c>
      <c r="C242" s="75" t="s">
        <v>360</v>
      </c>
      <c r="D242" s="75" t="s">
        <v>1102</v>
      </c>
    </row>
    <row r="243" spans="1:4">
      <c r="A243" s="75">
        <v>245</v>
      </c>
      <c r="B243" s="226" t="s">
        <v>369</v>
      </c>
      <c r="C243" s="75"/>
      <c r="D243" s="75"/>
    </row>
    <row r="244" spans="1:4">
      <c r="A244" s="75">
        <v>246</v>
      </c>
      <c r="B244" s="226" t="s">
        <v>370</v>
      </c>
      <c r="C244" s="75"/>
      <c r="D244" s="75"/>
    </row>
    <row r="245" spans="1:4">
      <c r="A245" s="75">
        <v>247</v>
      </c>
      <c r="B245" s="226" t="s">
        <v>371</v>
      </c>
      <c r="C245" s="75"/>
      <c r="D245" s="75"/>
    </row>
    <row r="246" spans="1:4">
      <c r="A246" s="75">
        <v>248</v>
      </c>
      <c r="B246" s="321" t="s">
        <v>372</v>
      </c>
      <c r="C246" s="75" t="s">
        <v>373</v>
      </c>
      <c r="D246" s="75" t="s">
        <v>1103</v>
      </c>
    </row>
    <row r="247" spans="1:4">
      <c r="A247" s="75">
        <v>249</v>
      </c>
      <c r="B247" s="226" t="s">
        <v>374</v>
      </c>
      <c r="C247" s="75" t="s">
        <v>373</v>
      </c>
      <c r="D247" s="75" t="s">
        <v>1104</v>
      </c>
    </row>
    <row r="248" spans="1:4">
      <c r="A248" s="75">
        <v>250</v>
      </c>
      <c r="B248" s="226" t="s">
        <v>375</v>
      </c>
      <c r="C248" s="75"/>
      <c r="D248" s="75" t="s">
        <v>1105</v>
      </c>
    </row>
    <row r="249" spans="1:4">
      <c r="A249" s="75">
        <v>251</v>
      </c>
      <c r="B249" s="226" t="s">
        <v>376</v>
      </c>
      <c r="C249" s="75" t="s">
        <v>212</v>
      </c>
      <c r="D249" s="75" t="s">
        <v>1106</v>
      </c>
    </row>
    <row r="250" spans="1:4">
      <c r="A250" s="75">
        <v>252</v>
      </c>
      <c r="B250" s="226" t="s">
        <v>377</v>
      </c>
      <c r="C250" s="75"/>
      <c r="D250" s="75" t="s">
        <v>1107</v>
      </c>
    </row>
    <row r="251" spans="1:4">
      <c r="A251" s="75">
        <v>253</v>
      </c>
      <c r="B251" s="226" t="s">
        <v>378</v>
      </c>
      <c r="C251" s="75" t="s">
        <v>613</v>
      </c>
      <c r="D251" s="75" t="s">
        <v>1108</v>
      </c>
    </row>
    <row r="252" spans="1:4">
      <c r="A252" s="75">
        <v>254</v>
      </c>
      <c r="B252" s="226" t="s">
        <v>379</v>
      </c>
      <c r="C252" s="75" t="s">
        <v>613</v>
      </c>
      <c r="D252" s="75" t="s">
        <v>1109</v>
      </c>
    </row>
    <row r="253" spans="1:4">
      <c r="A253" s="75">
        <v>255</v>
      </c>
      <c r="B253" s="226" t="s">
        <v>380</v>
      </c>
      <c r="C253" s="75" t="s">
        <v>613</v>
      </c>
      <c r="D253" s="322" t="s">
        <v>1110</v>
      </c>
    </row>
    <row r="254" spans="1:4">
      <c r="A254" s="75">
        <v>256</v>
      </c>
      <c r="B254" s="226" t="s">
        <v>381</v>
      </c>
      <c r="C254" s="75"/>
      <c r="D254" s="75"/>
    </row>
    <row r="255" spans="1:4">
      <c r="A255" s="75">
        <v>257</v>
      </c>
      <c r="B255" s="226" t="s">
        <v>382</v>
      </c>
      <c r="C255" s="75" t="s">
        <v>613</v>
      </c>
      <c r="D255" s="322" t="s">
        <v>1111</v>
      </c>
    </row>
    <row r="256" spans="1:4">
      <c r="A256" s="75">
        <v>258</v>
      </c>
      <c r="B256" s="226" t="s">
        <v>383</v>
      </c>
      <c r="C256" s="75" t="s">
        <v>613</v>
      </c>
      <c r="D256" s="75" t="s">
        <v>1112</v>
      </c>
    </row>
    <row r="257" spans="1:4">
      <c r="A257" s="75">
        <v>259</v>
      </c>
      <c r="B257" s="226" t="s">
        <v>384</v>
      </c>
      <c r="C257" s="75" t="s">
        <v>613</v>
      </c>
      <c r="D257" s="75" t="s">
        <v>1113</v>
      </c>
    </row>
    <row r="258" spans="1:4">
      <c r="A258" s="75">
        <v>260</v>
      </c>
      <c r="B258" s="226" t="s">
        <v>385</v>
      </c>
      <c r="C258" s="75" t="s">
        <v>613</v>
      </c>
      <c r="D258" s="75" t="s">
        <v>1114</v>
      </c>
    </row>
    <row r="259" spans="1:4">
      <c r="A259" s="75">
        <v>261</v>
      </c>
      <c r="B259" s="226" t="s">
        <v>386</v>
      </c>
      <c r="C259" s="75" t="s">
        <v>526</v>
      </c>
      <c r="D259" s="75" t="s">
        <v>1115</v>
      </c>
    </row>
    <row r="260" spans="1:4">
      <c r="A260" s="75">
        <v>262</v>
      </c>
      <c r="B260" s="226" t="s">
        <v>387</v>
      </c>
      <c r="C260" s="75"/>
      <c r="D260" s="75" t="s">
        <v>1116</v>
      </c>
    </row>
    <row r="261" spans="1:4">
      <c r="A261" s="75">
        <v>263</v>
      </c>
      <c r="B261" s="226" t="s">
        <v>388</v>
      </c>
      <c r="C261" s="75" t="s">
        <v>976</v>
      </c>
      <c r="D261" s="75" t="s">
        <v>1117</v>
      </c>
    </row>
    <row r="262" spans="1:4">
      <c r="A262" s="75">
        <v>264</v>
      </c>
      <c r="B262" s="226" t="s">
        <v>390</v>
      </c>
      <c r="C262" s="75"/>
      <c r="D262" s="75"/>
    </row>
    <row r="263" spans="1:4">
      <c r="A263" s="75">
        <v>265</v>
      </c>
      <c r="B263" s="226" t="s">
        <v>391</v>
      </c>
      <c r="C263" s="75"/>
      <c r="D263" s="75" t="s">
        <v>1118</v>
      </c>
    </row>
    <row r="264" spans="1:4">
      <c r="A264" s="75">
        <v>266</v>
      </c>
      <c r="B264" s="226"/>
      <c r="C264" s="75"/>
      <c r="D264" s="75"/>
    </row>
    <row r="265" spans="1:4">
      <c r="A265" s="75">
        <v>267</v>
      </c>
      <c r="B265" s="321" t="s">
        <v>392</v>
      </c>
      <c r="C265" s="75"/>
      <c r="D265" s="322" t="s">
        <v>1119</v>
      </c>
    </row>
    <row r="266" spans="1:4">
      <c r="A266" s="75">
        <v>268</v>
      </c>
      <c r="B266" s="321" t="s">
        <v>393</v>
      </c>
      <c r="C266" s="75"/>
      <c r="D266" s="75"/>
    </row>
    <row r="267" spans="1:4">
      <c r="A267" s="75">
        <v>269</v>
      </c>
      <c r="B267" s="321" t="s">
        <v>394</v>
      </c>
      <c r="C267" s="322"/>
      <c r="D267" s="322" t="s">
        <v>1120</v>
      </c>
    </row>
    <row r="268" spans="1:4">
      <c r="A268" s="75">
        <v>270</v>
      </c>
      <c r="B268" s="321" t="s">
        <v>395</v>
      </c>
      <c r="C268" s="75"/>
      <c r="D268" s="75"/>
    </row>
    <row r="269" spans="1:4">
      <c r="A269" s="75">
        <v>271</v>
      </c>
      <c r="B269" s="321" t="s">
        <v>396</v>
      </c>
      <c r="C269" s="322"/>
      <c r="D269" s="322"/>
    </row>
    <row r="270" spans="1:4">
      <c r="A270" s="75">
        <v>272</v>
      </c>
      <c r="B270" s="321" t="s">
        <v>397</v>
      </c>
      <c r="C270" s="75"/>
      <c r="D270" s="75"/>
    </row>
    <row r="271" spans="1:4">
      <c r="A271" s="75">
        <v>273</v>
      </c>
      <c r="B271" s="321" t="s">
        <v>398</v>
      </c>
      <c r="C271" s="322"/>
      <c r="D271" s="322" t="s">
        <v>1121</v>
      </c>
    </row>
    <row r="272" spans="1:4">
      <c r="A272" s="75">
        <v>274</v>
      </c>
      <c r="B272" s="321" t="s">
        <v>399</v>
      </c>
      <c r="C272" s="75"/>
      <c r="D272" s="75"/>
    </row>
    <row r="273" spans="1:4">
      <c r="A273" s="75">
        <v>275</v>
      </c>
      <c r="B273" s="321" t="s">
        <v>400</v>
      </c>
      <c r="C273" s="75"/>
      <c r="D273" s="75"/>
    </row>
    <row r="274" spans="1:4">
      <c r="A274" s="75">
        <v>276</v>
      </c>
      <c r="B274" s="321" t="s">
        <v>401</v>
      </c>
      <c r="C274" s="322"/>
      <c r="D274" s="322" t="s">
        <v>1122</v>
      </c>
    </row>
    <row r="275" spans="1:4">
      <c r="A275" s="75">
        <v>277</v>
      </c>
      <c r="B275" s="321" t="s">
        <v>402</v>
      </c>
      <c r="C275" s="75" t="s">
        <v>360</v>
      </c>
      <c r="D275" s="75" t="s">
        <v>1123</v>
      </c>
    </row>
    <row r="276" spans="1:4">
      <c r="A276" s="75">
        <v>278</v>
      </c>
      <c r="B276" s="321" t="s">
        <v>403</v>
      </c>
      <c r="C276" s="75" t="s">
        <v>360</v>
      </c>
      <c r="D276" s="75" t="s">
        <v>1124</v>
      </c>
    </row>
    <row r="277" spans="1:4">
      <c r="A277" s="75">
        <v>279</v>
      </c>
      <c r="B277" s="321" t="s">
        <v>404</v>
      </c>
      <c r="C277" s="75" t="s">
        <v>360</v>
      </c>
      <c r="D277" s="75" t="s">
        <v>1125</v>
      </c>
    </row>
    <row r="278" spans="1:4">
      <c r="A278" s="75">
        <v>280</v>
      </c>
      <c r="B278" s="226" t="s">
        <v>405</v>
      </c>
      <c r="C278" s="75"/>
      <c r="D278" s="75"/>
    </row>
    <row r="279" spans="1:4">
      <c r="A279" s="75">
        <v>281</v>
      </c>
      <c r="B279" s="226" t="s">
        <v>406</v>
      </c>
      <c r="C279" s="75"/>
      <c r="D279" s="75"/>
    </row>
    <row r="280" spans="1:4">
      <c r="A280" s="75">
        <v>282</v>
      </c>
      <c r="B280" s="226" t="s">
        <v>408</v>
      </c>
      <c r="C280" s="75"/>
      <c r="D280" s="75"/>
    </row>
    <row r="281" spans="1:4">
      <c r="A281" s="75">
        <v>283</v>
      </c>
      <c r="B281" s="226" t="s">
        <v>409</v>
      </c>
      <c r="C281" s="75"/>
      <c r="D281" s="75"/>
    </row>
    <row r="282" spans="1:4">
      <c r="A282" s="75">
        <v>284</v>
      </c>
      <c r="B282" s="226" t="s">
        <v>410</v>
      </c>
      <c r="C282" s="75" t="s">
        <v>360</v>
      </c>
      <c r="D282" s="75" t="s">
        <v>1126</v>
      </c>
    </row>
    <row r="283" spans="1:4">
      <c r="A283" s="75">
        <v>285</v>
      </c>
      <c r="B283" s="226" t="s">
        <v>411</v>
      </c>
      <c r="C283" s="75"/>
      <c r="D283" s="75"/>
    </row>
    <row r="284" spans="1:4">
      <c r="A284" s="75">
        <v>286</v>
      </c>
      <c r="B284" s="226" t="s">
        <v>412</v>
      </c>
      <c r="C284" s="75"/>
      <c r="D284" s="75"/>
    </row>
    <row r="285" spans="1:4">
      <c r="A285" s="322">
        <v>287</v>
      </c>
      <c r="B285" s="321" t="s">
        <v>413</v>
      </c>
      <c r="C285" s="75" t="s">
        <v>930</v>
      </c>
      <c r="D285" s="322" t="s">
        <v>1127</v>
      </c>
    </row>
    <row r="286" spans="1:4">
      <c r="A286" s="322">
        <v>288</v>
      </c>
      <c r="B286" s="321" t="s">
        <v>414</v>
      </c>
      <c r="C286" s="322"/>
      <c r="D286" s="322"/>
    </row>
    <row r="287" spans="1:4">
      <c r="A287" s="75">
        <v>289</v>
      </c>
      <c r="B287" s="226" t="s">
        <v>415</v>
      </c>
      <c r="C287" s="75"/>
      <c r="D287" s="75"/>
    </row>
    <row r="288" spans="1:4">
      <c r="A288" s="75">
        <v>290</v>
      </c>
      <c r="B288" s="226" t="s">
        <v>416</v>
      </c>
      <c r="C288" s="75"/>
      <c r="D288" s="75"/>
    </row>
    <row r="289" spans="1:4">
      <c r="A289" s="75">
        <v>291</v>
      </c>
      <c r="B289" s="226" t="s">
        <v>417</v>
      </c>
      <c r="C289" s="75"/>
      <c r="D289" s="75" t="s">
        <v>1128</v>
      </c>
    </row>
    <row r="290" spans="1:4">
      <c r="A290" s="75">
        <v>292</v>
      </c>
      <c r="B290" s="226" t="s">
        <v>418</v>
      </c>
      <c r="C290" s="75"/>
      <c r="D290" s="75" t="s">
        <v>1128</v>
      </c>
    </row>
    <row r="291" spans="1:4">
      <c r="A291" s="75">
        <v>293</v>
      </c>
      <c r="B291" s="226" t="s">
        <v>419</v>
      </c>
      <c r="C291" s="75"/>
      <c r="D291" s="75"/>
    </row>
    <row r="292" spans="1:4">
      <c r="A292" s="75">
        <v>294</v>
      </c>
      <c r="B292" s="321" t="s">
        <v>529</v>
      </c>
      <c r="C292" s="75" t="s">
        <v>373</v>
      </c>
      <c r="D292" s="322" t="s">
        <v>1129</v>
      </c>
    </row>
    <row r="293" spans="1:4">
      <c r="A293" s="75">
        <v>295</v>
      </c>
      <c r="B293" s="226" t="s">
        <v>423</v>
      </c>
      <c r="C293" s="75"/>
      <c r="D293" s="75" t="s">
        <v>1130</v>
      </c>
    </row>
    <row r="294" spans="1:4">
      <c r="A294" s="75">
        <v>296</v>
      </c>
      <c r="B294" s="226" t="s">
        <v>424</v>
      </c>
      <c r="C294" s="75"/>
      <c r="D294" s="75"/>
    </row>
    <row r="295" spans="1:4">
      <c r="A295" s="75">
        <v>297</v>
      </c>
      <c r="B295" s="226" t="s">
        <v>502</v>
      </c>
      <c r="C295" s="75"/>
      <c r="D295" s="75" t="s">
        <v>1131</v>
      </c>
    </row>
    <row r="296" spans="1:4">
      <c r="A296" s="75">
        <v>298</v>
      </c>
      <c r="B296" s="226" t="s">
        <v>439</v>
      </c>
      <c r="C296" s="75"/>
      <c r="D296" s="75" t="s">
        <v>1132</v>
      </c>
    </row>
    <row r="297" spans="1:4">
      <c r="A297" s="75">
        <v>299</v>
      </c>
      <c r="B297" s="226" t="s">
        <v>441</v>
      </c>
      <c r="C297" s="75" t="s">
        <v>526</v>
      </c>
      <c r="D297" s="75" t="s">
        <v>1133</v>
      </c>
    </row>
    <row r="298" spans="1:4">
      <c r="A298" s="75">
        <v>300</v>
      </c>
      <c r="B298" s="226" t="s">
        <v>442</v>
      </c>
      <c r="C298" s="75"/>
      <c r="D298" s="75" t="s">
        <v>1134</v>
      </c>
    </row>
    <row r="299" spans="1:4">
      <c r="A299" s="75">
        <v>301</v>
      </c>
      <c r="B299" s="226" t="s">
        <v>443</v>
      </c>
      <c r="C299" s="75"/>
      <c r="D299" s="75"/>
    </row>
    <row r="300" spans="1:4">
      <c r="A300" s="75">
        <v>302</v>
      </c>
      <c r="B300" s="226" t="s">
        <v>444</v>
      </c>
      <c r="C300" s="75"/>
      <c r="D300" s="75"/>
    </row>
    <row r="301" spans="1:4">
      <c r="A301" s="75">
        <v>303</v>
      </c>
      <c r="B301" s="226" t="s">
        <v>445</v>
      </c>
      <c r="C301" s="75"/>
      <c r="D301" s="75"/>
    </row>
    <row r="302" spans="1:4">
      <c r="A302" s="82">
        <v>304</v>
      </c>
      <c r="B302" s="230" t="s">
        <v>446</v>
      </c>
      <c r="C302" s="82"/>
      <c r="D302" s="82"/>
    </row>
    <row r="303" spans="1:4">
      <c r="A303" s="334">
        <v>305</v>
      </c>
      <c r="B303" s="333" t="s">
        <v>447</v>
      </c>
      <c r="C303" s="334" t="s">
        <v>303</v>
      </c>
      <c r="D303" s="82" t="s">
        <v>1135</v>
      </c>
    </row>
    <row r="304" spans="1:4">
      <c r="A304" s="75">
        <v>306</v>
      </c>
      <c r="B304" s="226" t="s">
        <v>448</v>
      </c>
      <c r="C304" s="75"/>
      <c r="D304" s="75"/>
    </row>
    <row r="305" spans="1:4">
      <c r="A305" s="75">
        <v>307</v>
      </c>
      <c r="B305" s="226" t="s">
        <v>449</v>
      </c>
      <c r="C305" s="75"/>
      <c r="D305" s="75"/>
    </row>
    <row r="306" spans="1:4">
      <c r="A306" s="75">
        <v>308</v>
      </c>
      <c r="B306" s="226" t="s">
        <v>450</v>
      </c>
      <c r="C306" s="75"/>
      <c r="D306" s="75"/>
    </row>
    <row r="307" spans="1:4">
      <c r="A307" s="75">
        <v>309</v>
      </c>
      <c r="B307" s="226" t="s">
        <v>451</v>
      </c>
      <c r="C307" s="75"/>
      <c r="D307" s="75"/>
    </row>
    <row r="308" spans="1:4">
      <c r="A308" s="75">
        <v>310</v>
      </c>
      <c r="B308" s="226" t="s">
        <v>452</v>
      </c>
      <c r="C308" s="82" t="s">
        <v>312</v>
      </c>
      <c r="D308" s="75" t="s">
        <v>1136</v>
      </c>
    </row>
    <row r="309" spans="1:4">
      <c r="A309" s="75">
        <v>311</v>
      </c>
      <c r="B309" s="226" t="s">
        <v>453</v>
      </c>
      <c r="C309" s="75"/>
      <c r="D309" s="75"/>
    </row>
    <row r="310" spans="1:4">
      <c r="A310" s="75">
        <v>312</v>
      </c>
      <c r="B310" s="226" t="s">
        <v>454</v>
      </c>
      <c r="C310" s="157"/>
      <c r="D310" s="75"/>
    </row>
    <row r="311" spans="1:4">
      <c r="A311" s="75">
        <v>313</v>
      </c>
      <c r="B311" s="226" t="s">
        <v>455</v>
      </c>
      <c r="C311" s="75"/>
      <c r="D311" s="75"/>
    </row>
    <row r="312" spans="1:4">
      <c r="A312" s="75">
        <v>314</v>
      </c>
      <c r="B312" s="226" t="s">
        <v>456</v>
      </c>
      <c r="C312" s="75"/>
      <c r="D312" s="75"/>
    </row>
    <row r="313" spans="1:4">
      <c r="A313" s="75">
        <v>315</v>
      </c>
      <c r="B313" s="226" t="s">
        <v>457</v>
      </c>
      <c r="C313" s="75"/>
      <c r="D313" s="75"/>
    </row>
    <row r="314" spans="1:4">
      <c r="A314" s="75">
        <v>316</v>
      </c>
      <c r="B314" s="226" t="s">
        <v>458</v>
      </c>
      <c r="C314" s="75"/>
      <c r="D314" s="75"/>
    </row>
    <row r="315" spans="1:4">
      <c r="A315" s="75">
        <v>317</v>
      </c>
      <c r="B315" s="226" t="s">
        <v>459</v>
      </c>
      <c r="C315" s="75"/>
      <c r="D315" s="75"/>
    </row>
    <row r="316" spans="1:4" ht="15" thickBot="1">
      <c r="A316" s="82">
        <v>318</v>
      </c>
      <c r="B316" s="230" t="s">
        <v>460</v>
      </c>
      <c r="C316" s="82"/>
      <c r="D316" s="82"/>
    </row>
    <row r="317" spans="1:4">
      <c r="A317" s="225">
        <v>319</v>
      </c>
      <c r="B317" s="229" t="s">
        <v>461</v>
      </c>
      <c r="C317" s="225"/>
      <c r="D317" s="225"/>
    </row>
    <row r="318" spans="1:4">
      <c r="A318" s="75">
        <v>320</v>
      </c>
      <c r="B318" s="226" t="s">
        <v>462</v>
      </c>
      <c r="C318" s="75"/>
      <c r="D318" s="75"/>
    </row>
    <row r="319" spans="1:4">
      <c r="A319" s="75">
        <v>321</v>
      </c>
      <c r="B319" s="226" t="s">
        <v>463</v>
      </c>
      <c r="C319" s="75"/>
      <c r="D319" s="75"/>
    </row>
    <row r="320" spans="1:4">
      <c r="A320" s="75">
        <v>322</v>
      </c>
      <c r="B320" s="226" t="s">
        <v>464</v>
      </c>
      <c r="C320" s="75"/>
      <c r="D320" s="75"/>
    </row>
    <row r="321" spans="1:4">
      <c r="A321" s="75">
        <v>323</v>
      </c>
      <c r="B321" s="340" t="s">
        <v>465</v>
      </c>
      <c r="C321" s="75" t="s">
        <v>373</v>
      </c>
      <c r="D321" s="322" t="s">
        <v>1137</v>
      </c>
    </row>
    <row r="322" spans="1:4">
      <c r="A322" s="75">
        <v>324</v>
      </c>
      <c r="B322" s="226" t="s">
        <v>466</v>
      </c>
      <c r="C322" s="75"/>
      <c r="D322" s="75"/>
    </row>
    <row r="323" spans="1:4">
      <c r="A323" s="75">
        <v>325</v>
      </c>
      <c r="B323" s="226" t="s">
        <v>467</v>
      </c>
      <c r="C323" s="75"/>
      <c r="D323" s="75"/>
    </row>
    <row r="324" spans="1:4">
      <c r="A324" s="75">
        <v>326</v>
      </c>
      <c r="B324" s="226" t="s">
        <v>468</v>
      </c>
      <c r="C324" s="75"/>
      <c r="D324" s="75"/>
    </row>
    <row r="325" spans="1:4">
      <c r="A325" s="75">
        <v>327</v>
      </c>
      <c r="B325" s="226" t="s">
        <v>469</v>
      </c>
      <c r="C325" s="75" t="s">
        <v>220</v>
      </c>
      <c r="D325" s="75" t="s">
        <v>1138</v>
      </c>
    </row>
    <row r="326" spans="1:4">
      <c r="A326" s="75">
        <v>328</v>
      </c>
      <c r="B326" s="226" t="s">
        <v>470</v>
      </c>
      <c r="C326" s="75" t="s">
        <v>220</v>
      </c>
      <c r="D326" s="75" t="s">
        <v>1139</v>
      </c>
    </row>
    <row r="327" spans="1:4">
      <c r="A327" s="75">
        <v>329</v>
      </c>
      <c r="B327" s="226" t="s">
        <v>471</v>
      </c>
      <c r="C327" s="75"/>
      <c r="D327" s="75"/>
    </row>
    <row r="328" spans="1:4">
      <c r="A328" s="75">
        <v>330</v>
      </c>
      <c r="B328" s="226" t="s">
        <v>472</v>
      </c>
      <c r="C328" s="75" t="s">
        <v>613</v>
      </c>
      <c r="D328" s="322" t="s">
        <v>1140</v>
      </c>
    </row>
    <row r="329" spans="1:4">
      <c r="A329" s="75">
        <v>331</v>
      </c>
      <c r="B329" s="226" t="s">
        <v>473</v>
      </c>
      <c r="C329" s="75" t="s">
        <v>613</v>
      </c>
      <c r="D329" s="322" t="s">
        <v>1141</v>
      </c>
    </row>
    <row r="330" spans="1:4">
      <c r="A330" s="75">
        <v>332</v>
      </c>
      <c r="B330" s="226" t="s">
        <v>474</v>
      </c>
      <c r="C330" s="75"/>
      <c r="D330" s="75"/>
    </row>
    <row r="331" spans="1:4">
      <c r="A331" s="75">
        <v>333</v>
      </c>
      <c r="B331" s="226" t="s">
        <v>475</v>
      </c>
      <c r="C331" s="75"/>
      <c r="D331" s="75"/>
    </row>
    <row r="332" spans="1:4">
      <c r="A332" s="75">
        <v>334</v>
      </c>
      <c r="B332" s="226" t="s">
        <v>476</v>
      </c>
      <c r="C332" s="322" t="s">
        <v>804</v>
      </c>
      <c r="D332" s="75" t="s">
        <v>1142</v>
      </c>
    </row>
    <row r="333" spans="1:4">
      <c r="A333" s="322">
        <v>335</v>
      </c>
      <c r="B333" s="321" t="s">
        <v>477</v>
      </c>
      <c r="C333" s="322"/>
      <c r="D333" s="322" t="s">
        <v>1143</v>
      </c>
    </row>
    <row r="334" spans="1:4">
      <c r="A334" s="75">
        <v>336</v>
      </c>
      <c r="B334" s="226" t="s">
        <v>478</v>
      </c>
      <c r="C334" s="322" t="s">
        <v>804</v>
      </c>
      <c r="D334" s="75" t="s">
        <v>1144</v>
      </c>
    </row>
    <row r="335" spans="1:4">
      <c r="A335" s="82">
        <v>337</v>
      </c>
      <c r="B335" s="230" t="s">
        <v>479</v>
      </c>
      <c r="C335" s="75"/>
      <c r="D335" s="82" t="s">
        <v>1145</v>
      </c>
    </row>
    <row r="336" spans="1:4">
      <c r="A336" s="75">
        <v>338</v>
      </c>
      <c r="B336" s="226" t="s">
        <v>480</v>
      </c>
      <c r="C336" s="75"/>
      <c r="D336" s="75"/>
    </row>
    <row r="337" spans="1:4">
      <c r="A337" s="306">
        <v>339</v>
      </c>
      <c r="B337" s="307" t="s">
        <v>481</v>
      </c>
      <c r="C337" s="306" t="s">
        <v>1024</v>
      </c>
      <c r="D337" s="306" t="s">
        <v>1146</v>
      </c>
    </row>
    <row r="338" spans="1:4">
      <c r="A338" s="75">
        <v>340</v>
      </c>
      <c r="B338" s="226" t="s">
        <v>482</v>
      </c>
      <c r="C338" s="75"/>
      <c r="D338" s="75"/>
    </row>
    <row r="339" spans="1:4">
      <c r="A339" s="157">
        <v>341</v>
      </c>
      <c r="B339" s="231" t="s">
        <v>483</v>
      </c>
      <c r="C339" s="157"/>
      <c r="D339" s="157"/>
    </row>
    <row r="340" spans="1:4">
      <c r="A340" s="75">
        <v>342</v>
      </c>
      <c r="B340" s="226" t="s">
        <v>484</v>
      </c>
      <c r="C340" s="75" t="s">
        <v>264</v>
      </c>
      <c r="D340" s="75" t="s">
        <v>1147</v>
      </c>
    </row>
    <row r="341" spans="1:4">
      <c r="A341" s="75">
        <v>343</v>
      </c>
      <c r="B341" s="226" t="s">
        <v>485</v>
      </c>
      <c r="C341" s="75" t="s">
        <v>360</v>
      </c>
      <c r="D341" s="75" t="s">
        <v>1148</v>
      </c>
    </row>
    <row r="342" spans="1:4">
      <c r="A342" s="75">
        <v>344</v>
      </c>
      <c r="B342" s="226" t="s">
        <v>486</v>
      </c>
      <c r="C342" s="75" t="s">
        <v>360</v>
      </c>
      <c r="D342" s="75" t="s">
        <v>1149</v>
      </c>
    </row>
    <row r="343" spans="1:4">
      <c r="A343" s="75">
        <v>345</v>
      </c>
      <c r="B343" s="226" t="s">
        <v>487</v>
      </c>
      <c r="C343" s="75" t="s">
        <v>360</v>
      </c>
      <c r="D343" s="75" t="s">
        <v>1150</v>
      </c>
    </row>
    <row r="344" spans="1:4">
      <c r="A344" s="75">
        <v>346</v>
      </c>
      <c r="B344" s="226" t="s">
        <v>488</v>
      </c>
      <c r="C344" s="75" t="s">
        <v>360</v>
      </c>
      <c r="D344" s="75" t="s">
        <v>1151</v>
      </c>
    </row>
    <row r="345" spans="1:4">
      <c r="A345" s="75">
        <v>347</v>
      </c>
      <c r="B345" s="226" t="s">
        <v>489</v>
      </c>
      <c r="C345" s="75" t="s">
        <v>1026</v>
      </c>
      <c r="D345" s="75" t="s">
        <v>1152</v>
      </c>
    </row>
    <row r="346" spans="1:4">
      <c r="A346" s="75">
        <v>348</v>
      </c>
      <c r="B346" s="226" t="s">
        <v>490</v>
      </c>
      <c r="C346" s="75"/>
      <c r="D346" s="75"/>
    </row>
    <row r="347" spans="1:4">
      <c r="A347" s="82">
        <v>349</v>
      </c>
      <c r="B347" s="230" t="s">
        <v>491</v>
      </c>
      <c r="C347" s="82" t="s">
        <v>1026</v>
      </c>
      <c r="D347" s="82" t="s">
        <v>1153</v>
      </c>
    </row>
    <row r="348" spans="1:4">
      <c r="A348" s="75">
        <v>350</v>
      </c>
      <c r="B348" s="226" t="s">
        <v>492</v>
      </c>
      <c r="C348" s="75"/>
      <c r="D348" s="75"/>
    </row>
    <row r="349" spans="1:4">
      <c r="A349" s="157">
        <v>351</v>
      </c>
      <c r="B349" s="231" t="s">
        <v>493</v>
      </c>
      <c r="C349" s="157"/>
      <c r="D349" s="157"/>
    </row>
    <row r="350" spans="1:4">
      <c r="A350" s="75">
        <v>352</v>
      </c>
      <c r="B350" s="226" t="s">
        <v>494</v>
      </c>
      <c r="C350" s="75"/>
      <c r="D350" s="75"/>
    </row>
    <row r="351" spans="1:4">
      <c r="A351" s="75">
        <v>353</v>
      </c>
      <c r="B351" s="226" t="s">
        <v>495</v>
      </c>
      <c r="C351" s="75"/>
      <c r="D351" s="75" t="s">
        <v>1154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6" t="s">
        <v>497</v>
      </c>
      <c r="C353" s="75" t="s">
        <v>332</v>
      </c>
      <c r="D353" s="75" t="s">
        <v>1155</v>
      </c>
    </row>
    <row r="354" spans="1:4">
      <c r="A354" s="75">
        <v>356</v>
      </c>
      <c r="B354" s="226" t="s">
        <v>498</v>
      </c>
      <c r="C354" s="75" t="s">
        <v>332</v>
      </c>
      <c r="D354" s="75" t="s">
        <v>1155</v>
      </c>
    </row>
    <row r="355" spans="1:4">
      <c r="A355" s="75">
        <v>357</v>
      </c>
      <c r="B355" s="226" t="s">
        <v>503</v>
      </c>
      <c r="C355" s="75" t="s">
        <v>360</v>
      </c>
      <c r="D355" s="75" t="s">
        <v>1156</v>
      </c>
    </row>
    <row r="356" spans="1:4">
      <c r="A356" s="75">
        <v>358</v>
      </c>
      <c r="B356" s="226" t="s">
        <v>504</v>
      </c>
      <c r="C356" s="75"/>
      <c r="D356" s="75" t="s">
        <v>1157</v>
      </c>
    </row>
    <row r="357" spans="1:4">
      <c r="A357" s="75">
        <v>359</v>
      </c>
      <c r="B357" s="226" t="s">
        <v>505</v>
      </c>
      <c r="C357" s="75" t="s">
        <v>360</v>
      </c>
      <c r="D357" s="75" t="s">
        <v>1158</v>
      </c>
    </row>
    <row r="358" spans="1:4">
      <c r="A358" s="75">
        <v>360</v>
      </c>
      <c r="B358" s="226" t="s">
        <v>506</v>
      </c>
      <c r="C358" s="75" t="s">
        <v>360</v>
      </c>
      <c r="D358" s="75" t="s">
        <v>1159</v>
      </c>
    </row>
    <row r="359" spans="1:4">
      <c r="A359" s="75">
        <v>361</v>
      </c>
      <c r="B359" s="226" t="s">
        <v>507</v>
      </c>
      <c r="C359" s="75" t="s">
        <v>205</v>
      </c>
      <c r="D359" s="75" t="s">
        <v>1160</v>
      </c>
    </row>
    <row r="360" spans="1:4">
      <c r="A360" s="75">
        <v>362</v>
      </c>
      <c r="B360" s="226" t="s">
        <v>508</v>
      </c>
      <c r="C360" s="75" t="s">
        <v>360</v>
      </c>
      <c r="D360" s="75" t="s">
        <v>1161</v>
      </c>
    </row>
    <row r="361" spans="1:4">
      <c r="A361" s="75">
        <v>363</v>
      </c>
      <c r="B361" s="226" t="s">
        <v>509</v>
      </c>
      <c r="C361" s="75"/>
      <c r="D361" s="75" t="s">
        <v>1162</v>
      </c>
    </row>
    <row r="362" spans="1:4">
      <c r="A362" s="75">
        <v>364</v>
      </c>
      <c r="B362" s="226" t="s">
        <v>510</v>
      </c>
      <c r="C362" s="75"/>
      <c r="D362" s="75" t="s">
        <v>1163</v>
      </c>
    </row>
    <row r="363" spans="1:4">
      <c r="A363" s="75">
        <v>365</v>
      </c>
      <c r="B363" s="321" t="s">
        <v>511</v>
      </c>
      <c r="C363" s="75" t="s">
        <v>173</v>
      </c>
      <c r="D363" s="75" t="s">
        <v>1164</v>
      </c>
    </row>
    <row r="364" spans="1:4">
      <c r="A364" s="322">
        <v>366</v>
      </c>
      <c r="B364" s="321" t="s">
        <v>512</v>
      </c>
      <c r="C364" s="322"/>
      <c r="D364" s="322" t="s">
        <v>1165</v>
      </c>
    </row>
    <row r="365" spans="1:4">
      <c r="A365" s="75">
        <v>367</v>
      </c>
      <c r="B365" s="226" t="s">
        <v>513</v>
      </c>
      <c r="C365" s="75" t="s">
        <v>817</v>
      </c>
      <c r="D365" s="75" t="s">
        <v>1166</v>
      </c>
    </row>
    <row r="366" spans="1:4">
      <c r="A366" s="322">
        <v>368</v>
      </c>
      <c r="B366" s="321" t="s">
        <v>514</v>
      </c>
      <c r="C366" s="322"/>
      <c r="D366" s="322"/>
    </row>
    <row r="367" spans="1:4">
      <c r="A367" s="322">
        <v>369</v>
      </c>
      <c r="B367" s="321" t="s">
        <v>530</v>
      </c>
      <c r="C367" s="322"/>
      <c r="D367" s="322" t="s">
        <v>1167</v>
      </c>
    </row>
    <row r="368" spans="1:4">
      <c r="A368" s="75">
        <v>370</v>
      </c>
      <c r="B368" s="226" t="s">
        <v>524</v>
      </c>
      <c r="C368" s="75" t="s">
        <v>817</v>
      </c>
      <c r="D368" s="75" t="s">
        <v>1168</v>
      </c>
    </row>
    <row r="369" spans="1:4">
      <c r="A369" s="75">
        <v>371</v>
      </c>
      <c r="B369" s="226" t="s">
        <v>525</v>
      </c>
      <c r="C369" s="322" t="s">
        <v>804</v>
      </c>
      <c r="D369" s="75" t="s">
        <v>1169</v>
      </c>
    </row>
    <row r="370" spans="1:4">
      <c r="A370" s="75">
        <v>372</v>
      </c>
      <c r="B370" s="321" t="s">
        <v>531</v>
      </c>
      <c r="C370" s="326" t="s">
        <v>965</v>
      </c>
      <c r="D370" s="322" t="s">
        <v>1170</v>
      </c>
    </row>
    <row r="371" spans="1:4">
      <c r="A371" s="75">
        <v>373</v>
      </c>
      <c r="B371" s="226" t="s">
        <v>532</v>
      </c>
      <c r="C371" s="75"/>
      <c r="D371" s="75"/>
    </row>
    <row r="372" spans="1:4" ht="15" thickBot="1">
      <c r="A372" s="82">
        <v>374</v>
      </c>
      <c r="B372" s="230" t="s">
        <v>533</v>
      </c>
      <c r="C372" s="82"/>
      <c r="D372" s="82"/>
    </row>
    <row r="373" spans="1:4">
      <c r="A373" s="225">
        <v>375</v>
      </c>
      <c r="B373" s="229" t="s">
        <v>534</v>
      </c>
      <c r="C373" s="225"/>
      <c r="D373" s="225"/>
    </row>
    <row r="374" spans="1:4">
      <c r="A374" s="75">
        <v>376</v>
      </c>
      <c r="B374" s="226" t="s">
        <v>535</v>
      </c>
      <c r="C374" s="75"/>
      <c r="D374" s="75"/>
    </row>
    <row r="375" spans="1:4">
      <c r="A375" s="75">
        <v>377</v>
      </c>
      <c r="B375" s="226" t="s">
        <v>536</v>
      </c>
      <c r="C375" s="75" t="s">
        <v>389</v>
      </c>
      <c r="D375" s="75" t="s">
        <v>1171</v>
      </c>
    </row>
    <row r="376" spans="1:4">
      <c r="A376" s="75">
        <v>378</v>
      </c>
      <c r="B376" s="226" t="s">
        <v>537</v>
      </c>
      <c r="C376" s="75" t="s">
        <v>173</v>
      </c>
      <c r="D376" s="75" t="s">
        <v>1172</v>
      </c>
    </row>
    <row r="377" spans="1:4">
      <c r="A377" s="75">
        <v>379</v>
      </c>
      <c r="B377" s="226" t="s">
        <v>538</v>
      </c>
      <c r="C377" s="75" t="s">
        <v>173</v>
      </c>
      <c r="D377" s="75" t="s">
        <v>1173</v>
      </c>
    </row>
    <row r="378" spans="1:4">
      <c r="A378" s="75">
        <v>380</v>
      </c>
      <c r="B378" s="226" t="s">
        <v>539</v>
      </c>
      <c r="C378" s="75" t="s">
        <v>817</v>
      </c>
      <c r="D378" s="75" t="s">
        <v>1174</v>
      </c>
    </row>
    <row r="379" spans="1:4">
      <c r="A379" s="75">
        <v>381</v>
      </c>
      <c r="B379" s="226" t="s">
        <v>540</v>
      </c>
      <c r="C379" s="75"/>
      <c r="D379" s="75"/>
    </row>
    <row r="380" spans="1:4">
      <c r="A380" s="75">
        <v>382</v>
      </c>
      <c r="B380" s="226" t="s">
        <v>541</v>
      </c>
      <c r="C380" s="75"/>
      <c r="D380" s="75"/>
    </row>
    <row r="381" spans="1:4">
      <c r="A381" s="322">
        <v>383</v>
      </c>
      <c r="B381" s="321" t="s">
        <v>542</v>
      </c>
      <c r="C381" s="322"/>
      <c r="D381" s="322"/>
    </row>
    <row r="382" spans="1:4">
      <c r="A382" s="322">
        <v>384</v>
      </c>
      <c r="B382" s="321" t="s">
        <v>543</v>
      </c>
      <c r="C382" s="75" t="s">
        <v>930</v>
      </c>
      <c r="D382" s="322" t="s">
        <v>1175</v>
      </c>
    </row>
    <row r="383" spans="1:4">
      <c r="A383" s="75">
        <v>385</v>
      </c>
      <c r="B383" s="226" t="s">
        <v>544</v>
      </c>
      <c r="C383" s="75" t="s">
        <v>322</v>
      </c>
      <c r="D383" s="75" t="s">
        <v>1176</v>
      </c>
    </row>
    <row r="384" spans="1:4">
      <c r="A384" s="75">
        <v>386</v>
      </c>
      <c r="B384" s="226" t="s">
        <v>545</v>
      </c>
      <c r="C384" s="75"/>
      <c r="D384" s="75" t="s">
        <v>1177</v>
      </c>
    </row>
    <row r="385" spans="1:4" ht="15" thickBot="1">
      <c r="A385" s="82">
        <v>387</v>
      </c>
      <c r="B385" s="230" t="s">
        <v>546</v>
      </c>
      <c r="C385" s="82"/>
      <c r="D385" s="82" t="s">
        <v>1178</v>
      </c>
    </row>
    <row r="386" spans="1:4">
      <c r="A386" s="225">
        <v>388</v>
      </c>
      <c r="B386" s="229" t="s">
        <v>547</v>
      </c>
      <c r="C386" s="225"/>
      <c r="D386" s="225" t="s">
        <v>1179</v>
      </c>
    </row>
    <row r="387" spans="1:4">
      <c r="A387" s="75">
        <v>389</v>
      </c>
      <c r="B387" s="226" t="s">
        <v>548</v>
      </c>
      <c r="C387" s="75"/>
      <c r="D387" s="75"/>
    </row>
    <row r="388" spans="1:4">
      <c r="A388" s="75">
        <v>390</v>
      </c>
      <c r="B388" s="226" t="s">
        <v>549</v>
      </c>
      <c r="C388" s="75"/>
      <c r="D388" s="75"/>
    </row>
    <row r="389" spans="1:4">
      <c r="A389" s="75">
        <v>391</v>
      </c>
      <c r="B389" s="226" t="s">
        <v>550</v>
      </c>
      <c r="C389" s="322" t="s">
        <v>303</v>
      </c>
      <c r="D389" s="75" t="s">
        <v>1180</v>
      </c>
    </row>
    <row r="390" spans="1:4">
      <c r="A390" s="75">
        <v>392</v>
      </c>
      <c r="B390" s="226" t="s">
        <v>551</v>
      </c>
      <c r="C390" s="75"/>
      <c r="D390" s="75" t="s">
        <v>1181</v>
      </c>
    </row>
    <row r="391" spans="1:4">
      <c r="A391" s="75">
        <v>393</v>
      </c>
      <c r="B391" s="226" t="s">
        <v>552</v>
      </c>
      <c r="C391" s="75"/>
      <c r="D391" s="75" t="s">
        <v>1182</v>
      </c>
    </row>
    <row r="392" spans="1:4">
      <c r="A392" s="75">
        <v>394</v>
      </c>
      <c r="B392" s="226" t="s">
        <v>553</v>
      </c>
      <c r="C392" s="75"/>
      <c r="D392" s="75" t="s">
        <v>1183</v>
      </c>
    </row>
    <row r="393" spans="1:4" ht="15" thickBot="1">
      <c r="A393" s="227">
        <v>395</v>
      </c>
      <c r="B393" s="228" t="s">
        <v>554</v>
      </c>
      <c r="C393" s="227"/>
      <c r="D393" s="227" t="s">
        <v>1184</v>
      </c>
    </row>
    <row r="394" spans="1:4">
      <c r="A394" s="157">
        <v>396</v>
      </c>
      <c r="B394" s="231" t="s">
        <v>555</v>
      </c>
      <c r="C394" s="157"/>
      <c r="D394" s="157" t="s">
        <v>1185</v>
      </c>
    </row>
    <row r="395" spans="1:4">
      <c r="A395" s="75">
        <v>397</v>
      </c>
      <c r="B395" s="226" t="s">
        <v>556</v>
      </c>
      <c r="C395" s="75" t="s">
        <v>254</v>
      </c>
      <c r="D395" s="75" t="s">
        <v>1186</v>
      </c>
    </row>
    <row r="396" spans="1:4">
      <c r="A396" s="75">
        <v>398</v>
      </c>
      <c r="B396" s="226" t="s">
        <v>557</v>
      </c>
      <c r="C396" s="75"/>
      <c r="D396" s="75" t="s">
        <v>1187</v>
      </c>
    </row>
    <row r="397" spans="1:4">
      <c r="A397" s="75">
        <v>399</v>
      </c>
      <c r="B397" s="226" t="s">
        <v>558</v>
      </c>
      <c r="C397" s="75"/>
      <c r="D397" s="75" t="s">
        <v>1188</v>
      </c>
    </row>
    <row r="398" spans="1:4">
      <c r="A398" s="75">
        <v>400</v>
      </c>
      <c r="B398" s="226" t="s">
        <v>559</v>
      </c>
      <c r="C398" s="75"/>
      <c r="D398" s="75"/>
    </row>
    <row r="399" spans="1:4">
      <c r="A399" s="75">
        <v>401</v>
      </c>
      <c r="B399" s="226" t="s">
        <v>560</v>
      </c>
      <c r="C399" s="75"/>
      <c r="D399" s="75" t="s">
        <v>1189</v>
      </c>
    </row>
    <row r="400" spans="1:4">
      <c r="A400" s="75">
        <v>402</v>
      </c>
      <c r="B400" s="226" t="s">
        <v>561</v>
      </c>
      <c r="C400" s="75"/>
      <c r="D400" s="75" t="s">
        <v>1190</v>
      </c>
    </row>
    <row r="401" spans="1:4">
      <c r="A401" s="75">
        <v>403</v>
      </c>
      <c r="B401" s="226" t="s">
        <v>562</v>
      </c>
      <c r="C401" s="75"/>
      <c r="D401" s="75" t="s">
        <v>1191</v>
      </c>
    </row>
    <row r="402" spans="1:4">
      <c r="A402" s="75">
        <v>404</v>
      </c>
      <c r="B402" s="226" t="s">
        <v>563</v>
      </c>
      <c r="C402" s="75" t="s">
        <v>264</v>
      </c>
      <c r="D402" s="75" t="s">
        <v>1192</v>
      </c>
    </row>
    <row r="403" spans="1:4">
      <c r="A403" s="75">
        <v>405</v>
      </c>
      <c r="B403" s="226" t="s">
        <v>564</v>
      </c>
      <c r="C403" s="75"/>
      <c r="D403" s="75" t="s">
        <v>1193</v>
      </c>
    </row>
    <row r="404" spans="1:4">
      <c r="A404" s="75">
        <v>406</v>
      </c>
      <c r="B404" s="226" t="s">
        <v>294</v>
      </c>
      <c r="C404" s="75"/>
      <c r="D404" s="75" t="s">
        <v>1194</v>
      </c>
    </row>
    <row r="405" spans="1:4">
      <c r="A405" s="75">
        <v>407</v>
      </c>
      <c r="B405" s="226" t="s">
        <v>565</v>
      </c>
      <c r="C405" s="75"/>
      <c r="D405" s="75"/>
    </row>
    <row r="406" spans="1:4">
      <c r="A406" s="75">
        <v>408</v>
      </c>
      <c r="B406" s="226" t="s">
        <v>566</v>
      </c>
      <c r="C406" s="75"/>
      <c r="D406" s="75"/>
    </row>
    <row r="407" spans="1:4">
      <c r="A407" s="75">
        <v>409</v>
      </c>
      <c r="B407" s="226" t="s">
        <v>567</v>
      </c>
      <c r="C407" s="75"/>
      <c r="D407" s="75"/>
    </row>
    <row r="408" spans="1:4">
      <c r="A408" s="75">
        <v>410</v>
      </c>
      <c r="B408" s="226" t="s">
        <v>568</v>
      </c>
      <c r="C408" s="75"/>
      <c r="D408" s="75"/>
    </row>
    <row r="409" spans="1:4">
      <c r="A409" s="75">
        <v>411</v>
      </c>
      <c r="B409" s="226" t="s">
        <v>569</v>
      </c>
      <c r="C409" s="75"/>
      <c r="D409" s="75"/>
    </row>
    <row r="410" spans="1:4">
      <c r="A410" s="75">
        <v>412</v>
      </c>
      <c r="B410" s="226" t="s">
        <v>570</v>
      </c>
      <c r="C410" s="322" t="s">
        <v>683</v>
      </c>
      <c r="D410" s="75" t="s">
        <v>1195</v>
      </c>
    </row>
    <row r="411" spans="1:4">
      <c r="A411" s="75">
        <v>413</v>
      </c>
      <c r="B411" s="321" t="s">
        <v>571</v>
      </c>
      <c r="C411" s="75" t="s">
        <v>130</v>
      </c>
      <c r="D411" s="322" t="s">
        <v>1196</v>
      </c>
    </row>
    <row r="412" spans="1:4">
      <c r="A412" s="75">
        <v>414</v>
      </c>
      <c r="B412" s="226" t="s">
        <v>572</v>
      </c>
      <c r="C412" s="75" t="s">
        <v>173</v>
      </c>
      <c r="D412" s="75" t="s">
        <v>1197</v>
      </c>
    </row>
    <row r="413" spans="1:4">
      <c r="A413" s="75">
        <v>415</v>
      </c>
      <c r="B413" s="226" t="s">
        <v>573</v>
      </c>
      <c r="C413" s="75" t="s">
        <v>526</v>
      </c>
      <c r="D413" s="75" t="s">
        <v>1198</v>
      </c>
    </row>
    <row r="414" spans="1:4">
      <c r="A414" s="75">
        <v>416</v>
      </c>
      <c r="B414" s="226" t="s">
        <v>574</v>
      </c>
      <c r="C414" s="75"/>
      <c r="D414" s="75" t="s">
        <v>1199</v>
      </c>
    </row>
    <row r="415" spans="1:4">
      <c r="A415" s="75">
        <v>417</v>
      </c>
      <c r="B415" s="226" t="s">
        <v>575</v>
      </c>
      <c r="C415" s="75" t="s">
        <v>526</v>
      </c>
      <c r="D415" s="75" t="s">
        <v>1200</v>
      </c>
    </row>
    <row r="416" spans="1:4">
      <c r="A416" s="75">
        <v>418</v>
      </c>
      <c r="B416" s="226" t="s">
        <v>576</v>
      </c>
      <c r="C416" s="75" t="s">
        <v>332</v>
      </c>
      <c r="D416" s="75" t="s">
        <v>1201</v>
      </c>
    </row>
    <row r="417" spans="1:4">
      <c r="A417" s="75">
        <v>419</v>
      </c>
      <c r="B417" s="226" t="s">
        <v>577</v>
      </c>
      <c r="C417" s="75"/>
      <c r="D417" s="75" t="s">
        <v>1202</v>
      </c>
    </row>
    <row r="418" spans="1:4">
      <c r="A418" s="75">
        <v>420</v>
      </c>
      <c r="B418" s="226" t="s">
        <v>578</v>
      </c>
      <c r="C418" s="75" t="s">
        <v>526</v>
      </c>
      <c r="D418" s="75" t="s">
        <v>1203</v>
      </c>
    </row>
    <row r="419" spans="1:4">
      <c r="A419" s="75">
        <v>421</v>
      </c>
      <c r="B419" s="321" t="s">
        <v>579</v>
      </c>
      <c r="C419" s="75" t="s">
        <v>332</v>
      </c>
      <c r="D419" s="322" t="s">
        <v>1204</v>
      </c>
    </row>
    <row r="420" spans="1:4">
      <c r="A420" s="75">
        <v>422</v>
      </c>
      <c r="B420" s="226" t="s">
        <v>580</v>
      </c>
      <c r="C420" s="75"/>
      <c r="D420" s="75"/>
    </row>
    <row r="421" spans="1:4">
      <c r="A421" s="75">
        <v>423</v>
      </c>
      <c r="B421" s="226" t="s">
        <v>592</v>
      </c>
      <c r="C421" s="75"/>
      <c r="D421" s="75" t="s">
        <v>1205</v>
      </c>
    </row>
    <row r="422" spans="1:4">
      <c r="A422" s="82">
        <v>424</v>
      </c>
      <c r="B422" s="230" t="s">
        <v>614</v>
      </c>
      <c r="C422" s="82" t="s">
        <v>264</v>
      </c>
      <c r="D422" s="82" t="s">
        <v>1206</v>
      </c>
    </row>
    <row r="423" spans="1:4">
      <c r="A423" s="75">
        <v>425</v>
      </c>
      <c r="B423" s="226" t="s">
        <v>593</v>
      </c>
      <c r="C423" s="75"/>
      <c r="D423" s="75" t="s">
        <v>1207</v>
      </c>
    </row>
    <row r="424" spans="1:4">
      <c r="A424" s="157">
        <v>426</v>
      </c>
      <c r="B424" s="231" t="s">
        <v>594</v>
      </c>
      <c r="C424" s="157"/>
      <c r="D424" s="157" t="s">
        <v>1208</v>
      </c>
    </row>
    <row r="425" spans="1:4">
      <c r="A425" s="322">
        <v>427</v>
      </c>
      <c r="B425" s="321" t="s">
        <v>595</v>
      </c>
      <c r="C425" s="322"/>
      <c r="D425" s="322" t="s">
        <v>1209</v>
      </c>
    </row>
    <row r="426" spans="1:4">
      <c r="A426" s="75">
        <v>428</v>
      </c>
      <c r="B426" s="226" t="s">
        <v>615</v>
      </c>
      <c r="C426" s="75" t="s">
        <v>817</v>
      </c>
      <c r="D426" s="75" t="s">
        <v>1210</v>
      </c>
    </row>
    <row r="427" spans="1:4">
      <c r="A427" s="75">
        <v>429</v>
      </c>
      <c r="B427" s="226" t="s">
        <v>616</v>
      </c>
      <c r="C427" s="75" t="s">
        <v>817</v>
      </c>
      <c r="D427" s="75" t="s">
        <v>1211</v>
      </c>
    </row>
    <row r="428" spans="1:4">
      <c r="A428" s="75">
        <v>430</v>
      </c>
      <c r="B428" s="226" t="s">
        <v>617</v>
      </c>
      <c r="C428" s="75" t="s">
        <v>817</v>
      </c>
      <c r="D428" s="75" t="s">
        <v>1212</v>
      </c>
    </row>
    <row r="429" spans="1:4">
      <c r="A429" s="75">
        <v>431</v>
      </c>
      <c r="B429" s="226" t="s">
        <v>618</v>
      </c>
      <c r="C429" s="75" t="s">
        <v>817</v>
      </c>
      <c r="D429" s="75" t="s">
        <v>1213</v>
      </c>
    </row>
    <row r="430" spans="1:4">
      <c r="A430" s="75">
        <v>432</v>
      </c>
      <c r="B430" s="226" t="s">
        <v>619</v>
      </c>
      <c r="C430" s="75" t="s">
        <v>817</v>
      </c>
      <c r="D430" s="75" t="s">
        <v>1214</v>
      </c>
    </row>
    <row r="431" spans="1:4">
      <c r="A431" s="322">
        <v>433</v>
      </c>
      <c r="B431" s="321" t="s">
        <v>620</v>
      </c>
      <c r="C431" s="75" t="s">
        <v>865</v>
      </c>
      <c r="D431" s="322" t="s">
        <v>1215</v>
      </c>
    </row>
    <row r="432" spans="1:4">
      <c r="A432" s="75">
        <v>434</v>
      </c>
      <c r="B432" s="226" t="s">
        <v>621</v>
      </c>
      <c r="C432" s="75" t="s">
        <v>817</v>
      </c>
      <c r="D432" s="75" t="s">
        <v>1216</v>
      </c>
    </row>
    <row r="433" spans="1:4">
      <c r="A433" s="75">
        <v>437</v>
      </c>
      <c r="B433" s="226" t="s">
        <v>624</v>
      </c>
      <c r="C433" s="75"/>
      <c r="D433" s="75" t="s">
        <v>1217</v>
      </c>
    </row>
    <row r="434" spans="1:4">
      <c r="A434" s="75">
        <v>438</v>
      </c>
      <c r="B434" s="226" t="s">
        <v>625</v>
      </c>
      <c r="C434" s="75"/>
      <c r="D434" s="75" t="s">
        <v>1078</v>
      </c>
    </row>
    <row r="435" spans="1:4">
      <c r="A435" s="75">
        <v>439</v>
      </c>
      <c r="B435" s="226" t="s">
        <v>626</v>
      </c>
      <c r="C435" s="75"/>
      <c r="D435" s="75" t="s">
        <v>1218</v>
      </c>
    </row>
    <row r="436" spans="1:4">
      <c r="A436" s="75">
        <v>440</v>
      </c>
      <c r="B436" s="226" t="s">
        <v>627</v>
      </c>
      <c r="C436" s="75" t="s">
        <v>526</v>
      </c>
      <c r="D436" s="322" t="s">
        <v>1219</v>
      </c>
    </row>
    <row r="437" spans="1:4">
      <c r="A437" s="75">
        <v>441</v>
      </c>
      <c r="B437" s="226" t="s">
        <v>628</v>
      </c>
      <c r="C437" s="322"/>
      <c r="D437" s="322" t="s">
        <v>1220</v>
      </c>
    </row>
    <row r="438" spans="1:4">
      <c r="A438" s="75">
        <v>442</v>
      </c>
      <c r="B438" s="226" t="s">
        <v>629</v>
      </c>
      <c r="C438" s="75"/>
      <c r="D438" s="322" t="s">
        <v>1221</v>
      </c>
    </row>
    <row r="439" spans="1:4">
      <c r="A439" s="75">
        <v>443</v>
      </c>
      <c r="B439" s="226" t="s">
        <v>630</v>
      </c>
      <c r="C439" s="75" t="s">
        <v>322</v>
      </c>
      <c r="D439" s="322" t="s">
        <v>1222</v>
      </c>
    </row>
    <row r="440" spans="1:4">
      <c r="A440" s="75">
        <v>444</v>
      </c>
      <c r="B440" s="321" t="s">
        <v>631</v>
      </c>
      <c r="C440" s="326" t="s">
        <v>965</v>
      </c>
      <c r="D440" s="322" t="s">
        <v>1223</v>
      </c>
    </row>
    <row r="441" spans="1:4">
      <c r="A441" s="75">
        <v>445</v>
      </c>
      <c r="B441" s="321" t="s">
        <v>632</v>
      </c>
      <c r="C441" s="326" t="s">
        <v>965</v>
      </c>
      <c r="D441" s="322" t="s">
        <v>1224</v>
      </c>
    </row>
    <row r="442" spans="1:4">
      <c r="A442" s="75">
        <v>446</v>
      </c>
      <c r="B442" s="226" t="s">
        <v>818</v>
      </c>
      <c r="C442" s="75" t="s">
        <v>360</v>
      </c>
      <c r="D442" s="322" t="s">
        <v>1225</v>
      </c>
    </row>
    <row r="443" spans="1:4">
      <c r="A443" s="75">
        <v>447</v>
      </c>
      <c r="B443" s="226" t="s">
        <v>633</v>
      </c>
      <c r="C443" s="322"/>
      <c r="D443" s="322" t="s">
        <v>1226</v>
      </c>
    </row>
    <row r="444" spans="1:4">
      <c r="A444" s="75">
        <v>448</v>
      </c>
      <c r="B444" s="226" t="s">
        <v>634</v>
      </c>
      <c r="C444" s="75" t="s">
        <v>205</v>
      </c>
      <c r="D444" s="322" t="s">
        <v>1227</v>
      </c>
    </row>
    <row r="445" spans="1:4">
      <c r="A445" s="75">
        <v>449</v>
      </c>
      <c r="B445" s="226" t="s">
        <v>635</v>
      </c>
      <c r="C445" s="322"/>
      <c r="D445" s="322"/>
    </row>
    <row r="446" spans="1:4">
      <c r="A446" s="322">
        <v>450</v>
      </c>
      <c r="B446" s="321" t="s">
        <v>636</v>
      </c>
      <c r="C446" s="322"/>
      <c r="D446" s="322" t="s">
        <v>1228</v>
      </c>
    </row>
    <row r="447" spans="1:4">
      <c r="A447" s="75">
        <v>451</v>
      </c>
      <c r="B447" s="226" t="s">
        <v>637</v>
      </c>
      <c r="C447" s="75" t="s">
        <v>1229</v>
      </c>
      <c r="D447" s="322" t="s">
        <v>1230</v>
      </c>
    </row>
    <row r="448" spans="1:4">
      <c r="A448" s="75">
        <v>452</v>
      </c>
      <c r="B448" s="226" t="s">
        <v>638</v>
      </c>
      <c r="C448" s="75" t="s">
        <v>817</v>
      </c>
      <c r="D448" s="322" t="s">
        <v>1231</v>
      </c>
    </row>
    <row r="449" spans="1:4">
      <c r="A449" s="75">
        <v>453</v>
      </c>
      <c r="B449" s="226" t="s">
        <v>639</v>
      </c>
      <c r="C449" s="75" t="s">
        <v>817</v>
      </c>
      <c r="D449" s="322" t="s">
        <v>1232</v>
      </c>
    </row>
    <row r="450" spans="1:4">
      <c r="A450" s="75">
        <v>454</v>
      </c>
      <c r="B450" s="226" t="s">
        <v>640</v>
      </c>
      <c r="C450" s="75" t="s">
        <v>817</v>
      </c>
      <c r="D450" s="322" t="s">
        <v>1233</v>
      </c>
    </row>
    <row r="451" spans="1:4">
      <c r="A451" s="341">
        <v>455</v>
      </c>
      <c r="B451" s="342" t="s">
        <v>641</v>
      </c>
      <c r="C451" s="341" t="s">
        <v>1229</v>
      </c>
      <c r="D451" s="343" t="s">
        <v>1234</v>
      </c>
    </row>
    <row r="452" spans="1:4">
      <c r="A452" s="75">
        <v>456</v>
      </c>
      <c r="B452" s="226" t="s">
        <v>642</v>
      </c>
      <c r="C452" s="75" t="s">
        <v>817</v>
      </c>
      <c r="D452" s="322" t="s">
        <v>1235</v>
      </c>
    </row>
    <row r="453" spans="1:4">
      <c r="A453" s="75">
        <v>457</v>
      </c>
      <c r="B453" s="226" t="s">
        <v>643</v>
      </c>
      <c r="C453" s="75" t="s">
        <v>817</v>
      </c>
      <c r="D453" s="322" t="s">
        <v>1236</v>
      </c>
    </row>
    <row r="454" spans="1:4">
      <c r="A454" s="322">
        <v>458</v>
      </c>
      <c r="B454" s="321" t="s">
        <v>644</v>
      </c>
      <c r="C454" s="75" t="s">
        <v>136</v>
      </c>
      <c r="D454" s="322" t="s">
        <v>1237</v>
      </c>
    </row>
    <row r="455" spans="1:4">
      <c r="A455" s="75">
        <v>459</v>
      </c>
      <c r="B455" s="226" t="s">
        <v>645</v>
      </c>
      <c r="C455" s="322"/>
      <c r="D455" s="322" t="s">
        <v>1238</v>
      </c>
    </row>
    <row r="456" spans="1:4">
      <c r="A456" s="75">
        <v>460</v>
      </c>
      <c r="B456" s="226" t="s">
        <v>646</v>
      </c>
      <c r="C456" s="322"/>
      <c r="D456" s="322" t="s">
        <v>1239</v>
      </c>
    </row>
    <row r="457" spans="1:4">
      <c r="A457" s="75">
        <v>461</v>
      </c>
      <c r="B457" s="226" t="s">
        <v>647</v>
      </c>
      <c r="C457" s="322"/>
      <c r="D457" s="322" t="s">
        <v>1240</v>
      </c>
    </row>
    <row r="458" spans="1:4">
      <c r="A458" s="75">
        <v>462</v>
      </c>
      <c r="B458" s="226" t="s">
        <v>648</v>
      </c>
      <c r="C458" s="75" t="s">
        <v>360</v>
      </c>
      <c r="D458" s="322" t="s">
        <v>1241</v>
      </c>
    </row>
    <row r="459" spans="1:4">
      <c r="A459" s="75">
        <v>463</v>
      </c>
      <c r="B459" s="226" t="s">
        <v>649</v>
      </c>
      <c r="C459" s="322"/>
      <c r="D459" s="322"/>
    </row>
    <row r="460" spans="1:4">
      <c r="A460" s="75">
        <v>464</v>
      </c>
      <c r="B460" s="226" t="s">
        <v>650</v>
      </c>
      <c r="C460" s="322"/>
      <c r="D460" s="322"/>
    </row>
    <row r="461" spans="1:4">
      <c r="A461" s="322">
        <v>465</v>
      </c>
      <c r="B461" s="321" t="s">
        <v>651</v>
      </c>
      <c r="C461" s="322"/>
      <c r="D461" s="322" t="s">
        <v>1242</v>
      </c>
    </row>
    <row r="462" spans="1:4">
      <c r="A462" s="75">
        <v>466</v>
      </c>
      <c r="B462" s="226" t="s">
        <v>652</v>
      </c>
      <c r="C462" s="322"/>
      <c r="D462" s="322"/>
    </row>
    <row r="463" spans="1:4">
      <c r="A463" s="75">
        <v>467</v>
      </c>
      <c r="B463" s="226" t="s">
        <v>653</v>
      </c>
      <c r="C463" s="322"/>
      <c r="D463" s="322"/>
    </row>
    <row r="464" spans="1:4">
      <c r="A464" s="75">
        <v>468</v>
      </c>
      <c r="B464" s="321" t="s">
        <v>654</v>
      </c>
      <c r="C464" s="322"/>
      <c r="D464" s="322"/>
    </row>
    <row r="465" spans="1:4">
      <c r="A465" s="75">
        <v>469</v>
      </c>
      <c r="B465" s="321" t="s">
        <v>655</v>
      </c>
      <c r="C465" s="322"/>
      <c r="D465" s="322"/>
    </row>
    <row r="466" spans="1:4" ht="28.8">
      <c r="A466" s="75">
        <v>470</v>
      </c>
      <c r="B466" s="303" t="s">
        <v>656</v>
      </c>
      <c r="C466" s="75" t="s">
        <v>264</v>
      </c>
      <c r="D466" s="322" t="s">
        <v>1243</v>
      </c>
    </row>
    <row r="467" spans="1:4">
      <c r="A467" s="75">
        <v>471</v>
      </c>
      <c r="B467" s="226" t="s">
        <v>657</v>
      </c>
      <c r="C467" s="75" t="s">
        <v>264</v>
      </c>
      <c r="D467" s="322" t="s">
        <v>1244</v>
      </c>
    </row>
    <row r="468" spans="1:4">
      <c r="A468" s="82">
        <v>472</v>
      </c>
      <c r="B468" s="230" t="s">
        <v>658</v>
      </c>
      <c r="C468" s="75" t="s">
        <v>1026</v>
      </c>
      <c r="D468" s="334" t="s">
        <v>1245</v>
      </c>
    </row>
    <row r="469" spans="1:4">
      <c r="A469" s="322">
        <v>473</v>
      </c>
      <c r="B469" s="321" t="s">
        <v>659</v>
      </c>
      <c r="C469" s="75"/>
      <c r="D469" s="322" t="s">
        <v>1246</v>
      </c>
    </row>
    <row r="470" spans="1:4">
      <c r="A470" s="157">
        <v>474</v>
      </c>
      <c r="B470" s="231" t="s">
        <v>660</v>
      </c>
      <c r="C470" s="322"/>
      <c r="D470" s="324" t="s">
        <v>1247</v>
      </c>
    </row>
    <row r="471" spans="1:4">
      <c r="A471" s="322">
        <v>475</v>
      </c>
      <c r="B471" s="321" t="s">
        <v>661</v>
      </c>
      <c r="C471" s="322"/>
      <c r="D471" s="322" t="s">
        <v>1248</v>
      </c>
    </row>
    <row r="472" spans="1:4">
      <c r="A472" s="322">
        <v>477</v>
      </c>
      <c r="B472" s="321" t="s">
        <v>662</v>
      </c>
      <c r="C472" s="322"/>
      <c r="D472" s="322" t="s">
        <v>1249</v>
      </c>
    </row>
    <row r="473" spans="1:4">
      <c r="A473" s="322">
        <v>478</v>
      </c>
      <c r="B473" s="321" t="s">
        <v>663</v>
      </c>
      <c r="C473" s="322" t="s">
        <v>303</v>
      </c>
      <c r="D473" s="322" t="s">
        <v>1250</v>
      </c>
    </row>
    <row r="474" spans="1:4">
      <c r="A474" s="75">
        <v>479</v>
      </c>
      <c r="B474" s="226" t="s">
        <v>664</v>
      </c>
      <c r="C474" s="75" t="s">
        <v>613</v>
      </c>
      <c r="D474" s="322" t="s">
        <v>1251</v>
      </c>
    </row>
    <row r="475" spans="1:4">
      <c r="A475" s="75">
        <v>484</v>
      </c>
      <c r="B475" s="226" t="s">
        <v>596</v>
      </c>
      <c r="C475" s="322"/>
      <c r="D475" s="322" t="s">
        <v>1252</v>
      </c>
    </row>
    <row r="476" spans="1:4">
      <c r="A476" s="75">
        <v>485</v>
      </c>
      <c r="B476" s="226" t="s">
        <v>597</v>
      </c>
      <c r="C476" s="75" t="s">
        <v>264</v>
      </c>
      <c r="D476" s="322" t="s">
        <v>1253</v>
      </c>
    </row>
    <row r="477" spans="1:4">
      <c r="A477" s="75">
        <v>486</v>
      </c>
      <c r="B477" s="226" t="s">
        <v>598</v>
      </c>
      <c r="C477" s="322"/>
      <c r="D477" s="322" t="s">
        <v>1254</v>
      </c>
    </row>
    <row r="478" spans="1:4">
      <c r="A478" s="75">
        <v>487</v>
      </c>
      <c r="B478" s="226" t="s">
        <v>599</v>
      </c>
      <c r="C478" s="75" t="s">
        <v>264</v>
      </c>
      <c r="D478" s="322" t="s">
        <v>1253</v>
      </c>
    </row>
    <row r="479" spans="1:4">
      <c r="A479" s="75">
        <v>488</v>
      </c>
      <c r="B479" s="226" t="s">
        <v>600</v>
      </c>
      <c r="C479" s="322"/>
      <c r="D479" s="322" t="s">
        <v>1255</v>
      </c>
    </row>
    <row r="480" spans="1:4">
      <c r="A480" s="75">
        <v>489</v>
      </c>
      <c r="B480" s="226" t="s">
        <v>601</v>
      </c>
      <c r="C480" s="322"/>
      <c r="D480" s="322" t="s">
        <v>1256</v>
      </c>
    </row>
    <row r="481" spans="1:4">
      <c r="A481" s="75">
        <v>490</v>
      </c>
      <c r="B481" s="226" t="s">
        <v>602</v>
      </c>
      <c r="C481" s="322"/>
      <c r="D481" s="322" t="s">
        <v>1257</v>
      </c>
    </row>
    <row r="482" spans="1:4">
      <c r="A482" s="75">
        <v>491</v>
      </c>
      <c r="B482" s="226" t="s">
        <v>603</v>
      </c>
      <c r="C482" s="322"/>
      <c r="D482" s="322" t="s">
        <v>1258</v>
      </c>
    </row>
    <row r="483" spans="1:4">
      <c r="A483" s="75">
        <v>492</v>
      </c>
      <c r="B483" s="226" t="s">
        <v>604</v>
      </c>
      <c r="C483" s="75" t="s">
        <v>264</v>
      </c>
      <c r="D483" s="322" t="s">
        <v>1259</v>
      </c>
    </row>
    <row r="484" spans="1:4">
      <c r="A484" s="75">
        <v>493</v>
      </c>
      <c r="B484" s="226" t="s">
        <v>605</v>
      </c>
      <c r="C484" s="322"/>
      <c r="D484" s="322" t="s">
        <v>1260</v>
      </c>
    </row>
    <row r="485" spans="1:4">
      <c r="A485" s="75">
        <v>494</v>
      </c>
      <c r="B485" s="226" t="s">
        <v>606</v>
      </c>
      <c r="C485" s="322"/>
      <c r="D485" s="322" t="s">
        <v>1261</v>
      </c>
    </row>
    <row r="486" spans="1:4">
      <c r="A486" s="75">
        <v>495</v>
      </c>
      <c r="B486" s="226" t="s">
        <v>684</v>
      </c>
      <c r="C486" s="322"/>
      <c r="D486" s="322" t="s">
        <v>1262</v>
      </c>
    </row>
    <row r="487" spans="1:4">
      <c r="A487" s="75">
        <v>496</v>
      </c>
      <c r="B487" s="226" t="s">
        <v>607</v>
      </c>
      <c r="C487" s="322"/>
      <c r="D487" s="322" t="s">
        <v>1263</v>
      </c>
    </row>
    <row r="488" spans="1:4">
      <c r="A488" s="75">
        <v>497</v>
      </c>
      <c r="B488" s="226" t="s">
        <v>608</v>
      </c>
      <c r="C488" s="322"/>
      <c r="D488" s="322" t="s">
        <v>1264</v>
      </c>
    </row>
    <row r="489" spans="1:4">
      <c r="A489" s="75">
        <v>499</v>
      </c>
      <c r="B489" s="226" t="s">
        <v>665</v>
      </c>
      <c r="C489" s="75" t="s">
        <v>526</v>
      </c>
      <c r="D489" s="322" t="s">
        <v>1265</v>
      </c>
    </row>
    <row r="490" spans="1:4">
      <c r="A490" s="75">
        <v>500</v>
      </c>
      <c r="B490" s="226" t="s">
        <v>666</v>
      </c>
      <c r="C490" s="75" t="s">
        <v>817</v>
      </c>
      <c r="D490" s="322" t="s">
        <v>1266</v>
      </c>
    </row>
    <row r="491" spans="1:4">
      <c r="A491" s="75">
        <v>501</v>
      </c>
      <c r="B491" s="226" t="s">
        <v>667</v>
      </c>
      <c r="C491" s="75" t="s">
        <v>526</v>
      </c>
      <c r="D491" s="322" t="s">
        <v>1267</v>
      </c>
    </row>
    <row r="492" spans="1:4">
      <c r="A492" s="75">
        <v>502</v>
      </c>
      <c r="B492" s="321" t="s">
        <v>668</v>
      </c>
      <c r="C492" s="322"/>
      <c r="D492" s="322" t="s">
        <v>1268</v>
      </c>
    </row>
    <row r="493" spans="1:4">
      <c r="A493" s="75">
        <v>503</v>
      </c>
      <c r="B493" s="226" t="s">
        <v>669</v>
      </c>
      <c r="C493" s="75" t="s">
        <v>817</v>
      </c>
      <c r="D493" s="322" t="s">
        <v>1269</v>
      </c>
    </row>
    <row r="494" spans="1:4">
      <c r="A494" s="75">
        <v>504</v>
      </c>
      <c r="B494" s="226" t="s">
        <v>670</v>
      </c>
      <c r="C494" s="75" t="s">
        <v>817</v>
      </c>
      <c r="D494" s="322" t="s">
        <v>1270</v>
      </c>
    </row>
    <row r="495" spans="1:4">
      <c r="A495" s="75">
        <v>505</v>
      </c>
      <c r="B495" s="226" t="s">
        <v>671</v>
      </c>
      <c r="C495" s="75" t="s">
        <v>817</v>
      </c>
      <c r="D495" s="322" t="s">
        <v>1271</v>
      </c>
    </row>
    <row r="496" spans="1:4">
      <c r="A496" s="75">
        <v>506</v>
      </c>
      <c r="B496" s="226" t="s">
        <v>672</v>
      </c>
      <c r="C496" s="75" t="s">
        <v>817</v>
      </c>
      <c r="D496" s="322" t="s">
        <v>1272</v>
      </c>
    </row>
    <row r="497" spans="1:4">
      <c r="A497" s="75">
        <v>507</v>
      </c>
      <c r="B497" s="226" t="s">
        <v>673</v>
      </c>
      <c r="C497" s="75" t="s">
        <v>817</v>
      </c>
      <c r="D497" s="322" t="s">
        <v>1273</v>
      </c>
    </row>
    <row r="498" spans="1:4">
      <c r="A498" s="75">
        <v>508</v>
      </c>
      <c r="B498" s="226" t="s">
        <v>674</v>
      </c>
      <c r="C498" s="75" t="s">
        <v>817</v>
      </c>
      <c r="D498" s="322" t="s">
        <v>1274</v>
      </c>
    </row>
    <row r="499" spans="1:4">
      <c r="A499" s="75">
        <v>509</v>
      </c>
      <c r="B499" s="226" t="s">
        <v>675</v>
      </c>
      <c r="C499" s="75" t="s">
        <v>682</v>
      </c>
      <c r="D499" s="322" t="s">
        <v>1275</v>
      </c>
    </row>
    <row r="500" spans="1:4">
      <c r="A500" s="75">
        <v>510</v>
      </c>
      <c r="B500" s="226" t="s">
        <v>676</v>
      </c>
      <c r="C500" s="75" t="s">
        <v>682</v>
      </c>
      <c r="D500" s="322" t="s">
        <v>1276</v>
      </c>
    </row>
    <row r="501" spans="1:4">
      <c r="A501" s="75">
        <v>511</v>
      </c>
      <c r="B501" s="226" t="s">
        <v>677</v>
      </c>
      <c r="C501" s="75" t="s">
        <v>682</v>
      </c>
      <c r="D501" s="322" t="s">
        <v>1277</v>
      </c>
    </row>
    <row r="502" spans="1:4">
      <c r="A502" s="75">
        <v>512</v>
      </c>
      <c r="B502" s="226" t="s">
        <v>678</v>
      </c>
      <c r="C502" s="75" t="s">
        <v>682</v>
      </c>
      <c r="D502" s="322" t="s">
        <v>1278</v>
      </c>
    </row>
    <row r="503" spans="1:4">
      <c r="A503" s="75">
        <v>513</v>
      </c>
      <c r="B503" s="226" t="s">
        <v>609</v>
      </c>
      <c r="C503" s="322"/>
      <c r="D503" s="322" t="s">
        <v>1279</v>
      </c>
    </row>
    <row r="504" spans="1:4">
      <c r="A504" s="75">
        <v>514</v>
      </c>
      <c r="B504" s="226" t="s">
        <v>610</v>
      </c>
      <c r="C504" s="322"/>
      <c r="D504" s="322" t="s">
        <v>1280</v>
      </c>
    </row>
    <row r="505" spans="1:4">
      <c r="A505" s="75">
        <v>515</v>
      </c>
      <c r="B505" s="226" t="s">
        <v>611</v>
      </c>
      <c r="C505" s="322" t="s">
        <v>683</v>
      </c>
      <c r="D505" s="322" t="s">
        <v>1281</v>
      </c>
    </row>
    <row r="506" spans="1:4">
      <c r="A506" s="322">
        <v>516</v>
      </c>
      <c r="B506" s="321" t="s">
        <v>679</v>
      </c>
      <c r="C506" s="322"/>
      <c r="D506" s="322" t="s">
        <v>1282</v>
      </c>
    </row>
    <row r="507" spans="1:4">
      <c r="A507" s="75">
        <v>517</v>
      </c>
      <c r="B507" s="226" t="s">
        <v>685</v>
      </c>
      <c r="C507" s="75" t="s">
        <v>254</v>
      </c>
      <c r="D507" s="322" t="s">
        <v>1283</v>
      </c>
    </row>
    <row r="508" spans="1:4">
      <c r="A508" s="75">
        <v>518</v>
      </c>
      <c r="B508" s="226" t="s">
        <v>686</v>
      </c>
      <c r="C508" s="322"/>
      <c r="D508" s="322" t="s">
        <v>1284</v>
      </c>
    </row>
    <row r="509" spans="1:4">
      <c r="A509" s="75">
        <v>519</v>
      </c>
      <c r="B509" s="226" t="s">
        <v>687</v>
      </c>
      <c r="C509" s="75" t="s">
        <v>681</v>
      </c>
      <c r="D509" s="322" t="s">
        <v>938</v>
      </c>
    </row>
    <row r="510" spans="1:4">
      <c r="A510" s="75">
        <v>520</v>
      </c>
      <c r="B510" s="226" t="s">
        <v>688</v>
      </c>
      <c r="C510" s="322"/>
      <c r="D510" s="322" t="s">
        <v>1285</v>
      </c>
    </row>
    <row r="511" spans="1:4">
      <c r="A511" s="75">
        <v>521</v>
      </c>
      <c r="B511" s="226" t="s">
        <v>689</v>
      </c>
      <c r="C511" s="75" t="s">
        <v>681</v>
      </c>
      <c r="D511" s="322" t="s">
        <v>1286</v>
      </c>
    </row>
    <row r="512" spans="1:4">
      <c r="A512" s="75">
        <v>522</v>
      </c>
      <c r="B512" s="226" t="s">
        <v>690</v>
      </c>
      <c r="C512" s="75" t="s">
        <v>681</v>
      </c>
      <c r="D512" s="322" t="s">
        <v>1287</v>
      </c>
    </row>
    <row r="513" spans="1:4">
      <c r="A513" s="75">
        <v>523</v>
      </c>
      <c r="B513" s="226" t="s">
        <v>691</v>
      </c>
      <c r="C513" s="75" t="s">
        <v>681</v>
      </c>
      <c r="D513" s="322" t="s">
        <v>1288</v>
      </c>
    </row>
    <row r="514" spans="1:4">
      <c r="A514" s="322">
        <v>524</v>
      </c>
      <c r="B514" s="226" t="s">
        <v>692</v>
      </c>
      <c r="C514" s="75"/>
      <c r="D514" s="322" t="s">
        <v>1289</v>
      </c>
    </row>
    <row r="515" spans="1:4">
      <c r="A515" s="75">
        <v>525</v>
      </c>
      <c r="B515" s="226" t="s">
        <v>693</v>
      </c>
      <c r="C515" s="322"/>
      <c r="D515" s="322" t="s">
        <v>1290</v>
      </c>
    </row>
    <row r="516" spans="1:4">
      <c r="A516" s="75">
        <v>526</v>
      </c>
      <c r="B516" s="226" t="s">
        <v>694</v>
      </c>
      <c r="C516" s="322"/>
      <c r="D516" s="322" t="s">
        <v>1291</v>
      </c>
    </row>
    <row r="517" spans="1:4">
      <c r="A517" s="75">
        <v>527</v>
      </c>
      <c r="B517" s="226" t="s">
        <v>695</v>
      </c>
      <c r="C517" s="75" t="s">
        <v>173</v>
      </c>
      <c r="D517" s="322" t="s">
        <v>1292</v>
      </c>
    </row>
    <row r="518" spans="1:4">
      <c r="A518" s="75">
        <v>528</v>
      </c>
      <c r="B518" s="226" t="s">
        <v>696</v>
      </c>
      <c r="C518" s="75" t="s">
        <v>173</v>
      </c>
      <c r="D518" s="322" t="s">
        <v>1293</v>
      </c>
    </row>
    <row r="519" spans="1:4">
      <c r="A519" s="75">
        <v>529</v>
      </c>
      <c r="B519" s="226" t="s">
        <v>697</v>
      </c>
      <c r="C519" s="75" t="s">
        <v>136</v>
      </c>
      <c r="D519" s="322" t="s">
        <v>1294</v>
      </c>
    </row>
    <row r="520" spans="1:4">
      <c r="A520" s="322">
        <v>530</v>
      </c>
      <c r="B520" s="226" t="s">
        <v>698</v>
      </c>
      <c r="C520" s="322" t="s">
        <v>965</v>
      </c>
      <c r="D520" s="322" t="s">
        <v>1295</v>
      </c>
    </row>
    <row r="521" spans="1:4">
      <c r="A521" s="75">
        <v>531</v>
      </c>
      <c r="B521" s="226" t="s">
        <v>699</v>
      </c>
      <c r="C521" s="75" t="s">
        <v>264</v>
      </c>
      <c r="D521" s="322" t="s">
        <v>1296</v>
      </c>
    </row>
    <row r="522" spans="1:4">
      <c r="A522" s="75">
        <v>532</v>
      </c>
      <c r="B522" s="226" t="s">
        <v>700</v>
      </c>
      <c r="C522" s="75" t="s">
        <v>875</v>
      </c>
      <c r="D522" s="322" t="s">
        <v>1297</v>
      </c>
    </row>
    <row r="523" spans="1:4">
      <c r="A523" s="75">
        <v>533</v>
      </c>
      <c r="B523" s="226" t="s">
        <v>701</v>
      </c>
      <c r="C523" s="75" t="s">
        <v>976</v>
      </c>
      <c r="D523" s="322" t="s">
        <v>1298</v>
      </c>
    </row>
    <row r="524" spans="1:4">
      <c r="A524" s="75">
        <v>534</v>
      </c>
      <c r="B524" s="226" t="s">
        <v>702</v>
      </c>
      <c r="C524" s="75" t="s">
        <v>1229</v>
      </c>
      <c r="D524" s="322" t="s">
        <v>1299</v>
      </c>
    </row>
    <row r="525" spans="1:4">
      <c r="A525" s="75">
        <v>535</v>
      </c>
      <c r="B525" s="226" t="s">
        <v>703</v>
      </c>
      <c r="C525" s="322"/>
      <c r="D525" s="322" t="s">
        <v>1300</v>
      </c>
    </row>
    <row r="526" spans="1:4">
      <c r="A526" s="75">
        <v>536</v>
      </c>
      <c r="B526" s="226" t="s">
        <v>704</v>
      </c>
      <c r="C526" s="75" t="s">
        <v>205</v>
      </c>
      <c r="D526" s="322" t="s">
        <v>1244</v>
      </c>
    </row>
    <row r="527" spans="1:4">
      <c r="A527" s="322">
        <v>537</v>
      </c>
      <c r="B527" s="226" t="s">
        <v>705</v>
      </c>
      <c r="C527" s="322"/>
      <c r="D527" s="322" t="s">
        <v>1301</v>
      </c>
    </row>
    <row r="528" spans="1:4">
      <c r="A528" s="322">
        <v>538</v>
      </c>
      <c r="B528" s="226" t="s">
        <v>706</v>
      </c>
      <c r="C528" s="75" t="s">
        <v>322</v>
      </c>
      <c r="D528" s="322" t="s">
        <v>1302</v>
      </c>
    </row>
    <row r="529" spans="1:4">
      <c r="A529" s="322">
        <v>539</v>
      </c>
      <c r="B529" s="321" t="s">
        <v>707</v>
      </c>
      <c r="C529" s="322" t="s">
        <v>817</v>
      </c>
      <c r="D529" s="322" t="s">
        <v>1303</v>
      </c>
    </row>
    <row r="530" spans="1:4">
      <c r="A530" s="75">
        <v>540</v>
      </c>
      <c r="B530" s="321" t="s">
        <v>708</v>
      </c>
      <c r="C530" s="75" t="s">
        <v>817</v>
      </c>
      <c r="D530" s="322" t="s">
        <v>1304</v>
      </c>
    </row>
    <row r="531" spans="1:4">
      <c r="A531" s="322">
        <v>541</v>
      </c>
      <c r="B531" s="321" t="s">
        <v>709</v>
      </c>
      <c r="C531" s="75" t="s">
        <v>817</v>
      </c>
      <c r="D531" s="322" t="s">
        <v>1305</v>
      </c>
    </row>
    <row r="532" spans="1:4">
      <c r="A532" s="322">
        <v>542</v>
      </c>
      <c r="B532" s="321" t="s">
        <v>710</v>
      </c>
      <c r="C532" s="75" t="s">
        <v>817</v>
      </c>
      <c r="D532" s="322" t="s">
        <v>1306</v>
      </c>
    </row>
    <row r="533" spans="1:4">
      <c r="A533" s="322">
        <v>543</v>
      </c>
      <c r="B533" s="321" t="s">
        <v>711</v>
      </c>
      <c r="C533" s="75" t="s">
        <v>817</v>
      </c>
      <c r="D533" s="322" t="s">
        <v>1307</v>
      </c>
    </row>
    <row r="534" spans="1:4">
      <c r="A534" s="75">
        <v>544</v>
      </c>
      <c r="B534" s="321" t="s">
        <v>712</v>
      </c>
      <c r="C534" s="75" t="s">
        <v>817</v>
      </c>
      <c r="D534" s="322" t="s">
        <v>1308</v>
      </c>
    </row>
    <row r="535" spans="1:4">
      <c r="A535" s="75">
        <v>545</v>
      </c>
      <c r="B535" s="321" t="s">
        <v>713</v>
      </c>
      <c r="C535" s="75" t="s">
        <v>817</v>
      </c>
      <c r="D535" s="322" t="s">
        <v>1309</v>
      </c>
    </row>
    <row r="536" spans="1:4">
      <c r="A536" s="75">
        <v>546</v>
      </c>
      <c r="B536" s="321" t="s">
        <v>714</v>
      </c>
      <c r="C536" s="75" t="s">
        <v>264</v>
      </c>
      <c r="D536" s="322" t="s">
        <v>1310</v>
      </c>
    </row>
    <row r="537" spans="1:4">
      <c r="A537" s="322">
        <v>547</v>
      </c>
      <c r="B537" s="321" t="s">
        <v>715</v>
      </c>
      <c r="C537" s="75" t="s">
        <v>264</v>
      </c>
      <c r="D537" s="322" t="s">
        <v>1311</v>
      </c>
    </row>
    <row r="538" spans="1:4">
      <c r="A538" s="322">
        <v>548</v>
      </c>
      <c r="B538" s="321" t="s">
        <v>716</v>
      </c>
      <c r="C538" s="75" t="s">
        <v>264</v>
      </c>
      <c r="D538" s="322" t="s">
        <v>1312</v>
      </c>
    </row>
    <row r="539" spans="1:4">
      <c r="A539" s="322">
        <v>549</v>
      </c>
      <c r="B539" s="321" t="s">
        <v>717</v>
      </c>
      <c r="C539" s="75" t="s">
        <v>264</v>
      </c>
      <c r="D539" s="322" t="s">
        <v>1313</v>
      </c>
    </row>
    <row r="540" spans="1:4">
      <c r="A540" s="75">
        <v>550</v>
      </c>
      <c r="B540" s="321" t="s">
        <v>718</v>
      </c>
      <c r="C540" s="75" t="s">
        <v>1024</v>
      </c>
      <c r="D540" s="322" t="s">
        <v>1314</v>
      </c>
    </row>
    <row r="541" spans="1:4">
      <c r="A541" s="322">
        <v>551</v>
      </c>
      <c r="B541" s="321" t="s">
        <v>719</v>
      </c>
      <c r="C541" s="75" t="s">
        <v>264</v>
      </c>
      <c r="D541" s="322" t="s">
        <v>1315</v>
      </c>
    </row>
    <row r="542" spans="1:4">
      <c r="A542" s="322">
        <v>552</v>
      </c>
      <c r="B542" s="321" t="s">
        <v>720</v>
      </c>
      <c r="C542" s="322"/>
      <c r="D542" s="322" t="s">
        <v>1316</v>
      </c>
    </row>
    <row r="543" spans="1:4">
      <c r="A543" s="322">
        <v>553</v>
      </c>
      <c r="B543" s="321" t="s">
        <v>721</v>
      </c>
      <c r="C543" s="322"/>
      <c r="D543" s="322" t="s">
        <v>1316</v>
      </c>
    </row>
    <row r="544" spans="1:4">
      <c r="A544" s="75">
        <v>554</v>
      </c>
      <c r="B544" s="321" t="s">
        <v>722</v>
      </c>
      <c r="C544" s="75" t="s">
        <v>264</v>
      </c>
      <c r="D544" s="322" t="s">
        <v>1317</v>
      </c>
    </row>
    <row r="545" spans="1:4">
      <c r="A545" s="75">
        <v>555</v>
      </c>
      <c r="B545" s="321" t="s">
        <v>723</v>
      </c>
      <c r="C545" s="322"/>
      <c r="D545" s="322" t="s">
        <v>1318</v>
      </c>
    </row>
    <row r="546" spans="1:4">
      <c r="A546" s="75">
        <v>556</v>
      </c>
      <c r="B546" s="321" t="s">
        <v>724</v>
      </c>
      <c r="C546" s="75" t="s">
        <v>264</v>
      </c>
      <c r="D546" s="322" t="s">
        <v>1319</v>
      </c>
    </row>
    <row r="547" spans="1:4">
      <c r="A547" s="322">
        <v>557</v>
      </c>
      <c r="B547" s="321" t="s">
        <v>725</v>
      </c>
      <c r="C547" s="75" t="s">
        <v>264</v>
      </c>
      <c r="D547" s="322" t="s">
        <v>1320</v>
      </c>
    </row>
    <row r="548" spans="1:4">
      <c r="A548" s="322">
        <v>558</v>
      </c>
      <c r="B548" s="321" t="s">
        <v>726</v>
      </c>
      <c r="C548" s="75" t="s">
        <v>1026</v>
      </c>
      <c r="D548" s="322" t="s">
        <v>1321</v>
      </c>
    </row>
    <row r="549" spans="1:4">
      <c r="A549" s="322">
        <v>559</v>
      </c>
      <c r="B549" s="321" t="s">
        <v>727</v>
      </c>
      <c r="C549" s="75" t="s">
        <v>264</v>
      </c>
      <c r="D549" s="322" t="s">
        <v>1220</v>
      </c>
    </row>
    <row r="550" spans="1:4">
      <c r="A550" s="75">
        <v>560</v>
      </c>
      <c r="B550" s="321" t="s">
        <v>728</v>
      </c>
      <c r="C550" s="75" t="s">
        <v>1024</v>
      </c>
      <c r="D550" s="322" t="s">
        <v>1322</v>
      </c>
    </row>
    <row r="551" spans="1:4">
      <c r="A551" s="322">
        <v>561</v>
      </c>
      <c r="B551" s="321" t="s">
        <v>729</v>
      </c>
      <c r="C551" s="75" t="s">
        <v>264</v>
      </c>
      <c r="D551" s="322" t="s">
        <v>1323</v>
      </c>
    </row>
    <row r="552" spans="1:4">
      <c r="A552" s="322">
        <v>562</v>
      </c>
      <c r="B552" s="321" t="s">
        <v>730</v>
      </c>
      <c r="C552" s="75" t="s">
        <v>264</v>
      </c>
      <c r="D552" s="322" t="s">
        <v>1324</v>
      </c>
    </row>
    <row r="553" spans="1:4">
      <c r="A553" s="322">
        <v>563</v>
      </c>
      <c r="B553" s="321" t="s">
        <v>731</v>
      </c>
      <c r="C553" s="322"/>
      <c r="D553" s="322" t="s">
        <v>1325</v>
      </c>
    </row>
    <row r="554" spans="1:4">
      <c r="A554" s="75">
        <v>564</v>
      </c>
      <c r="B554" s="321" t="s">
        <v>732</v>
      </c>
      <c r="C554" s="75" t="s">
        <v>264</v>
      </c>
      <c r="D554" s="322" t="s">
        <v>1326</v>
      </c>
    </row>
    <row r="555" spans="1:4">
      <c r="A555" s="75">
        <v>565</v>
      </c>
      <c r="B555" s="321" t="s">
        <v>733</v>
      </c>
      <c r="C555" s="75" t="s">
        <v>264</v>
      </c>
      <c r="D555" s="322" t="s">
        <v>1327</v>
      </c>
    </row>
    <row r="556" spans="1:4">
      <c r="A556" s="75">
        <v>566</v>
      </c>
      <c r="B556" s="321" t="s">
        <v>734</v>
      </c>
      <c r="C556" s="75" t="s">
        <v>1026</v>
      </c>
      <c r="D556" s="322" t="s">
        <v>1328</v>
      </c>
    </row>
    <row r="557" spans="1:4">
      <c r="A557" s="322">
        <v>567</v>
      </c>
      <c r="B557" s="321" t="s">
        <v>735</v>
      </c>
      <c r="C557" s="75" t="s">
        <v>264</v>
      </c>
      <c r="D557" s="322" t="s">
        <v>1329</v>
      </c>
    </row>
    <row r="558" spans="1:4">
      <c r="A558" s="322">
        <v>568</v>
      </c>
      <c r="B558" s="321" t="s">
        <v>736</v>
      </c>
      <c r="C558" s="75" t="s">
        <v>264</v>
      </c>
      <c r="D558" s="322" t="s">
        <v>1330</v>
      </c>
    </row>
    <row r="559" spans="1:4">
      <c r="A559" s="322">
        <v>569</v>
      </c>
      <c r="B559" s="321" t="s">
        <v>737</v>
      </c>
      <c r="C559" s="75" t="s">
        <v>264</v>
      </c>
      <c r="D559" s="322" t="s">
        <v>1063</v>
      </c>
    </row>
    <row r="560" spans="1:4">
      <c r="A560" s="75">
        <v>570</v>
      </c>
      <c r="B560" s="321" t="s">
        <v>738</v>
      </c>
      <c r="C560" s="75" t="s">
        <v>264</v>
      </c>
      <c r="D560" s="322" t="s">
        <v>1331</v>
      </c>
    </row>
    <row r="561" spans="1:4">
      <c r="A561" s="322">
        <v>571</v>
      </c>
      <c r="B561" s="321"/>
      <c r="C561" s="322"/>
      <c r="D561" s="322" t="s">
        <v>1243</v>
      </c>
    </row>
    <row r="562" spans="1:4">
      <c r="A562" s="322">
        <v>572</v>
      </c>
      <c r="B562" s="321" t="s">
        <v>739</v>
      </c>
      <c r="C562" s="75" t="s">
        <v>264</v>
      </c>
      <c r="D562" s="322" t="s">
        <v>1332</v>
      </c>
    </row>
    <row r="563" spans="1:4">
      <c r="A563" s="322">
        <v>573</v>
      </c>
      <c r="B563" s="321" t="s">
        <v>740</v>
      </c>
      <c r="C563" s="75" t="s">
        <v>264</v>
      </c>
      <c r="D563" s="322" t="s">
        <v>1333</v>
      </c>
    </row>
    <row r="564" spans="1:4">
      <c r="A564" s="75">
        <v>574</v>
      </c>
      <c r="B564" s="321" t="s">
        <v>741</v>
      </c>
      <c r="C564" s="75" t="s">
        <v>389</v>
      </c>
      <c r="D564" s="322" t="s">
        <v>1334</v>
      </c>
    </row>
    <row r="565" spans="1:4">
      <c r="A565" s="75">
        <v>575</v>
      </c>
      <c r="B565" s="321" t="s">
        <v>742</v>
      </c>
      <c r="C565" s="75"/>
      <c r="D565" s="322" t="s">
        <v>1335</v>
      </c>
    </row>
    <row r="566" spans="1:4">
      <c r="A566" s="75">
        <v>576</v>
      </c>
      <c r="B566" s="321" t="s">
        <v>743</v>
      </c>
      <c r="C566" s="75" t="s">
        <v>389</v>
      </c>
      <c r="D566" s="322" t="s">
        <v>1336</v>
      </c>
    </row>
    <row r="567" spans="1:4">
      <c r="A567" s="322">
        <v>577</v>
      </c>
      <c r="B567" s="321" t="s">
        <v>744</v>
      </c>
      <c r="C567" s="75" t="s">
        <v>389</v>
      </c>
      <c r="D567" s="322" t="s">
        <v>1337</v>
      </c>
    </row>
    <row r="568" spans="1:4">
      <c r="A568" s="322">
        <v>578</v>
      </c>
      <c r="B568" s="321" t="s">
        <v>745</v>
      </c>
      <c r="C568" s="75" t="s">
        <v>613</v>
      </c>
      <c r="D568" s="322" t="s">
        <v>1338</v>
      </c>
    </row>
    <row r="569" spans="1:4">
      <c r="A569" s="322">
        <v>579</v>
      </c>
      <c r="B569" s="321" t="s">
        <v>746</v>
      </c>
      <c r="C569" s="75" t="s">
        <v>613</v>
      </c>
      <c r="D569" s="322" t="s">
        <v>1339</v>
      </c>
    </row>
    <row r="570" spans="1:4">
      <c r="A570" s="75">
        <v>580</v>
      </c>
      <c r="B570" s="321" t="s">
        <v>747</v>
      </c>
      <c r="C570" s="75" t="s">
        <v>613</v>
      </c>
      <c r="D570" s="322" t="s">
        <v>1340</v>
      </c>
    </row>
    <row r="571" spans="1:4">
      <c r="A571" s="322">
        <v>581</v>
      </c>
      <c r="B571" s="321" t="s">
        <v>748</v>
      </c>
      <c r="C571" s="75" t="s">
        <v>613</v>
      </c>
      <c r="D571" s="322" t="s">
        <v>1341</v>
      </c>
    </row>
    <row r="572" spans="1:4">
      <c r="A572" s="322">
        <v>582</v>
      </c>
      <c r="B572" s="321" t="s">
        <v>749</v>
      </c>
      <c r="C572" s="75" t="s">
        <v>613</v>
      </c>
      <c r="D572" s="322" t="s">
        <v>1342</v>
      </c>
    </row>
    <row r="573" spans="1:4">
      <c r="A573" s="322">
        <v>583</v>
      </c>
      <c r="B573" s="321" t="s">
        <v>750</v>
      </c>
      <c r="C573" s="75" t="s">
        <v>613</v>
      </c>
      <c r="D573" s="322" t="s">
        <v>1343</v>
      </c>
    </row>
    <row r="574" spans="1:4">
      <c r="A574" s="75">
        <v>584</v>
      </c>
      <c r="B574" s="321" t="s">
        <v>751</v>
      </c>
      <c r="C574" s="75" t="s">
        <v>613</v>
      </c>
      <c r="D574" s="322" t="s">
        <v>1344</v>
      </c>
    </row>
    <row r="575" spans="1:4">
      <c r="A575" s="75">
        <v>585</v>
      </c>
      <c r="B575" s="321" t="s">
        <v>752</v>
      </c>
      <c r="C575" s="75" t="s">
        <v>526</v>
      </c>
      <c r="D575" s="322" t="s">
        <v>1345</v>
      </c>
    </row>
    <row r="576" spans="1:4">
      <c r="A576" s="75">
        <v>586</v>
      </c>
      <c r="B576" s="321" t="s">
        <v>753</v>
      </c>
      <c r="C576" s="75" t="s">
        <v>526</v>
      </c>
      <c r="D576" s="322" t="s">
        <v>1346</v>
      </c>
    </row>
    <row r="577" spans="1:4">
      <c r="A577" s="322">
        <v>587</v>
      </c>
      <c r="B577" s="321" t="s">
        <v>754</v>
      </c>
      <c r="C577" s="75" t="s">
        <v>526</v>
      </c>
      <c r="D577" s="322" t="s">
        <v>1347</v>
      </c>
    </row>
    <row r="578" spans="1:4">
      <c r="A578" s="322">
        <v>588</v>
      </c>
      <c r="B578" s="321" t="s">
        <v>755</v>
      </c>
      <c r="C578" s="75" t="s">
        <v>526</v>
      </c>
      <c r="D578" s="322" t="s">
        <v>1348</v>
      </c>
    </row>
    <row r="579" spans="1:4">
      <c r="A579" s="322">
        <v>589</v>
      </c>
      <c r="B579" s="321" t="s">
        <v>756</v>
      </c>
      <c r="C579" s="75" t="s">
        <v>526</v>
      </c>
      <c r="D579" s="322" t="s">
        <v>1349</v>
      </c>
    </row>
    <row r="580" spans="1:4">
      <c r="A580" s="322">
        <v>590</v>
      </c>
      <c r="B580" s="321" t="s">
        <v>757</v>
      </c>
      <c r="C580" s="75" t="s">
        <v>526</v>
      </c>
      <c r="D580" s="322" t="s">
        <v>1350</v>
      </c>
    </row>
    <row r="581" spans="1:4">
      <c r="A581" s="322">
        <v>591</v>
      </c>
      <c r="B581" s="321" t="s">
        <v>758</v>
      </c>
      <c r="C581" s="322" t="s">
        <v>303</v>
      </c>
      <c r="D581" s="322" t="s">
        <v>1351</v>
      </c>
    </row>
    <row r="582" spans="1:4">
      <c r="A582" s="322">
        <v>592</v>
      </c>
      <c r="B582" s="321" t="s">
        <v>759</v>
      </c>
      <c r="C582" s="75" t="s">
        <v>332</v>
      </c>
      <c r="D582" s="322" t="s">
        <v>1352</v>
      </c>
    </row>
    <row r="583" spans="1:4">
      <c r="A583" s="75">
        <v>593</v>
      </c>
      <c r="B583" s="321" t="s">
        <v>760</v>
      </c>
      <c r="C583" s="75" t="s">
        <v>332</v>
      </c>
      <c r="D583" s="322" t="s">
        <v>1353</v>
      </c>
    </row>
    <row r="584" spans="1:4">
      <c r="A584" s="75">
        <v>594</v>
      </c>
      <c r="B584" s="321" t="s">
        <v>761</v>
      </c>
      <c r="C584" s="75" t="s">
        <v>332</v>
      </c>
      <c r="D584" s="322" t="s">
        <v>1354</v>
      </c>
    </row>
    <row r="585" spans="1:4">
      <c r="A585" s="75">
        <v>595</v>
      </c>
      <c r="B585" s="321" t="s">
        <v>762</v>
      </c>
      <c r="C585" s="75"/>
      <c r="D585" s="322" t="s">
        <v>1355</v>
      </c>
    </row>
    <row r="586" spans="1:4">
      <c r="A586" s="322">
        <v>596</v>
      </c>
      <c r="B586" s="321" t="s">
        <v>763</v>
      </c>
      <c r="C586" s="326" t="s">
        <v>965</v>
      </c>
      <c r="D586" s="322" t="s">
        <v>1356</v>
      </c>
    </row>
    <row r="587" spans="1:4">
      <c r="A587" s="322">
        <v>597</v>
      </c>
      <c r="B587" s="321" t="s">
        <v>764</v>
      </c>
      <c r="C587" s="326" t="s">
        <v>965</v>
      </c>
      <c r="D587" s="322" t="s">
        <v>1357</v>
      </c>
    </row>
    <row r="588" spans="1:4">
      <c r="A588" s="322">
        <v>598</v>
      </c>
      <c r="B588" s="321" t="s">
        <v>765</v>
      </c>
      <c r="C588" s="326" t="s">
        <v>965</v>
      </c>
      <c r="D588" s="322" t="s">
        <v>1358</v>
      </c>
    </row>
    <row r="589" spans="1:4">
      <c r="A589" s="322">
        <v>599</v>
      </c>
      <c r="B589" s="321" t="s">
        <v>766</v>
      </c>
      <c r="C589" s="326" t="s">
        <v>965</v>
      </c>
      <c r="D589" s="322" t="s">
        <v>1359</v>
      </c>
    </row>
    <row r="590" spans="1:4">
      <c r="A590" s="322">
        <v>600</v>
      </c>
      <c r="B590" s="321" t="s">
        <v>767</v>
      </c>
      <c r="C590" s="322"/>
      <c r="D590" s="322" t="s">
        <v>1360</v>
      </c>
    </row>
    <row r="591" spans="1:4">
      <c r="A591" s="322">
        <v>601</v>
      </c>
      <c r="B591" s="321" t="s">
        <v>768</v>
      </c>
      <c r="C591" s="322"/>
      <c r="D591" s="322" t="s">
        <v>1361</v>
      </c>
    </row>
    <row r="592" spans="1:4">
      <c r="A592" s="75">
        <v>602</v>
      </c>
      <c r="B592" s="321" t="s">
        <v>769</v>
      </c>
      <c r="C592" s="75"/>
      <c r="D592" s="322" t="s">
        <v>1362</v>
      </c>
    </row>
    <row r="593" spans="1:4">
      <c r="A593" s="75">
        <v>603</v>
      </c>
      <c r="B593" s="321" t="s">
        <v>770</v>
      </c>
      <c r="C593" s="322"/>
      <c r="D593" s="322" t="s">
        <v>1363</v>
      </c>
    </row>
    <row r="594" spans="1:4" ht="15" thickBot="1">
      <c r="A594" s="75">
        <v>604</v>
      </c>
      <c r="B594" s="321" t="s">
        <v>771</v>
      </c>
      <c r="C594" s="322"/>
      <c r="D594" s="322"/>
    </row>
    <row r="595" spans="1:4">
      <c r="A595" s="322">
        <v>605</v>
      </c>
      <c r="B595" s="321" t="s">
        <v>772</v>
      </c>
      <c r="C595" s="332"/>
      <c r="D595" s="322"/>
    </row>
    <row r="596" spans="1:4">
      <c r="A596" s="322">
        <v>606</v>
      </c>
      <c r="B596" s="321" t="s">
        <v>773</v>
      </c>
      <c r="C596" s="75" t="s">
        <v>360</v>
      </c>
      <c r="D596" s="322" t="s">
        <v>1364</v>
      </c>
    </row>
    <row r="597" spans="1:4">
      <c r="A597" s="322">
        <v>607</v>
      </c>
      <c r="B597" s="321" t="s">
        <v>774</v>
      </c>
      <c r="C597" s="75" t="s">
        <v>254</v>
      </c>
      <c r="D597" s="322" t="s">
        <v>1365</v>
      </c>
    </row>
    <row r="598" spans="1:4">
      <c r="A598" s="322">
        <v>608</v>
      </c>
      <c r="B598" s="321" t="s">
        <v>775</v>
      </c>
      <c r="C598" s="75" t="s">
        <v>254</v>
      </c>
      <c r="D598" s="322" t="s">
        <v>1366</v>
      </c>
    </row>
    <row r="599" spans="1:4">
      <c r="A599" s="75">
        <v>609</v>
      </c>
      <c r="B599" s="321" t="s">
        <v>776</v>
      </c>
      <c r="C599" s="322"/>
      <c r="D599" s="322" t="s">
        <v>1367</v>
      </c>
    </row>
    <row r="600" spans="1:4">
      <c r="A600" s="75">
        <v>610</v>
      </c>
      <c r="B600" s="321" t="s">
        <v>777</v>
      </c>
      <c r="C600" s="322"/>
      <c r="D600" s="322" t="s">
        <v>1368</v>
      </c>
    </row>
    <row r="601" spans="1:4">
      <c r="A601" s="75">
        <v>611</v>
      </c>
      <c r="B601" s="321" t="s">
        <v>778</v>
      </c>
      <c r="C601" s="322"/>
      <c r="D601" s="322" t="s">
        <v>1221</v>
      </c>
    </row>
    <row r="602" spans="1:4">
      <c r="A602" s="75">
        <v>612</v>
      </c>
      <c r="B602" s="321" t="s">
        <v>779</v>
      </c>
      <c r="C602" s="75" t="s">
        <v>930</v>
      </c>
      <c r="D602" s="322" t="s">
        <v>1369</v>
      </c>
    </row>
    <row r="603" spans="1:4">
      <c r="A603" s="75">
        <v>613</v>
      </c>
      <c r="B603" s="321" t="s">
        <v>780</v>
      </c>
      <c r="C603" s="75"/>
      <c r="D603" s="322" t="s">
        <v>1370</v>
      </c>
    </row>
    <row r="604" spans="1:4">
      <c r="A604" s="75">
        <v>614</v>
      </c>
      <c r="B604" s="226" t="s">
        <v>781</v>
      </c>
      <c r="C604" s="75" t="s">
        <v>613</v>
      </c>
      <c r="D604" s="322" t="s">
        <v>1371</v>
      </c>
    </row>
    <row r="605" spans="1:4">
      <c r="A605" s="322">
        <v>615</v>
      </c>
      <c r="B605" s="321" t="s">
        <v>782</v>
      </c>
      <c r="C605" s="75" t="s">
        <v>613</v>
      </c>
      <c r="D605" s="322" t="s">
        <v>1372</v>
      </c>
    </row>
    <row r="606" spans="1:4">
      <c r="A606" s="322">
        <v>616</v>
      </c>
      <c r="B606" s="321" t="s">
        <v>783</v>
      </c>
      <c r="C606" s="75" t="s">
        <v>613</v>
      </c>
      <c r="D606" s="322" t="s">
        <v>1373</v>
      </c>
    </row>
    <row r="607" spans="1:4">
      <c r="A607" s="322">
        <v>617</v>
      </c>
      <c r="B607" s="321" t="s">
        <v>784</v>
      </c>
      <c r="C607" s="75" t="s">
        <v>312</v>
      </c>
      <c r="D607" s="322" t="s">
        <v>1374</v>
      </c>
    </row>
    <row r="608" spans="1:4">
      <c r="A608" s="322">
        <v>618</v>
      </c>
      <c r="B608" s="321" t="s">
        <v>785</v>
      </c>
      <c r="C608" s="75"/>
      <c r="D608" s="322" t="s">
        <v>1375</v>
      </c>
    </row>
    <row r="609" spans="1:4">
      <c r="A609" s="75">
        <v>619</v>
      </c>
      <c r="B609" s="321" t="s">
        <v>786</v>
      </c>
      <c r="C609" s="75" t="s">
        <v>865</v>
      </c>
      <c r="D609" s="322" t="s">
        <v>1376</v>
      </c>
    </row>
    <row r="610" spans="1:4">
      <c r="A610" s="322">
        <v>620</v>
      </c>
      <c r="B610" s="321" t="s">
        <v>787</v>
      </c>
      <c r="C610" s="157" t="s">
        <v>682</v>
      </c>
      <c r="D610" s="322" t="s">
        <v>1377</v>
      </c>
    </row>
    <row r="611" spans="1:4">
      <c r="A611" s="75">
        <v>621</v>
      </c>
      <c r="B611" s="321" t="s">
        <v>788</v>
      </c>
      <c r="C611" s="75" t="s">
        <v>682</v>
      </c>
      <c r="D611" s="322" t="s">
        <v>1378</v>
      </c>
    </row>
    <row r="612" spans="1:4">
      <c r="A612" s="322">
        <v>622</v>
      </c>
      <c r="B612" s="321" t="s">
        <v>789</v>
      </c>
      <c r="C612" s="75" t="s">
        <v>682</v>
      </c>
      <c r="D612" s="322" t="s">
        <v>1379</v>
      </c>
    </row>
    <row r="613" spans="1:4">
      <c r="A613" s="75">
        <v>623</v>
      </c>
      <c r="B613" s="321" t="s">
        <v>790</v>
      </c>
      <c r="C613" s="75" t="s">
        <v>682</v>
      </c>
      <c r="D613" s="322" t="s">
        <v>1380</v>
      </c>
    </row>
    <row r="614" spans="1:4">
      <c r="A614" s="322">
        <v>624</v>
      </c>
      <c r="B614" s="321" t="s">
        <v>791</v>
      </c>
      <c r="C614" s="75" t="s">
        <v>682</v>
      </c>
      <c r="D614" s="322" t="s">
        <v>1381</v>
      </c>
    </row>
    <row r="615" spans="1:4">
      <c r="A615" s="322">
        <v>625</v>
      </c>
      <c r="B615" s="321" t="s">
        <v>792</v>
      </c>
      <c r="C615" s="75" t="s">
        <v>322</v>
      </c>
      <c r="D615" s="322" t="s">
        <v>1382</v>
      </c>
    </row>
    <row r="616" spans="1:4">
      <c r="A616" s="322">
        <v>626</v>
      </c>
      <c r="B616" s="321" t="s">
        <v>793</v>
      </c>
      <c r="C616" s="322" t="s">
        <v>136</v>
      </c>
      <c r="D616" s="322" t="s">
        <v>1383</v>
      </c>
    </row>
    <row r="617" spans="1:4">
      <c r="A617" s="322">
        <v>627</v>
      </c>
      <c r="B617" s="321" t="s">
        <v>794</v>
      </c>
      <c r="C617" s="75" t="s">
        <v>817</v>
      </c>
      <c r="D617" s="322" t="s">
        <v>1384</v>
      </c>
    </row>
    <row r="618" spans="1:4">
      <c r="A618" s="322">
        <v>628</v>
      </c>
      <c r="B618" s="321" t="s">
        <v>795</v>
      </c>
      <c r="C618" s="338" t="s">
        <v>345</v>
      </c>
      <c r="D618" s="322" t="s">
        <v>1385</v>
      </c>
    </row>
    <row r="619" spans="1:4">
      <c r="A619" s="322">
        <v>629</v>
      </c>
      <c r="B619" s="321" t="s">
        <v>310</v>
      </c>
      <c r="C619" s="75" t="s">
        <v>613</v>
      </c>
      <c r="D619" s="322" t="s">
        <v>1386</v>
      </c>
    </row>
    <row r="620" spans="1:4">
      <c r="A620" s="322">
        <v>630</v>
      </c>
      <c r="B620" s="321" t="s">
        <v>796</v>
      </c>
      <c r="C620" s="75" t="s">
        <v>613</v>
      </c>
      <c r="D620" s="322" t="s">
        <v>1387</v>
      </c>
    </row>
    <row r="621" spans="1:4">
      <c r="A621" s="322">
        <v>631</v>
      </c>
      <c r="B621" s="321" t="s">
        <v>797</v>
      </c>
      <c r="C621" s="75" t="s">
        <v>613</v>
      </c>
      <c r="D621" s="322" t="s">
        <v>1388</v>
      </c>
    </row>
    <row r="622" spans="1:4">
      <c r="A622" s="322">
        <v>632</v>
      </c>
      <c r="B622" s="321" t="s">
        <v>798</v>
      </c>
      <c r="C622" s="75" t="s">
        <v>682</v>
      </c>
      <c r="D622" s="322" t="s">
        <v>1389</v>
      </c>
    </row>
    <row r="623" spans="1:4">
      <c r="A623" s="322">
        <v>633</v>
      </c>
      <c r="B623" s="321" t="s">
        <v>799</v>
      </c>
      <c r="C623" s="75" t="s">
        <v>1390</v>
      </c>
      <c r="D623" s="322" t="s">
        <v>1391</v>
      </c>
    </row>
    <row r="624" spans="1:4">
      <c r="A624" s="75">
        <v>634</v>
      </c>
      <c r="B624" s="321" t="s">
        <v>800</v>
      </c>
      <c r="C624" s="75" t="s">
        <v>136</v>
      </c>
      <c r="D624" s="322" t="s">
        <v>1392</v>
      </c>
    </row>
    <row r="625" spans="1:4">
      <c r="A625" s="75">
        <v>635</v>
      </c>
      <c r="B625" s="321" t="s">
        <v>801</v>
      </c>
      <c r="C625" s="322"/>
      <c r="D625" s="322" t="s">
        <v>1393</v>
      </c>
    </row>
    <row r="626" spans="1:4">
      <c r="A626" s="322">
        <v>636</v>
      </c>
      <c r="B626" s="321" t="s">
        <v>802</v>
      </c>
      <c r="C626" s="75" t="s">
        <v>332</v>
      </c>
      <c r="D626" s="322" t="s">
        <v>1394</v>
      </c>
    </row>
    <row r="627" spans="1:4">
      <c r="A627" s="322">
        <v>637</v>
      </c>
      <c r="B627" s="321" t="s">
        <v>803</v>
      </c>
      <c r="C627" s="322" t="s">
        <v>804</v>
      </c>
      <c r="D627" s="322" t="s">
        <v>1395</v>
      </c>
    </row>
    <row r="628" spans="1:4">
      <c r="A628" s="322">
        <v>638</v>
      </c>
      <c r="B628" s="321" t="s">
        <v>805</v>
      </c>
      <c r="C628" s="322"/>
      <c r="D628" s="322" t="s">
        <v>1396</v>
      </c>
    </row>
    <row r="629" spans="1:4">
      <c r="A629" s="322">
        <v>639</v>
      </c>
      <c r="B629" s="321" t="s">
        <v>806</v>
      </c>
      <c r="C629" s="75" t="s">
        <v>332</v>
      </c>
      <c r="D629" s="322" t="s">
        <v>1397</v>
      </c>
    </row>
    <row r="630" spans="1:4">
      <c r="A630" s="322">
        <v>640</v>
      </c>
      <c r="B630" s="226" t="s">
        <v>807</v>
      </c>
      <c r="C630" s="75" t="s">
        <v>332</v>
      </c>
      <c r="D630" s="322" t="s">
        <v>1398</v>
      </c>
    </row>
    <row r="631" spans="1:4">
      <c r="A631" s="322">
        <v>641</v>
      </c>
      <c r="B631" s="321" t="s">
        <v>808</v>
      </c>
      <c r="C631" s="322" t="s">
        <v>303</v>
      </c>
      <c r="D631" s="322" t="s">
        <v>1399</v>
      </c>
    </row>
    <row r="632" spans="1:4">
      <c r="A632" s="75">
        <v>642</v>
      </c>
      <c r="B632" s="321" t="s">
        <v>809</v>
      </c>
      <c r="C632" s="75"/>
      <c r="D632" s="322" t="s">
        <v>1400</v>
      </c>
    </row>
    <row r="633" spans="1:4">
      <c r="A633" s="322">
        <v>643</v>
      </c>
      <c r="B633" s="321" t="s">
        <v>810</v>
      </c>
      <c r="C633" s="326" t="s">
        <v>965</v>
      </c>
      <c r="D633" s="322" t="s">
        <v>1401</v>
      </c>
    </row>
    <row r="634" spans="1:4">
      <c r="A634" s="322">
        <v>644</v>
      </c>
      <c r="B634" s="226" t="s">
        <v>811</v>
      </c>
      <c r="C634" s="75" t="s">
        <v>817</v>
      </c>
      <c r="D634" s="322" t="s">
        <v>1402</v>
      </c>
    </row>
    <row r="635" spans="1:4">
      <c r="A635" s="322">
        <v>645</v>
      </c>
      <c r="B635" s="226" t="s">
        <v>812</v>
      </c>
      <c r="C635" s="75"/>
      <c r="D635" s="322" t="s">
        <v>1403</v>
      </c>
    </row>
    <row r="636" spans="1:4">
      <c r="A636" s="322">
        <v>646</v>
      </c>
      <c r="B636" s="226" t="s">
        <v>813</v>
      </c>
      <c r="C636" s="75" t="s">
        <v>875</v>
      </c>
      <c r="D636" s="322" t="s">
        <v>1404</v>
      </c>
    </row>
    <row r="637" spans="1:4">
      <c r="A637" s="322">
        <v>647</v>
      </c>
      <c r="B637" s="321" t="s">
        <v>814</v>
      </c>
      <c r="C637" s="75"/>
      <c r="D637" s="322" t="s">
        <v>1405</v>
      </c>
    </row>
    <row r="638" spans="1:4">
      <c r="A638" s="75">
        <v>648</v>
      </c>
      <c r="B638" s="321" t="s">
        <v>819</v>
      </c>
      <c r="C638" s="75" t="s">
        <v>817</v>
      </c>
      <c r="D638" s="322" t="s">
        <v>1406</v>
      </c>
    </row>
    <row r="639" spans="1:4">
      <c r="A639" s="75">
        <v>649</v>
      </c>
      <c r="B639" s="321" t="s">
        <v>820</v>
      </c>
      <c r="C639" s="75" t="s">
        <v>817</v>
      </c>
      <c r="D639" s="322" t="s">
        <v>1407</v>
      </c>
    </row>
    <row r="640" spans="1:4">
      <c r="A640" s="322">
        <v>650</v>
      </c>
      <c r="B640" s="321" t="s">
        <v>821</v>
      </c>
      <c r="C640" s="75" t="s">
        <v>817</v>
      </c>
      <c r="D640" s="322" t="s">
        <v>1408</v>
      </c>
    </row>
    <row r="641" spans="1:4">
      <c r="A641" s="75">
        <v>651</v>
      </c>
      <c r="B641" s="226" t="s">
        <v>822</v>
      </c>
      <c r="C641" s="75" t="s">
        <v>1229</v>
      </c>
      <c r="D641" s="75" t="s">
        <v>1409</v>
      </c>
    </row>
    <row r="642" spans="1:4">
      <c r="A642" s="75">
        <v>652</v>
      </c>
      <c r="B642" s="226" t="s">
        <v>823</v>
      </c>
      <c r="C642" s="75" t="s">
        <v>1229</v>
      </c>
      <c r="D642" s="75" t="s">
        <v>1410</v>
      </c>
    </row>
    <row r="643" spans="1:4">
      <c r="A643" s="322">
        <v>653</v>
      </c>
      <c r="B643" s="226" t="s">
        <v>824</v>
      </c>
      <c r="C643" s="75" t="s">
        <v>389</v>
      </c>
      <c r="D643" s="75" t="s">
        <v>1411</v>
      </c>
    </row>
    <row r="644" spans="1:4">
      <c r="A644" s="75">
        <v>654</v>
      </c>
      <c r="B644" s="226" t="s">
        <v>825</v>
      </c>
      <c r="C644" s="75" t="s">
        <v>1229</v>
      </c>
      <c r="D644" s="75" t="s">
        <v>1412</v>
      </c>
    </row>
    <row r="645" spans="1:4">
      <c r="A645" s="75">
        <v>655</v>
      </c>
      <c r="B645" s="226" t="s">
        <v>826</v>
      </c>
      <c r="C645" s="75" t="s">
        <v>976</v>
      </c>
      <c r="D645" s="75" t="s">
        <v>1413</v>
      </c>
    </row>
    <row r="646" spans="1:4">
      <c r="A646" s="322">
        <v>656</v>
      </c>
      <c r="B646" s="226" t="s">
        <v>827</v>
      </c>
      <c r="C646" s="75" t="s">
        <v>526</v>
      </c>
      <c r="D646" s="75" t="s">
        <v>1367</v>
      </c>
    </row>
    <row r="647" spans="1:4">
      <c r="A647" s="75">
        <v>657</v>
      </c>
      <c r="B647" s="226" t="s">
        <v>828</v>
      </c>
      <c r="C647" s="75"/>
      <c r="D647" s="75" t="s">
        <v>1414</v>
      </c>
    </row>
    <row r="648" spans="1:4">
      <c r="A648" s="75">
        <v>658</v>
      </c>
      <c r="B648" s="226" t="s">
        <v>829</v>
      </c>
      <c r="C648" s="75"/>
      <c r="D648" s="322" t="s">
        <v>1415</v>
      </c>
    </row>
    <row r="649" spans="1:4">
      <c r="A649" s="322">
        <v>659</v>
      </c>
      <c r="B649" s="226" t="s">
        <v>830</v>
      </c>
      <c r="C649" s="75" t="s">
        <v>332</v>
      </c>
      <c r="D649" s="322" t="s">
        <v>1416</v>
      </c>
    </row>
    <row r="650" spans="1:4">
      <c r="A650" s="75">
        <v>660</v>
      </c>
      <c r="B650" s="226" t="s">
        <v>831</v>
      </c>
      <c r="C650" s="322"/>
      <c r="D650" s="322" t="s">
        <v>1417</v>
      </c>
    </row>
    <row r="651" spans="1:4">
      <c r="A651" s="75">
        <v>661</v>
      </c>
      <c r="B651" s="226" t="s">
        <v>832</v>
      </c>
      <c r="C651" s="322"/>
      <c r="D651" s="322" t="s">
        <v>1418</v>
      </c>
    </row>
    <row r="652" spans="1:4">
      <c r="A652" s="322">
        <v>662</v>
      </c>
      <c r="B652" s="226" t="s">
        <v>833</v>
      </c>
      <c r="C652" s="322"/>
      <c r="D652" s="322" t="s">
        <v>1419</v>
      </c>
    </row>
    <row r="653" spans="1:4">
      <c r="A653" s="75">
        <v>663</v>
      </c>
      <c r="B653" s="226" t="s">
        <v>834</v>
      </c>
      <c r="C653" s="75" t="s">
        <v>205</v>
      </c>
      <c r="D653" s="322" t="s">
        <v>1420</v>
      </c>
    </row>
    <row r="654" spans="1:4">
      <c r="A654" s="75">
        <v>664</v>
      </c>
      <c r="B654" s="308" t="s">
        <v>835</v>
      </c>
      <c r="C654" s="322"/>
      <c r="D654" s="322" t="s">
        <v>1421</v>
      </c>
    </row>
    <row r="655" spans="1:4">
      <c r="A655" s="322">
        <v>665</v>
      </c>
      <c r="B655" s="226" t="s">
        <v>836</v>
      </c>
      <c r="C655" s="75" t="s">
        <v>332</v>
      </c>
      <c r="D655" s="322" t="s">
        <v>1414</v>
      </c>
    </row>
    <row r="656" spans="1:4">
      <c r="A656" s="322">
        <v>666</v>
      </c>
      <c r="B656" s="226" t="s">
        <v>837</v>
      </c>
      <c r="C656" s="322" t="s">
        <v>804</v>
      </c>
      <c r="D656" s="322" t="s">
        <v>1422</v>
      </c>
    </row>
    <row r="657" spans="1:4">
      <c r="A657" s="75">
        <v>667</v>
      </c>
      <c r="B657" s="226" t="s">
        <v>838</v>
      </c>
      <c r="C657" s="322"/>
      <c r="D657" s="322" t="s">
        <v>1423</v>
      </c>
    </row>
    <row r="658" spans="1:4">
      <c r="A658" s="75">
        <v>668</v>
      </c>
      <c r="B658" s="226" t="s">
        <v>839</v>
      </c>
      <c r="C658" s="322" t="s">
        <v>804</v>
      </c>
      <c r="D658" s="322" t="s">
        <v>1424</v>
      </c>
    </row>
    <row r="659" spans="1:4">
      <c r="A659" s="322">
        <v>669</v>
      </c>
      <c r="B659" s="226" t="s">
        <v>840</v>
      </c>
      <c r="C659" s="322"/>
      <c r="D659" s="322" t="s">
        <v>1425</v>
      </c>
    </row>
    <row r="660" spans="1:4">
      <c r="A660" s="322">
        <v>670</v>
      </c>
      <c r="B660" s="226" t="s">
        <v>841</v>
      </c>
      <c r="C660" s="322"/>
      <c r="D660" s="322" t="s">
        <v>1426</v>
      </c>
    </row>
    <row r="661" spans="1:4">
      <c r="A661" s="75">
        <v>671</v>
      </c>
      <c r="B661" s="226" t="s">
        <v>842</v>
      </c>
      <c r="C661" s="75" t="s">
        <v>817</v>
      </c>
      <c r="D661" s="322" t="s">
        <v>1427</v>
      </c>
    </row>
    <row r="662" spans="1:4">
      <c r="A662" s="75">
        <v>672</v>
      </c>
      <c r="B662" s="226" t="s">
        <v>843</v>
      </c>
      <c r="C662" s="75" t="s">
        <v>817</v>
      </c>
      <c r="D662" s="322" t="s">
        <v>1428</v>
      </c>
    </row>
    <row r="663" spans="1:4">
      <c r="A663" s="322">
        <v>673</v>
      </c>
      <c r="B663" s="226" t="s">
        <v>844</v>
      </c>
      <c r="C663" s="75" t="s">
        <v>817</v>
      </c>
      <c r="D663" s="322" t="s">
        <v>1429</v>
      </c>
    </row>
    <row r="664" spans="1:4">
      <c r="A664" s="322">
        <v>674</v>
      </c>
      <c r="B664" s="226" t="s">
        <v>845</v>
      </c>
      <c r="C664" s="75" t="s">
        <v>613</v>
      </c>
      <c r="D664" s="322" t="s">
        <v>1430</v>
      </c>
    </row>
    <row r="665" spans="1:4">
      <c r="A665" s="75">
        <v>675</v>
      </c>
      <c r="B665" s="226" t="s">
        <v>846</v>
      </c>
      <c r="C665" s="75" t="s">
        <v>682</v>
      </c>
      <c r="D665" s="322" t="s">
        <v>1431</v>
      </c>
    </row>
    <row r="666" spans="1:4">
      <c r="A666" s="75">
        <v>676</v>
      </c>
      <c r="B666" s="226" t="s">
        <v>847</v>
      </c>
      <c r="C666" s="75" t="s">
        <v>682</v>
      </c>
      <c r="D666" s="322" t="s">
        <v>1432</v>
      </c>
    </row>
    <row r="667" spans="1:4">
      <c r="A667" s="322">
        <v>677</v>
      </c>
      <c r="B667" s="226" t="s">
        <v>848</v>
      </c>
      <c r="C667" s="75" t="s">
        <v>312</v>
      </c>
      <c r="D667" s="322" t="s">
        <v>1433</v>
      </c>
    </row>
    <row r="668" spans="1:4">
      <c r="A668" s="322">
        <v>678</v>
      </c>
      <c r="B668" s="226" t="s">
        <v>849</v>
      </c>
      <c r="C668" s="322" t="s">
        <v>683</v>
      </c>
      <c r="D668" s="322" t="s">
        <v>1434</v>
      </c>
    </row>
    <row r="669" spans="1:4">
      <c r="A669" s="75">
        <v>679</v>
      </c>
      <c r="B669" s="226" t="s">
        <v>850</v>
      </c>
      <c r="C669" s="322"/>
      <c r="D669" s="322" t="s">
        <v>1435</v>
      </c>
    </row>
    <row r="670" spans="1:4">
      <c r="A670" s="75">
        <v>680</v>
      </c>
      <c r="B670" s="226" t="s">
        <v>851</v>
      </c>
      <c r="C670" s="324"/>
      <c r="D670" s="322" t="s">
        <v>1436</v>
      </c>
    </row>
    <row r="671" spans="1:4">
      <c r="A671" s="322">
        <v>681</v>
      </c>
      <c r="B671" s="226" t="s">
        <v>852</v>
      </c>
      <c r="C671" s="75" t="s">
        <v>312</v>
      </c>
      <c r="D671" s="322" t="s">
        <v>1437</v>
      </c>
    </row>
    <row r="672" spans="1:4">
      <c r="A672" s="322">
        <v>682</v>
      </c>
      <c r="B672" s="226" t="s">
        <v>853</v>
      </c>
      <c r="C672" s="82" t="s">
        <v>205</v>
      </c>
      <c r="D672" s="322" t="s">
        <v>1438</v>
      </c>
    </row>
    <row r="673" spans="1:4">
      <c r="A673" s="75">
        <v>683</v>
      </c>
      <c r="B673" s="226" t="s">
        <v>854</v>
      </c>
      <c r="C673" s="322"/>
      <c r="D673" s="322" t="s">
        <v>1439</v>
      </c>
    </row>
    <row r="674" spans="1:4">
      <c r="A674" s="75">
        <v>684</v>
      </c>
      <c r="B674" s="226" t="s">
        <v>855</v>
      </c>
      <c r="C674" s="75" t="s">
        <v>526</v>
      </c>
      <c r="D674" s="322" t="s">
        <v>1440</v>
      </c>
    </row>
    <row r="675" spans="1:4">
      <c r="A675" s="322">
        <v>685</v>
      </c>
      <c r="B675" s="226" t="s">
        <v>856</v>
      </c>
      <c r="C675" s="75" t="s">
        <v>526</v>
      </c>
      <c r="D675" s="322" t="s">
        <v>1441</v>
      </c>
    </row>
    <row r="676" spans="1:4">
      <c r="A676" s="322">
        <v>686</v>
      </c>
      <c r="B676" s="226" t="s">
        <v>857</v>
      </c>
      <c r="C676" s="322"/>
      <c r="D676" s="322" t="s">
        <v>1442</v>
      </c>
    </row>
    <row r="677" spans="1:4">
      <c r="A677" s="75">
        <v>687</v>
      </c>
      <c r="B677" s="226" t="s">
        <v>858</v>
      </c>
      <c r="C677" s="322"/>
      <c r="D677" s="322" t="s">
        <v>1294</v>
      </c>
    </row>
    <row r="678" spans="1:4">
      <c r="A678" s="75">
        <v>688</v>
      </c>
      <c r="B678" s="226" t="s">
        <v>859</v>
      </c>
      <c r="C678" s="322"/>
      <c r="D678" s="322" t="s">
        <v>1443</v>
      </c>
    </row>
    <row r="679" spans="1:4">
      <c r="A679" s="322">
        <v>689</v>
      </c>
      <c r="B679" s="226" t="s">
        <v>860</v>
      </c>
      <c r="C679" s="322"/>
      <c r="D679" s="322" t="s">
        <v>1444</v>
      </c>
    </row>
    <row r="680" spans="1:4">
      <c r="A680" s="322">
        <v>690</v>
      </c>
      <c r="B680" s="226" t="s">
        <v>861</v>
      </c>
      <c r="C680" s="75" t="s">
        <v>332</v>
      </c>
      <c r="D680" s="322" t="s">
        <v>1445</v>
      </c>
    </row>
    <row r="681" spans="1:4">
      <c r="A681" s="75">
        <v>691</v>
      </c>
      <c r="B681" s="226" t="s">
        <v>862</v>
      </c>
      <c r="C681" s="322"/>
      <c r="D681" s="322" t="s">
        <v>1446</v>
      </c>
    </row>
    <row r="682" spans="1:4">
      <c r="A682" s="75">
        <v>692</v>
      </c>
      <c r="B682" s="226" t="s">
        <v>863</v>
      </c>
      <c r="C682" s="322"/>
      <c r="D682" s="322" t="s">
        <v>1447</v>
      </c>
    </row>
    <row r="683" spans="1:4">
      <c r="A683" s="322">
        <v>693</v>
      </c>
      <c r="B683" s="226" t="s">
        <v>864</v>
      </c>
      <c r="C683" s="322" t="s">
        <v>865</v>
      </c>
      <c r="D683" s="322" t="s">
        <v>1448</v>
      </c>
    </row>
    <row r="684" spans="1:4">
      <c r="A684" s="322">
        <v>694</v>
      </c>
      <c r="B684" s="226" t="s">
        <v>866</v>
      </c>
      <c r="C684" s="322" t="s">
        <v>865</v>
      </c>
      <c r="D684" s="322" t="s">
        <v>1449</v>
      </c>
    </row>
    <row r="685" spans="1:4">
      <c r="A685" s="75">
        <v>695</v>
      </c>
      <c r="B685" s="226" t="s">
        <v>867</v>
      </c>
      <c r="C685" s="75" t="s">
        <v>373</v>
      </c>
      <c r="D685" s="322" t="s">
        <v>1450</v>
      </c>
    </row>
    <row r="686" spans="1:4">
      <c r="A686" s="75">
        <v>696</v>
      </c>
      <c r="B686" s="226" t="s">
        <v>868</v>
      </c>
      <c r="C686" s="75" t="s">
        <v>373</v>
      </c>
      <c r="D686" s="322" t="s">
        <v>1451</v>
      </c>
    </row>
    <row r="687" spans="1:4">
      <c r="A687" s="322">
        <v>697</v>
      </c>
      <c r="B687" s="226" t="s">
        <v>869</v>
      </c>
      <c r="C687" s="75" t="s">
        <v>373</v>
      </c>
      <c r="D687" s="322" t="s">
        <v>1452</v>
      </c>
    </row>
    <row r="688" spans="1:4">
      <c r="A688" s="322">
        <v>698</v>
      </c>
      <c r="B688" s="226" t="s">
        <v>870</v>
      </c>
      <c r="C688" s="75" t="s">
        <v>373</v>
      </c>
      <c r="D688" s="322" t="s">
        <v>1453</v>
      </c>
    </row>
    <row r="689" spans="1:4">
      <c r="A689" s="75">
        <v>699</v>
      </c>
      <c r="B689" s="226" t="s">
        <v>871</v>
      </c>
      <c r="C689" s="75" t="s">
        <v>373</v>
      </c>
      <c r="D689" s="322" t="s">
        <v>1454</v>
      </c>
    </row>
    <row r="690" spans="1:4">
      <c r="A690" s="75">
        <v>700</v>
      </c>
      <c r="B690" s="226" t="s">
        <v>872</v>
      </c>
      <c r="C690" s="75" t="s">
        <v>682</v>
      </c>
      <c r="D690" s="322" t="s">
        <v>1455</v>
      </c>
    </row>
    <row r="691" spans="1:4">
      <c r="A691" s="322">
        <v>701</v>
      </c>
      <c r="B691" s="226" t="s">
        <v>873</v>
      </c>
      <c r="C691" s="75" t="s">
        <v>332</v>
      </c>
      <c r="D691" s="322" t="s">
        <v>1456</v>
      </c>
    </row>
    <row r="692" spans="1:4">
      <c r="A692" s="322">
        <v>702</v>
      </c>
      <c r="B692" s="226" t="s">
        <v>874</v>
      </c>
      <c r="C692" s="75" t="s">
        <v>136</v>
      </c>
      <c r="D692" s="322" t="s">
        <v>1457</v>
      </c>
    </row>
    <row r="693" spans="1:4">
      <c r="A693" s="341">
        <v>703</v>
      </c>
      <c r="B693" s="342" t="s">
        <v>876</v>
      </c>
      <c r="C693" s="343" t="s">
        <v>683</v>
      </c>
      <c r="D693" s="343" t="s">
        <v>1458</v>
      </c>
    </row>
    <row r="694" spans="1:4">
      <c r="A694" s="75">
        <v>704</v>
      </c>
      <c r="B694" s="226" t="s">
        <v>877</v>
      </c>
      <c r="C694" s="75" t="s">
        <v>373</v>
      </c>
      <c r="D694" s="322" t="s">
        <v>947</v>
      </c>
    </row>
    <row r="695" spans="1:4">
      <c r="A695" s="75">
        <v>705</v>
      </c>
      <c r="B695" s="226" t="s">
        <v>878</v>
      </c>
      <c r="C695" s="322" t="s">
        <v>303</v>
      </c>
      <c r="D695" s="322" t="s">
        <v>1459</v>
      </c>
    </row>
    <row r="696" spans="1:4">
      <c r="A696" s="75">
        <v>706</v>
      </c>
      <c r="B696" s="226" t="s">
        <v>879</v>
      </c>
      <c r="C696" s="322" t="s">
        <v>303</v>
      </c>
      <c r="D696" s="322" t="s">
        <v>1460</v>
      </c>
    </row>
    <row r="697" spans="1:4">
      <c r="A697" s="75">
        <v>707</v>
      </c>
      <c r="B697" s="226" t="s">
        <v>880</v>
      </c>
      <c r="C697" s="322" t="s">
        <v>303</v>
      </c>
      <c r="D697" s="322" t="s">
        <v>1461</v>
      </c>
    </row>
    <row r="698" spans="1:4">
      <c r="A698" s="75">
        <v>708</v>
      </c>
      <c r="B698" s="226" t="s">
        <v>881</v>
      </c>
      <c r="C698" s="322" t="s">
        <v>303</v>
      </c>
      <c r="D698" s="322" t="s">
        <v>1322</v>
      </c>
    </row>
    <row r="699" spans="1:4">
      <c r="A699" s="75">
        <v>709</v>
      </c>
      <c r="B699" s="226" t="s">
        <v>882</v>
      </c>
      <c r="C699" s="75" t="s">
        <v>322</v>
      </c>
      <c r="D699" s="322" t="s">
        <v>1462</v>
      </c>
    </row>
    <row r="700" spans="1:4">
      <c r="A700" s="75">
        <v>710</v>
      </c>
      <c r="B700" s="226" t="s">
        <v>883</v>
      </c>
      <c r="C700" s="75" t="s">
        <v>322</v>
      </c>
      <c r="D700" s="322" t="s">
        <v>1207</v>
      </c>
    </row>
    <row r="701" spans="1:4">
      <c r="A701" s="75">
        <v>711</v>
      </c>
      <c r="B701" s="226" t="s">
        <v>826</v>
      </c>
      <c r="C701" s="322"/>
      <c r="D701" s="322" t="s">
        <v>1463</v>
      </c>
    </row>
    <row r="702" spans="1:4">
      <c r="A702" s="75">
        <v>712</v>
      </c>
      <c r="B702" s="226" t="s">
        <v>884</v>
      </c>
      <c r="C702" s="322" t="s">
        <v>683</v>
      </c>
      <c r="D702" s="322" t="s">
        <v>1464</v>
      </c>
    </row>
    <row r="703" spans="1:4">
      <c r="A703" s="75">
        <v>713</v>
      </c>
      <c r="B703" s="226" t="s">
        <v>623</v>
      </c>
      <c r="C703" s="75" t="s">
        <v>817</v>
      </c>
      <c r="D703" s="322" t="s">
        <v>1465</v>
      </c>
    </row>
    <row r="704" spans="1:4">
      <c r="A704" s="75">
        <v>714</v>
      </c>
      <c r="B704" s="226" t="s">
        <v>622</v>
      </c>
      <c r="C704" s="75" t="s">
        <v>817</v>
      </c>
      <c r="D704" s="322" t="s">
        <v>1466</v>
      </c>
    </row>
    <row r="705" spans="1:4">
      <c r="A705" s="75">
        <v>715</v>
      </c>
      <c r="B705" s="226" t="s">
        <v>885</v>
      </c>
      <c r="C705" s="344" t="s">
        <v>804</v>
      </c>
      <c r="D705" s="322" t="s">
        <v>1467</v>
      </c>
    </row>
    <row r="706" spans="1:4">
      <c r="A706" s="75">
        <v>716</v>
      </c>
      <c r="B706" s="226" t="s">
        <v>886</v>
      </c>
      <c r="C706" s="75" t="s">
        <v>332</v>
      </c>
      <c r="D706" s="322" t="s">
        <v>1468</v>
      </c>
    </row>
    <row r="707" spans="1:4">
      <c r="A707" s="75">
        <v>717</v>
      </c>
      <c r="B707" s="226" t="s">
        <v>887</v>
      </c>
      <c r="C707" s="75" t="s">
        <v>332</v>
      </c>
      <c r="D707" s="322" t="s">
        <v>1469</v>
      </c>
    </row>
    <row r="708" spans="1:4">
      <c r="A708" s="75">
        <v>718</v>
      </c>
      <c r="B708" s="226" t="s">
        <v>888</v>
      </c>
      <c r="C708" s="75" t="s">
        <v>681</v>
      </c>
      <c r="D708" s="322" t="s">
        <v>1470</v>
      </c>
    </row>
    <row r="709" spans="1:4">
      <c r="A709" s="75">
        <v>719</v>
      </c>
      <c r="B709" s="226" t="s">
        <v>889</v>
      </c>
      <c r="C709" s="75" t="s">
        <v>817</v>
      </c>
      <c r="D709" s="322" t="s">
        <v>1471</v>
      </c>
    </row>
    <row r="710" spans="1:4">
      <c r="A710" s="75">
        <v>720</v>
      </c>
      <c r="B710" s="226" t="s">
        <v>890</v>
      </c>
      <c r="C710" s="75" t="s">
        <v>817</v>
      </c>
      <c r="D710" s="322" t="s">
        <v>1472</v>
      </c>
    </row>
    <row r="711" spans="1:4">
      <c r="A711" s="75">
        <v>721</v>
      </c>
      <c r="B711" s="226" t="s">
        <v>891</v>
      </c>
      <c r="C711" s="75" t="s">
        <v>817</v>
      </c>
      <c r="D711" s="322" t="s">
        <v>1473</v>
      </c>
    </row>
    <row r="712" spans="1:4">
      <c r="A712" s="75">
        <v>722</v>
      </c>
      <c r="B712" s="226" t="s">
        <v>892</v>
      </c>
      <c r="C712" s="75" t="s">
        <v>264</v>
      </c>
      <c r="D712" s="322" t="s">
        <v>1474</v>
      </c>
    </row>
    <row r="713" spans="1:4">
      <c r="A713" s="75">
        <v>723</v>
      </c>
      <c r="B713" s="226" t="s">
        <v>593</v>
      </c>
      <c r="C713" s="75" t="s">
        <v>1024</v>
      </c>
      <c r="D713" s="322" t="s">
        <v>1207</v>
      </c>
    </row>
    <row r="714" spans="1:4">
      <c r="A714" s="75">
        <v>724</v>
      </c>
      <c r="B714" s="226" t="s">
        <v>893</v>
      </c>
      <c r="C714" s="75" t="s">
        <v>1024</v>
      </c>
      <c r="D714" s="322" t="s">
        <v>1475</v>
      </c>
    </row>
    <row r="715" spans="1:4">
      <c r="A715" s="75">
        <v>725</v>
      </c>
      <c r="B715" s="226" t="s">
        <v>894</v>
      </c>
      <c r="C715" s="75" t="s">
        <v>264</v>
      </c>
      <c r="D715" s="322" t="s">
        <v>1476</v>
      </c>
    </row>
    <row r="716" spans="1:4">
      <c r="A716" s="75">
        <v>726</v>
      </c>
      <c r="B716" s="226" t="s">
        <v>895</v>
      </c>
      <c r="C716" s="75" t="s">
        <v>264</v>
      </c>
      <c r="D716" s="322" t="s">
        <v>1477</v>
      </c>
    </row>
    <row r="717" spans="1:4">
      <c r="A717" s="75">
        <v>727</v>
      </c>
      <c r="B717" s="226" t="s">
        <v>896</v>
      </c>
      <c r="C717" s="75" t="s">
        <v>264</v>
      </c>
      <c r="D717" s="322" t="s">
        <v>1478</v>
      </c>
    </row>
    <row r="718" spans="1:4">
      <c r="A718" s="75">
        <v>728</v>
      </c>
      <c r="B718" s="226" t="s">
        <v>897</v>
      </c>
      <c r="C718" s="75" t="s">
        <v>264</v>
      </c>
      <c r="D718" s="322" t="s">
        <v>1479</v>
      </c>
    </row>
    <row r="719" spans="1:4">
      <c r="A719" s="75">
        <v>729</v>
      </c>
      <c r="B719" s="226" t="s">
        <v>898</v>
      </c>
      <c r="C719" s="75" t="s">
        <v>264</v>
      </c>
      <c r="D719" s="322" t="s">
        <v>1480</v>
      </c>
    </row>
    <row r="720" spans="1:4">
      <c r="A720" s="75">
        <v>730</v>
      </c>
      <c r="B720" s="226" t="s">
        <v>899</v>
      </c>
      <c r="C720" s="75" t="s">
        <v>264</v>
      </c>
      <c r="D720" s="322" t="s">
        <v>1481</v>
      </c>
    </row>
    <row r="721" spans="1:4">
      <c r="A721" s="75">
        <v>731</v>
      </c>
      <c r="B721" s="226" t="s">
        <v>900</v>
      </c>
      <c r="C721" s="75" t="s">
        <v>264</v>
      </c>
      <c r="D721" s="322" t="s">
        <v>1482</v>
      </c>
    </row>
    <row r="722" spans="1:4">
      <c r="A722" s="75">
        <v>732</v>
      </c>
      <c r="B722" s="226" t="s">
        <v>901</v>
      </c>
      <c r="C722" s="75" t="s">
        <v>264</v>
      </c>
      <c r="D722" s="322" t="s">
        <v>1483</v>
      </c>
    </row>
    <row r="723" spans="1:4">
      <c r="A723" s="75">
        <v>733</v>
      </c>
      <c r="B723" s="226" t="s">
        <v>902</v>
      </c>
      <c r="C723" s="75" t="s">
        <v>264</v>
      </c>
      <c r="D723" s="322" t="s">
        <v>1484</v>
      </c>
    </row>
    <row r="724" spans="1:4">
      <c r="A724" s="75">
        <v>734</v>
      </c>
      <c r="B724" s="226" t="s">
        <v>903</v>
      </c>
      <c r="C724" s="75" t="s">
        <v>264</v>
      </c>
      <c r="D724" s="322" t="s">
        <v>1485</v>
      </c>
    </row>
    <row r="725" spans="1:4">
      <c r="A725" s="75">
        <v>735</v>
      </c>
      <c r="B725" s="226" t="s">
        <v>904</v>
      </c>
      <c r="C725" s="322" t="s">
        <v>136</v>
      </c>
      <c r="D725" s="322" t="s">
        <v>1486</v>
      </c>
    </row>
    <row r="726" spans="1:4">
      <c r="A726" s="75">
        <v>736</v>
      </c>
      <c r="B726" s="226" t="s">
        <v>905</v>
      </c>
      <c r="C726" s="322" t="s">
        <v>136</v>
      </c>
      <c r="D726" s="322" t="s">
        <v>1487</v>
      </c>
    </row>
    <row r="727" spans="1:4">
      <c r="A727" s="75">
        <v>737</v>
      </c>
      <c r="B727" s="226" t="s">
        <v>909</v>
      </c>
      <c r="C727" s="322" t="s">
        <v>136</v>
      </c>
      <c r="D727" s="322" t="s">
        <v>1488</v>
      </c>
    </row>
    <row r="728" spans="1:4">
      <c r="A728" s="75">
        <v>738</v>
      </c>
      <c r="B728" s="226" t="s">
        <v>910</v>
      </c>
      <c r="C728" s="322" t="s">
        <v>136</v>
      </c>
      <c r="D728" s="322" t="s">
        <v>1489</v>
      </c>
    </row>
    <row r="729" spans="1:4">
      <c r="A729" s="75">
        <v>739</v>
      </c>
      <c r="B729" s="226" t="s">
        <v>911</v>
      </c>
      <c r="C729" s="75" t="s">
        <v>682</v>
      </c>
      <c r="D729" s="322" t="s">
        <v>1490</v>
      </c>
    </row>
    <row r="730" spans="1:4">
      <c r="A730" s="75">
        <v>740</v>
      </c>
      <c r="B730" s="226" t="s">
        <v>1491</v>
      </c>
      <c r="C730" s="322"/>
      <c r="D730" s="322" t="s">
        <v>1492</v>
      </c>
    </row>
    <row r="731" spans="1:4">
      <c r="A731" s="341">
        <v>741</v>
      </c>
      <c r="B731" s="342" t="s">
        <v>1493</v>
      </c>
      <c r="C731" s="341" t="s">
        <v>817</v>
      </c>
      <c r="D731" s="341" t="s">
        <v>1494</v>
      </c>
    </row>
    <row r="732" spans="1:4">
      <c r="A732" s="341">
        <v>742</v>
      </c>
      <c r="B732" s="342" t="s">
        <v>1495</v>
      </c>
      <c r="C732" s="343" t="s">
        <v>817</v>
      </c>
      <c r="D732" s="343" t="s">
        <v>1496</v>
      </c>
    </row>
    <row r="733" spans="1:4">
      <c r="A733" s="341">
        <v>743</v>
      </c>
      <c r="B733" s="342" t="s">
        <v>1497</v>
      </c>
      <c r="C733" s="343" t="s">
        <v>817</v>
      </c>
      <c r="D733" s="343" t="s">
        <v>1498</v>
      </c>
    </row>
    <row r="734" spans="1:4">
      <c r="A734" s="341">
        <v>744</v>
      </c>
      <c r="B734" s="342" t="s">
        <v>1499</v>
      </c>
      <c r="C734" s="343" t="s">
        <v>373</v>
      </c>
      <c r="D734" s="343" t="s">
        <v>1500</v>
      </c>
    </row>
    <row r="735" spans="1:4">
      <c r="A735" s="341">
        <v>745</v>
      </c>
      <c r="B735" s="342" t="s">
        <v>1501</v>
      </c>
      <c r="C735" s="343" t="s">
        <v>373</v>
      </c>
      <c r="D735" s="343" t="s">
        <v>1502</v>
      </c>
    </row>
    <row r="736" spans="1:4">
      <c r="A736" s="341">
        <v>746</v>
      </c>
      <c r="B736" s="342" t="s">
        <v>1503</v>
      </c>
      <c r="C736" s="343" t="s">
        <v>373</v>
      </c>
      <c r="D736" s="343" t="s">
        <v>1504</v>
      </c>
    </row>
    <row r="737" spans="1:4">
      <c r="A737" s="341">
        <v>747</v>
      </c>
      <c r="B737" s="342" t="s">
        <v>1505</v>
      </c>
      <c r="C737" s="343" t="s">
        <v>373</v>
      </c>
      <c r="D737" s="343" t="s">
        <v>1506</v>
      </c>
    </row>
    <row r="738" spans="1:4">
      <c r="A738" s="341">
        <v>748</v>
      </c>
      <c r="B738" s="342" t="s">
        <v>1507</v>
      </c>
      <c r="C738" s="343" t="s">
        <v>804</v>
      </c>
      <c r="D738" s="343" t="s">
        <v>1508</v>
      </c>
    </row>
    <row r="739" spans="1:4">
      <c r="A739" s="341">
        <v>749</v>
      </c>
      <c r="B739" s="342" t="s">
        <v>1509</v>
      </c>
      <c r="C739" s="343" t="s">
        <v>804</v>
      </c>
      <c r="D739" s="343" t="s">
        <v>1510</v>
      </c>
    </row>
    <row r="740" spans="1:4">
      <c r="A740" s="341">
        <v>750</v>
      </c>
      <c r="B740" s="342" t="s">
        <v>1511</v>
      </c>
      <c r="C740" s="343" t="s">
        <v>332</v>
      </c>
      <c r="D740" s="343" t="s">
        <v>1512</v>
      </c>
    </row>
    <row r="741" spans="1:4">
      <c r="A741" s="341">
        <v>752</v>
      </c>
      <c r="B741" s="342" t="s">
        <v>1513</v>
      </c>
      <c r="C741" s="343" t="s">
        <v>526</v>
      </c>
      <c r="D741" s="343" t="s">
        <v>1514</v>
      </c>
    </row>
    <row r="742" spans="1:4">
      <c r="A742" s="341">
        <v>753</v>
      </c>
      <c r="B742" s="342" t="s">
        <v>1515</v>
      </c>
      <c r="C742" s="343" t="s">
        <v>613</v>
      </c>
      <c r="D742" s="343" t="s">
        <v>1516</v>
      </c>
    </row>
    <row r="743" spans="1:4">
      <c r="A743" s="341">
        <v>754</v>
      </c>
      <c r="B743" s="342" t="s">
        <v>1517</v>
      </c>
      <c r="C743" s="343" t="s">
        <v>303</v>
      </c>
      <c r="D743" s="343" t="s">
        <v>1518</v>
      </c>
    </row>
    <row r="744" spans="1:4">
      <c r="A744" s="341">
        <v>755</v>
      </c>
      <c r="B744" s="342" t="s">
        <v>1519</v>
      </c>
      <c r="C744" s="343" t="s">
        <v>136</v>
      </c>
      <c r="D744" s="343" t="s">
        <v>1520</v>
      </c>
    </row>
    <row r="745" spans="1:4">
      <c r="A745" s="341">
        <v>756</v>
      </c>
      <c r="B745" s="342" t="s">
        <v>1521</v>
      </c>
      <c r="C745" s="343" t="s">
        <v>875</v>
      </c>
      <c r="D745" s="343" t="s">
        <v>1522</v>
      </c>
    </row>
    <row r="746" spans="1:4">
      <c r="A746" s="341">
        <v>757</v>
      </c>
      <c r="B746" s="342" t="s">
        <v>1523</v>
      </c>
      <c r="C746" s="343" t="s">
        <v>965</v>
      </c>
      <c r="D746" s="343" t="s">
        <v>1524</v>
      </c>
    </row>
    <row r="747" spans="1:4">
      <c r="A747" s="341">
        <v>758</v>
      </c>
      <c r="B747" s="342" t="s">
        <v>1525</v>
      </c>
      <c r="C747" s="75" t="s">
        <v>1390</v>
      </c>
      <c r="D747" s="343" t="s">
        <v>1526</v>
      </c>
    </row>
    <row r="748" spans="1:4">
      <c r="A748" s="341">
        <v>759</v>
      </c>
      <c r="B748" s="342" t="s">
        <v>1527</v>
      </c>
      <c r="C748" s="75" t="s">
        <v>1390</v>
      </c>
      <c r="D748" s="343" t="s">
        <v>1528</v>
      </c>
    </row>
    <row r="749" spans="1:4">
      <c r="A749" s="341">
        <v>760</v>
      </c>
      <c r="B749" s="342" t="s">
        <v>890</v>
      </c>
      <c r="C749" s="75"/>
      <c r="D749" s="343" t="s">
        <v>1472</v>
      </c>
    </row>
    <row r="750" spans="1:4">
      <c r="A750" s="341">
        <v>761</v>
      </c>
      <c r="B750" s="342" t="s">
        <v>1529</v>
      </c>
      <c r="C750" s="75" t="s">
        <v>1390</v>
      </c>
      <c r="D750" s="343" t="s">
        <v>1530</v>
      </c>
    </row>
    <row r="751" spans="1:4">
      <c r="A751" s="341">
        <v>762</v>
      </c>
      <c r="B751" s="342" t="s">
        <v>1531</v>
      </c>
      <c r="C751" s="75" t="s">
        <v>1390</v>
      </c>
      <c r="D751" s="343" t="s">
        <v>1532</v>
      </c>
    </row>
    <row r="752" spans="1:4">
      <c r="A752" s="341">
        <v>763</v>
      </c>
      <c r="B752" s="342" t="s">
        <v>1533</v>
      </c>
      <c r="C752" s="75"/>
      <c r="D752" s="343" t="s">
        <v>1534</v>
      </c>
    </row>
    <row r="753" spans="1:4">
      <c r="A753" s="341">
        <v>764</v>
      </c>
      <c r="B753" s="342" t="s">
        <v>1535</v>
      </c>
      <c r="C753" s="75" t="s">
        <v>1390</v>
      </c>
      <c r="D753" s="343" t="s">
        <v>1536</v>
      </c>
    </row>
    <row r="754" spans="1:4">
      <c r="A754" s="341">
        <v>765</v>
      </c>
      <c r="B754" s="342" t="s">
        <v>1537</v>
      </c>
      <c r="C754" s="75"/>
      <c r="D754" s="343" t="s">
        <v>1538</v>
      </c>
    </row>
    <row r="755" spans="1:4">
      <c r="A755" s="341">
        <v>766</v>
      </c>
      <c r="B755" s="342" t="s">
        <v>1539</v>
      </c>
      <c r="C755" s="75" t="s">
        <v>1390</v>
      </c>
      <c r="D755" s="343" t="s">
        <v>1540</v>
      </c>
    </row>
    <row r="756" spans="1:4">
      <c r="A756" s="341">
        <v>767</v>
      </c>
      <c r="B756" s="342" t="s">
        <v>1541</v>
      </c>
      <c r="C756" s="343" t="s">
        <v>130</v>
      </c>
      <c r="D756" s="343" t="s">
        <v>1542</v>
      </c>
    </row>
    <row r="757" spans="1:4">
      <c r="A757" s="341">
        <v>768</v>
      </c>
      <c r="B757" s="342" t="s">
        <v>1543</v>
      </c>
      <c r="C757" s="343" t="s">
        <v>130</v>
      </c>
      <c r="D757" s="343" t="s">
        <v>1544</v>
      </c>
    </row>
    <row r="758" spans="1:4">
      <c r="A758" s="75">
        <v>769</v>
      </c>
      <c r="B758" s="226" t="s">
        <v>1545</v>
      </c>
      <c r="C758" s="75" t="s">
        <v>682</v>
      </c>
      <c r="D758" s="75" t="s">
        <v>1546</v>
      </c>
    </row>
    <row r="759" spans="1:4">
      <c r="A759" s="75">
        <v>770</v>
      </c>
      <c r="B759" s="226" t="s">
        <v>1547</v>
      </c>
      <c r="C759" s="75" t="s">
        <v>682</v>
      </c>
      <c r="D759" s="322" t="s">
        <v>1548</v>
      </c>
    </row>
    <row r="760" spans="1:4">
      <c r="A760" s="341">
        <v>771</v>
      </c>
      <c r="B760" s="342" t="s">
        <v>1549</v>
      </c>
      <c r="C760" s="343" t="s">
        <v>136</v>
      </c>
      <c r="D760" s="322" t="s">
        <v>1550</v>
      </c>
    </row>
    <row r="761" spans="1:4">
      <c r="A761" s="75">
        <v>772</v>
      </c>
      <c r="B761" s="226" t="s">
        <v>1551</v>
      </c>
      <c r="C761" s="75" t="s">
        <v>254</v>
      </c>
      <c r="D761" s="75" t="s">
        <v>1552</v>
      </c>
    </row>
    <row r="762" spans="1:4">
      <c r="A762" s="341">
        <v>773</v>
      </c>
      <c r="B762" s="342" t="s">
        <v>1553</v>
      </c>
      <c r="C762" s="343" t="s">
        <v>303</v>
      </c>
      <c r="D762" s="322" t="s">
        <v>1554</v>
      </c>
    </row>
    <row r="763" spans="1:4">
      <c r="A763" s="75">
        <v>774</v>
      </c>
      <c r="B763" s="226" t="s">
        <v>1555</v>
      </c>
      <c r="C763" s="322" t="s">
        <v>303</v>
      </c>
      <c r="D763" s="322" t="s">
        <v>1556</v>
      </c>
    </row>
    <row r="764" spans="1:4">
      <c r="A764" s="75">
        <v>775</v>
      </c>
      <c r="B764" s="226" t="s">
        <v>1557</v>
      </c>
      <c r="C764" s="322" t="s">
        <v>526</v>
      </c>
      <c r="D764" s="322" t="s">
        <v>1057</v>
      </c>
    </row>
    <row r="765" spans="1:4">
      <c r="A765" s="75">
        <v>776</v>
      </c>
      <c r="B765" s="226" t="s">
        <v>1558</v>
      </c>
      <c r="C765" s="322" t="s">
        <v>1390</v>
      </c>
      <c r="D765" s="322" t="s">
        <v>1559</v>
      </c>
    </row>
    <row r="766" spans="1:4">
      <c r="A766" s="75">
        <v>777</v>
      </c>
      <c r="B766" s="226" t="s">
        <v>1560</v>
      </c>
      <c r="C766" s="322" t="s">
        <v>322</v>
      </c>
      <c r="D766" s="322" t="s">
        <v>1561</v>
      </c>
    </row>
    <row r="767" spans="1:4">
      <c r="A767" s="75">
        <v>778</v>
      </c>
      <c r="B767" s="226" t="s">
        <v>1562</v>
      </c>
      <c r="C767" s="322" t="s">
        <v>322</v>
      </c>
      <c r="D767" s="322" t="s">
        <v>1563</v>
      </c>
    </row>
    <row r="768" spans="1:4">
      <c r="A768" s="341">
        <v>779</v>
      </c>
      <c r="B768" s="342" t="s">
        <v>723</v>
      </c>
      <c r="C768" s="343" t="s">
        <v>264</v>
      </c>
      <c r="D768" s="343" t="s">
        <v>1564</v>
      </c>
    </row>
    <row r="769" spans="1:4">
      <c r="A769" s="341">
        <v>780</v>
      </c>
      <c r="B769" s="342" t="s">
        <v>1565</v>
      </c>
      <c r="C769" s="343" t="s">
        <v>264</v>
      </c>
      <c r="D769" s="343" t="s">
        <v>1566</v>
      </c>
    </row>
    <row r="770" spans="1:4">
      <c r="A770" s="341">
        <v>781</v>
      </c>
      <c r="B770" s="342" t="s">
        <v>1567</v>
      </c>
      <c r="C770" s="343" t="s">
        <v>264</v>
      </c>
      <c r="D770" s="343" t="s">
        <v>1568</v>
      </c>
    </row>
    <row r="771" spans="1:4">
      <c r="A771" s="341">
        <v>782</v>
      </c>
      <c r="B771" s="342" t="s">
        <v>1569</v>
      </c>
      <c r="C771" s="343" t="s">
        <v>264</v>
      </c>
      <c r="D771" s="343" t="s">
        <v>1570</v>
      </c>
    </row>
    <row r="772" spans="1:4">
      <c r="A772" s="75">
        <v>783</v>
      </c>
      <c r="B772" s="226" t="s">
        <v>1571</v>
      </c>
      <c r="C772" s="322" t="s">
        <v>360</v>
      </c>
      <c r="D772" s="322" t="s">
        <v>1572</v>
      </c>
    </row>
    <row r="773" spans="1:4">
      <c r="A773" s="75">
        <v>784</v>
      </c>
      <c r="B773" s="226" t="s">
        <v>1573</v>
      </c>
      <c r="C773" s="322" t="s">
        <v>360</v>
      </c>
      <c r="D773" s="322" t="s">
        <v>1574</v>
      </c>
    </row>
    <row r="774" spans="1:4">
      <c r="A774" s="75">
        <v>785</v>
      </c>
      <c r="B774" s="226" t="s">
        <v>1575</v>
      </c>
      <c r="C774" s="322" t="s">
        <v>875</v>
      </c>
      <c r="D774" s="322" t="s">
        <v>1363</v>
      </c>
    </row>
    <row r="775" spans="1:4">
      <c r="A775" s="75">
        <v>786</v>
      </c>
      <c r="B775" s="226" t="s">
        <v>1576</v>
      </c>
      <c r="C775" s="322" t="s">
        <v>264</v>
      </c>
      <c r="D775" s="322" t="s">
        <v>1577</v>
      </c>
    </row>
    <row r="776" spans="1:4">
      <c r="A776" s="75">
        <v>787</v>
      </c>
      <c r="B776" s="226" t="s">
        <v>1578</v>
      </c>
      <c r="C776" s="322" t="s">
        <v>264</v>
      </c>
      <c r="D776" s="322" t="s">
        <v>1579</v>
      </c>
    </row>
    <row r="777" spans="1:4">
      <c r="A777" s="75">
        <v>788</v>
      </c>
      <c r="B777" s="226" t="s">
        <v>1580</v>
      </c>
      <c r="C777" s="322" t="s">
        <v>303</v>
      </c>
      <c r="D777" s="322" t="s">
        <v>1581</v>
      </c>
    </row>
    <row r="778" spans="1:4">
      <c r="A778" s="75">
        <v>789</v>
      </c>
      <c r="B778" s="226" t="s">
        <v>1582</v>
      </c>
      <c r="C778" s="322" t="s">
        <v>303</v>
      </c>
      <c r="D778" s="322" t="s">
        <v>1583</v>
      </c>
    </row>
    <row r="779" spans="1:4">
      <c r="A779" s="75">
        <v>1001</v>
      </c>
      <c r="B779" s="226" t="s">
        <v>815</v>
      </c>
      <c r="C779" s="322" t="s">
        <v>865</v>
      </c>
      <c r="D779" s="322" t="s">
        <v>1584</v>
      </c>
    </row>
  </sheetData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43" width="0" style="9" hidden="1" customWidth="1"/>
    <col min="44" max="16384" width="9.21875" style="9"/>
  </cols>
  <sheetData>
    <row r="1" spans="2:47" s="6" customFormat="1" ht="21.6" thickBot="1">
      <c r="B1" s="419" t="s">
        <v>0</v>
      </c>
      <c r="C1" s="419"/>
      <c r="D1" s="419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1" t="s">
        <v>3</v>
      </c>
      <c r="D2" s="422"/>
      <c r="E2" s="423"/>
      <c r="F2" s="424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/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07" t="str">
        <f>IF(GROUPS!D4="","",GROUPS!D4)</f>
        <v>Кристијан Станојковски (10)</v>
      </c>
      <c r="D3" s="408"/>
      <c r="E3" s="409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0" t="str">
        <f>IF(ISERROR(IF(AND(T9="",T13="",T17=""),"",SUM(AB3:AD3)+(N3-O3)/1000)+(AK3/10000)),"",IF(AND(T9="",T13="",T17=""),"",SUM(AB3:AD3)+(N3-O3)/1000)+(AK3/10000)+(AG3/100000))</f>
        <v/>
      </c>
      <c r="S3" s="410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/>
      </c>
      <c r="Y3" s="415"/>
      <c r="Z3" s="41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5">
        <f>SUM(AH3:AJ3)-SUM(AM3:AO3)</f>
        <v>0</v>
      </c>
      <c r="AL3" s="40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07" t="str">
        <f>IF(GROUPS!D5="","",GROUPS!D5)</f>
        <v>Лука Ивановски (665)</v>
      </c>
      <c r="D4" s="408"/>
      <c r="E4" s="409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0" t="str">
        <f>IF(ISERROR(IF(AND(T10="",U13="",U18=""),"",SUM(AB4:AD4)+(N4-O4)/1000)+(AK4/10000)+(AG4/100000)),"",IF(AND(T10="",U13="",U18=""),"",SUM(AB4:AD4)+(N4-O4)/1000)+(AK4/10000)+(AG4/100000))</f>
        <v/>
      </c>
      <c r="S4" s="410"/>
      <c r="T4" s="112" t="str">
        <f>IF(ISERROR(IF(C4="","",RANK(R4,$R$3:$S$6,0))),"",IF(C4="","",RANK(R4,$R$3:$S$6,0)))</f>
        <v/>
      </c>
      <c r="U4" s="9"/>
      <c r="V4" s="9"/>
      <c r="W4" s="7">
        <v>3</v>
      </c>
      <c r="X4" s="411" t="str">
        <f t="shared" si="0"/>
        <v/>
      </c>
      <c r="Y4" s="412"/>
      <c r="Z4" s="413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5">
        <f t="shared" ref="AK4:AK6" si="2">SUM(AH4:AJ4)-SUM(AM4:AO4)</f>
        <v>0</v>
      </c>
      <c r="AL4" s="40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07" t="str">
        <f>IF(GROUPS!D6="","",GROUPS!D6)</f>
        <v>Горазд Ристовски (238)</v>
      </c>
      <c r="D5" s="408"/>
      <c r="E5" s="409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0" t="str">
        <f>IF(ISERROR(IF(AND(U9="",T14="",T18=""),"",SUM(AB5:AD5)+(N5-O5)/1000)+(AK5/10000)+(AG5/100000)),"",IF(AND(U9="",T14="",T18=""),"",SUM(AB5:AD5)+(N5-O5)/1000)+(AK5/10000)+(AG5/100000))</f>
        <v/>
      </c>
      <c r="S5" s="410"/>
      <c r="T5" s="112" t="str">
        <f>IF(ISERROR(IF(C5="","",RANK(R5,$R$3:$S$6,0))),"",IF(C5="","",RANK(R5,$R$3:$S$6,0)))</f>
        <v/>
      </c>
      <c r="U5" s="9"/>
      <c r="V5" s="9"/>
      <c r="W5" s="7">
        <v>4</v>
      </c>
      <c r="X5" s="411" t="str">
        <f t="shared" si="0"/>
        <v/>
      </c>
      <c r="Y5" s="412"/>
      <c r="Z5" s="413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05">
        <f t="shared" si="2"/>
        <v>0</v>
      </c>
      <c r="AL5" s="40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1" t="str">
        <f>IF(GROUPS!D7="","",GROUPS!D7)</f>
        <v/>
      </c>
      <c r="D6" s="402"/>
      <c r="E6" s="40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 ht="18.600000000000001" thickBot="1">
      <c r="B9" s="183">
        <v>1</v>
      </c>
      <c r="C9" s="184" t="str">
        <f>IF(C3="","",VLOOKUP(B9,$B$3:$E$6,2,FALSE))</f>
        <v>Кристијан Станојковски (10)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Лука Ивановски (665)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Лука Ивановски (665)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Горазд Ристовски (238)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 hidden="1">
      <c r="B17" s="128">
        <v>1</v>
      </c>
      <c r="C17" s="129" t="str">
        <f>IF(C5="","",VLOOKUP(B17,$B$3:$E$6,2,FALSE))</f>
        <v>Кристијан Станојковски (10)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Горазд Ристовски (238)</v>
      </c>
      <c r="D18" s="140">
        <v>2</v>
      </c>
      <c r="E18" s="141" t="str">
        <f>IF(C5="","",VLOOKUP(D18,$B$3:$E$6,2,FALSE))</f>
        <v>Лука Ивановски (665)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 ht="18.600000000000001" thickBot="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Y17" sqref="Y17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19" t="s">
        <v>0</v>
      </c>
      <c r="C1" s="419"/>
      <c r="D1" s="419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1" t="s">
        <v>3</v>
      </c>
      <c r="D2" s="422"/>
      <c r="E2" s="423"/>
      <c r="F2" s="424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36" t="str">
        <f>IF(ISERROR(INDEX($C$3:$C$6,MATCH(W2,$T$3:$T$6,0))),"",(INDEX($C$3:$C$6,MATCH(W2,$T$3:$T$6,0))))</f>
        <v>Кристијан Станојковски (10)</v>
      </c>
      <c r="Y2" s="437"/>
      <c r="Z2" s="438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07" t="str">
        <f>IF(GROUPS!D4="","",GROUPS!D4)</f>
        <v>Кристијан Станојковски (10)</v>
      </c>
      <c r="D3" s="408"/>
      <c r="E3" s="409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37</v>
      </c>
      <c r="R3" s="410">
        <f>IF(ISERROR(IF(AND(T9="",T13="",T17=""),"",SUM(AB3:AD3)+(N3-O3)/1000)+(AK3/10000)),"",IF(AND(T9="",T13="",T17=""),"",SUM(AB3:AD3)+(N3-O3)/1000)+(AK3/10000)+(AG3/100000))</f>
        <v>4.0095600000000005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36" t="str">
        <f t="shared" ref="X3:X5" si="0">IF(ISERROR(INDEX($C$3:$C$6,MATCH(W3,$T$3:$T$6,0))),"",(INDEX($C$3:$C$6,MATCH(W3,$T$3:$T$6,0))))</f>
        <v>Горазд Ристовски (238)</v>
      </c>
      <c r="Y3" s="437"/>
      <c r="Z3" s="438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29</v>
      </c>
      <c r="AL3" s="406"/>
      <c r="AM3" s="10">
        <f>AH5</f>
        <v>22</v>
      </c>
      <c r="AN3" s="10">
        <f>AI4</f>
        <v>15</v>
      </c>
      <c r="AO3" s="10">
        <f>AJ6</f>
        <v>0</v>
      </c>
      <c r="AP3" s="9">
        <f>SUM(AM3:AO3)</f>
        <v>37</v>
      </c>
    </row>
    <row r="4" spans="2:47" ht="24" customHeight="1">
      <c r="B4" s="101">
        <v>2</v>
      </c>
      <c r="C4" s="407" t="str">
        <f>IF(GROUPS!D5="","",GROUPS!D5)</f>
        <v>Лука Ивановски (665)</v>
      </c>
      <c r="D4" s="408"/>
      <c r="E4" s="409"/>
      <c r="F4" s="113">
        <f>U13</f>
        <v>0</v>
      </c>
      <c r="G4" s="106">
        <f>T13</f>
        <v>3</v>
      </c>
      <c r="H4" s="114"/>
      <c r="I4" s="103"/>
      <c r="J4" s="104">
        <f>U18</f>
        <v>1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1</v>
      </c>
      <c r="O4" s="109">
        <f>IF(AND(T10="",U13="",U18=""),"",SUM(G4,K4,M4))</f>
        <v>6</v>
      </c>
      <c r="P4" s="110">
        <f>IF(AND(T10="",U13="",U18=""),"",AG4)</f>
        <v>42</v>
      </c>
      <c r="Q4" s="111">
        <f>IF(AND(T10="",U13="",U18=""),"",AP4)</f>
        <v>75</v>
      </c>
      <c r="R4" s="410">
        <f>IF(ISERROR(IF(AND(T10="",U13="",U18=""),"",SUM(AB4:AD4)+(N4-O4)/1000)+(AK4/10000)+(AG4/100000)),"",IF(AND(T10="",U13="",U18=""),"",SUM(AB4:AD4)+(N4-O4)/1000)+(AK4/10000)+(AG4/100000))</f>
        <v>1.9921200000000001</v>
      </c>
      <c r="S4" s="410"/>
      <c r="T4" s="112">
        <f>IF(ISERROR(IF(C4="","",RANK(R4,$R$3:$S$6,0))),"",IF(C4="","",RANK(R4,$R$3:$S$6,0)))</f>
        <v>3</v>
      </c>
      <c r="U4" s="9"/>
      <c r="V4" s="9"/>
      <c r="W4" s="7">
        <v>3</v>
      </c>
      <c r="X4" s="433" t="str">
        <f t="shared" si="0"/>
        <v>Лука Ивановски (665)</v>
      </c>
      <c r="Y4" s="434"/>
      <c r="Z4" s="435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42</v>
      </c>
      <c r="AH4" s="10">
        <f>F10+H10+J10+L10+N10+P10+R10</f>
        <v>0</v>
      </c>
      <c r="AI4" s="10">
        <f>G13+I13+K13+M13+O13+Q13+S13</f>
        <v>15</v>
      </c>
      <c r="AJ4" s="10">
        <f>G18+I18+K18+M18+O18+Q18+S18</f>
        <v>27</v>
      </c>
      <c r="AK4" s="405">
        <f t="shared" ref="AK4:AK6" si="2">SUM(AH4:AJ4)-SUM(AM4:AO4)</f>
        <v>-33</v>
      </c>
      <c r="AL4" s="406"/>
      <c r="AM4" s="10">
        <f>AH6</f>
        <v>0</v>
      </c>
      <c r="AN4" s="10">
        <f>AI3</f>
        <v>33</v>
      </c>
      <c r="AO4" s="10">
        <f>AJ5</f>
        <v>42</v>
      </c>
      <c r="AP4" s="9">
        <f t="shared" ref="AP4:AP6" si="3">SUM(AM4:AO4)</f>
        <v>75</v>
      </c>
    </row>
    <row r="5" spans="2:47" ht="24" customHeight="1">
      <c r="B5" s="101">
        <v>3</v>
      </c>
      <c r="C5" s="407" t="str">
        <f>IF(GROUPS!D6="","",GROUPS!D6)</f>
        <v>Горазд Ристовски (238)</v>
      </c>
      <c r="D5" s="408"/>
      <c r="E5" s="409"/>
      <c r="F5" s="113">
        <f>U9</f>
        <v>0</v>
      </c>
      <c r="G5" s="106">
        <f>T9</f>
        <v>3</v>
      </c>
      <c r="H5" s="104">
        <f>T18</f>
        <v>3</v>
      </c>
      <c r="I5" s="106">
        <f>U18</f>
        <v>1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4</v>
      </c>
      <c r="P5" s="110">
        <f>IF(AND(U9="",T14="",T18=""),"",AG5)</f>
        <v>64</v>
      </c>
      <c r="Q5" s="111">
        <f>IF(AND(U9="",T14="",T18=""),"",AP5)</f>
        <v>60</v>
      </c>
      <c r="R5" s="410">
        <f>IF(ISERROR(IF(AND(U9="",T14="",T18=""),"",SUM(AB5:AD5)+(N5-O5)/1000)+(AK5/10000)+(AG5/100000)),"",IF(AND(U9="",T14="",T18=""),"",SUM(AB5:AD5)+(N5-O5)/1000)+(AK5/10000)+(AG5/100000))</f>
        <v>3.0000400000000003</v>
      </c>
      <c r="S5" s="410"/>
      <c r="T5" s="112">
        <f>IF(ISERROR(IF(C5="","",RANK(R5,$R$3:$S$6,0))),"",IF(C5="","",RANK(R5,$R$3:$S$6,0)))</f>
        <v>2</v>
      </c>
      <c r="U5" s="9"/>
      <c r="V5" s="9"/>
      <c r="W5" s="7">
        <v>4</v>
      </c>
      <c r="X5" s="433" t="str">
        <f t="shared" si="0"/>
        <v/>
      </c>
      <c r="Y5" s="434"/>
      <c r="Z5" s="435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64</v>
      </c>
      <c r="AH5" s="10">
        <f>G9+I9+K9+M9+O9+Q9+S9</f>
        <v>22</v>
      </c>
      <c r="AI5" s="10">
        <f>F14+H14+J14+L14+N14+P14+R14</f>
        <v>0</v>
      </c>
      <c r="AJ5" s="10">
        <f>F18+H18+J18+L18+N18+P18+R18</f>
        <v>42</v>
      </c>
      <c r="AK5" s="405">
        <f t="shared" si="2"/>
        <v>4</v>
      </c>
      <c r="AL5" s="406"/>
      <c r="AM5" s="10">
        <f>AH3</f>
        <v>33</v>
      </c>
      <c r="AN5" s="10">
        <f>AI6</f>
        <v>0</v>
      </c>
      <c r="AO5" s="10">
        <f>AJ4</f>
        <v>27</v>
      </c>
      <c r="AP5" s="9">
        <f t="shared" si="3"/>
        <v>60</v>
      </c>
    </row>
    <row r="6" spans="2:47" ht="24" customHeight="1" thickBot="1">
      <c r="B6" s="116">
        <v>4</v>
      </c>
      <c r="C6" s="401" t="str">
        <f>IF(GROUPS!D7="","",GROUPS!D7)</f>
        <v/>
      </c>
      <c r="D6" s="402"/>
      <c r="E6" s="40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172</v>
      </c>
      <c r="Q7" s="127">
        <f>SUM(Q3:Q6)</f>
        <v>172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Кристијан Станојковски (10)</v>
      </c>
      <c r="D9" s="130">
        <v>3</v>
      </c>
      <c r="E9" s="131" t="str">
        <f>IF(C5="","",VLOOKUP(D9,$B$3:$E$6,2,FALSE))</f>
        <v>Горазд Ристовски (238)</v>
      </c>
      <c r="F9" s="132">
        <v>11</v>
      </c>
      <c r="G9" s="133">
        <v>6</v>
      </c>
      <c r="H9" s="134">
        <v>11</v>
      </c>
      <c r="I9" s="133">
        <v>9</v>
      </c>
      <c r="J9" s="132">
        <v>11</v>
      </c>
      <c r="K9" s="135">
        <v>7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Лука Ивановски (665)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Кристијан Станојковски (10)</v>
      </c>
      <c r="D13" s="130">
        <v>2</v>
      </c>
      <c r="E13" s="131" t="str">
        <f>IF(C4="","",VLOOKUP(D13,$B$3:$E$6,2,FALSE))</f>
        <v>Лука Ивановски (665)</v>
      </c>
      <c r="F13" s="132">
        <v>11</v>
      </c>
      <c r="G13" s="133">
        <v>5</v>
      </c>
      <c r="H13" s="134">
        <v>11</v>
      </c>
      <c r="I13" s="133">
        <v>5</v>
      </c>
      <c r="J13" s="132">
        <v>11</v>
      </c>
      <c r="K13" s="135">
        <v>5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Горазд Ристовски (238)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Кристијан Станојковски (10)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Горазд Ристовски (238)</v>
      </c>
      <c r="D18" s="140">
        <v>2</v>
      </c>
      <c r="E18" s="141" t="str">
        <f>IF(C4="","",VLOOKUP(D18,$B$3:$E$6,2,FALSE))</f>
        <v>Лука Ивановски (665)</v>
      </c>
      <c r="F18" s="142">
        <v>11</v>
      </c>
      <c r="G18" s="143">
        <v>3</v>
      </c>
      <c r="H18" s="144">
        <v>11</v>
      </c>
      <c r="I18" s="143">
        <v>5</v>
      </c>
      <c r="J18" s="142">
        <v>9</v>
      </c>
      <c r="K18" s="145">
        <v>11</v>
      </c>
      <c r="L18" s="144">
        <v>11</v>
      </c>
      <c r="M18" s="143">
        <v>8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1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Y14" sqref="Y14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19" t="s">
        <v>0</v>
      </c>
      <c r="C1" s="419"/>
      <c r="D1" s="419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1" t="s">
        <v>3</v>
      </c>
      <c r="D2" s="422"/>
      <c r="E2" s="423"/>
      <c r="F2" s="424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Лука Стојчев (73)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07" t="str">
        <f>IF(GROUPS!F4="","",GROUPS!F4)</f>
        <v>Лука Стојчев (73)</v>
      </c>
      <c r="D3" s="408"/>
      <c r="E3" s="409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1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72</v>
      </c>
      <c r="Q3" s="111">
        <f>IF(AND(T9="",T13="",T17=""),"",AP3)</f>
        <v>50</v>
      </c>
      <c r="R3" s="410">
        <f>IF(ISERROR(IF(AND(T9="",T13="",T17=""),"",SUM(AB3:AD3)+(N3-O3)/1000)+(AK3/10000)),"",IF(AND(T9="",T13="",T17=""),"",SUM(AB3:AD3)+(N3-O3)/1000)+(AK3/10000)+(AG3/100000))</f>
        <v>4.0079200000000004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Васко Манасијески (36)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72</v>
      </c>
      <c r="AH3" s="10">
        <f>F9+H9+J9+L9+N9+P9+R9</f>
        <v>39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22</v>
      </c>
      <c r="AL3" s="406"/>
      <c r="AM3" s="10">
        <f>AH5</f>
        <v>32</v>
      </c>
      <c r="AN3" s="10">
        <f>AI4</f>
        <v>18</v>
      </c>
      <c r="AO3" s="10">
        <f>AJ6</f>
        <v>0</v>
      </c>
      <c r="AP3" s="9">
        <f>SUM(AM3:AO3)</f>
        <v>50</v>
      </c>
    </row>
    <row r="4" spans="2:47" ht="24" customHeight="1">
      <c r="B4" s="101">
        <v>2</v>
      </c>
      <c r="C4" s="407" t="str">
        <f>IF(GROUPS!F5="","",GROUPS!F5)</f>
        <v>Дамјан Петровиќ (536)</v>
      </c>
      <c r="D4" s="408"/>
      <c r="E4" s="409"/>
      <c r="F4" s="113">
        <f>U13</f>
        <v>0</v>
      </c>
      <c r="G4" s="106">
        <f>T13</f>
        <v>3</v>
      </c>
      <c r="H4" s="114"/>
      <c r="I4" s="103"/>
      <c r="J4" s="104">
        <f>U18</f>
        <v>1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1</v>
      </c>
      <c r="O4" s="109">
        <f>IF(AND(T10="",U13="",U18=""),"",SUM(G4,K4,M4))</f>
        <v>6</v>
      </c>
      <c r="P4" s="110">
        <f>IF(AND(T10="",U13="",U18=""),"",AG4)</f>
        <v>58</v>
      </c>
      <c r="Q4" s="111">
        <f>IF(AND(T10="",U13="",U18=""),"",AP4)</f>
        <v>84</v>
      </c>
      <c r="R4" s="410">
        <f>IF(ISERROR(IF(AND(T10="",U13="",U18=""),"",SUM(AB4:AD4)+(N4-O4)/1000)+(AK4/10000)+(AG4/100000)),"",IF(AND(T10="",U13="",U18=""),"",SUM(AB4:AD4)+(N4-O4)/1000)+(AK4/10000)+(AG4/100000))</f>
        <v>1.9929800000000002</v>
      </c>
      <c r="S4" s="410"/>
      <c r="T4" s="112">
        <f>IF(ISERROR(IF(C4="","",RANK(R4,$R$3:$S$6,0))),"",IF(C4="","",RANK(R4,$R$3:$S$6,0)))</f>
        <v>3</v>
      </c>
      <c r="U4" s="9"/>
      <c r="V4" s="9"/>
      <c r="W4" s="7">
        <v>3</v>
      </c>
      <c r="X4" s="411" t="str">
        <f t="shared" si="0"/>
        <v>Дамјан Петровиќ (536)</v>
      </c>
      <c r="Y4" s="412"/>
      <c r="Z4" s="413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58</v>
      </c>
      <c r="AH4" s="10">
        <f>F10+H10+J10+L10+N10+P10+R10</f>
        <v>0</v>
      </c>
      <c r="AI4" s="10">
        <f>G13+I13+K13+M13+O13+Q13+S13</f>
        <v>18</v>
      </c>
      <c r="AJ4" s="10">
        <f>G18+I18+K18+M18+O18+Q18+S18</f>
        <v>40</v>
      </c>
      <c r="AK4" s="405">
        <f t="shared" ref="AK4:AK6" si="2">SUM(AH4:AJ4)-SUM(AM4:AO4)</f>
        <v>-26</v>
      </c>
      <c r="AL4" s="406"/>
      <c r="AM4" s="10">
        <f>AH6</f>
        <v>0</v>
      </c>
      <c r="AN4" s="10">
        <f>AI3</f>
        <v>33</v>
      </c>
      <c r="AO4" s="10">
        <f>AJ5</f>
        <v>51</v>
      </c>
      <c r="AP4" s="9">
        <f t="shared" ref="AP4:AP6" si="3">SUM(AM4:AO4)</f>
        <v>84</v>
      </c>
    </row>
    <row r="5" spans="2:47" ht="24" customHeight="1">
      <c r="B5" s="101">
        <v>3</v>
      </c>
      <c r="C5" s="407" t="str">
        <f>IF(GROUPS!F6="","",GROUPS!F6)</f>
        <v>Васко Манасијески (36)</v>
      </c>
      <c r="D5" s="408"/>
      <c r="E5" s="409"/>
      <c r="F5" s="113">
        <f>U9</f>
        <v>1</v>
      </c>
      <c r="G5" s="106">
        <f>T9</f>
        <v>3</v>
      </c>
      <c r="H5" s="104">
        <f>T18</f>
        <v>3</v>
      </c>
      <c r="I5" s="106">
        <f>U18</f>
        <v>1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4</v>
      </c>
      <c r="O5" s="109">
        <f>IF(AND(U9="",T14="",T18=""),"",SUM(G5,I5,M5))</f>
        <v>4</v>
      </c>
      <c r="P5" s="110">
        <f>IF(AND(U9="",T14="",T18=""),"",AG5)</f>
        <v>83</v>
      </c>
      <c r="Q5" s="111">
        <f>IF(AND(U9="",T14="",T18=""),"",AP5)</f>
        <v>79</v>
      </c>
      <c r="R5" s="410">
        <f>IF(ISERROR(IF(AND(U9="",T14="",T18=""),"",SUM(AB5:AD5)+(N5-O5)/1000)+(AK5/10000)+(AG5/100000)),"",IF(AND(U9="",T14="",T18=""),"",SUM(AB5:AD5)+(N5-O5)/1000)+(AK5/10000)+(AG5/100000))</f>
        <v>3.0012300000000001</v>
      </c>
      <c r="S5" s="410"/>
      <c r="T5" s="112">
        <f>IF(ISERROR(IF(C5="","",RANK(R5,$R$3:$S$6,0))),"",IF(C5="","",RANK(R5,$R$3:$S$6,0)))</f>
        <v>2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83</v>
      </c>
      <c r="AH5" s="10">
        <f>G9+I9+K9+M9+O9+Q9+S9</f>
        <v>32</v>
      </c>
      <c r="AI5" s="10">
        <f>F14+H14+J14+L14+N14+P14+R14</f>
        <v>0</v>
      </c>
      <c r="AJ5" s="10">
        <f>F18+H18+J18+L18+N18+P18+R18</f>
        <v>51</v>
      </c>
      <c r="AK5" s="405">
        <f t="shared" si="2"/>
        <v>4</v>
      </c>
      <c r="AL5" s="406"/>
      <c r="AM5" s="10">
        <f>AH3</f>
        <v>39</v>
      </c>
      <c r="AN5" s="10">
        <f>AI6</f>
        <v>0</v>
      </c>
      <c r="AO5" s="10">
        <f>AJ4</f>
        <v>40</v>
      </c>
      <c r="AP5" s="9">
        <f t="shared" si="3"/>
        <v>79</v>
      </c>
    </row>
    <row r="6" spans="2:47" ht="24" customHeight="1" thickBot="1">
      <c r="B6" s="116">
        <v>4</v>
      </c>
      <c r="C6" s="401" t="str">
        <f>IF(GROUPS!F7="","",GROUPS!F7)</f>
        <v/>
      </c>
      <c r="D6" s="402"/>
      <c r="E6" s="40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213</v>
      </c>
      <c r="Q7" s="127">
        <f>SUM(Q3:Q6)</f>
        <v>213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Лука Стојчев (73)</v>
      </c>
      <c r="D9" s="130">
        <v>3</v>
      </c>
      <c r="E9" s="131" t="str">
        <f>IF(C5="","",VLOOKUP(D9,$B$3:$E$6,2,FALSE))</f>
        <v>Васко Манасијески (36)</v>
      </c>
      <c r="F9" s="132">
        <v>5</v>
      </c>
      <c r="G9" s="133">
        <v>11</v>
      </c>
      <c r="H9" s="134">
        <v>12</v>
      </c>
      <c r="I9" s="133">
        <v>10</v>
      </c>
      <c r="J9" s="132">
        <v>11</v>
      </c>
      <c r="K9" s="135">
        <v>4</v>
      </c>
      <c r="L9" s="134">
        <v>11</v>
      </c>
      <c r="M9" s="133">
        <v>7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Дамјан Петровиќ (536)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Лука Стојчев (73)</v>
      </c>
      <c r="D13" s="130">
        <v>2</v>
      </c>
      <c r="E13" s="131" t="str">
        <f>IF(C4="","",VLOOKUP(D13,$B$3:$E$6,2,FALSE))</f>
        <v>Дамјан Петровиќ (536)</v>
      </c>
      <c r="F13" s="132">
        <v>11</v>
      </c>
      <c r="G13" s="133">
        <v>7</v>
      </c>
      <c r="H13" s="134">
        <v>11</v>
      </c>
      <c r="I13" s="133">
        <v>5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Васко Манасијески (36)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Лука Стојчев (73)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Васко Манасијески (36)</v>
      </c>
      <c r="D18" s="140">
        <v>2</v>
      </c>
      <c r="E18" s="141" t="str">
        <f>IF(C4="","",VLOOKUP(D18,$B$3:$E$6,2,FALSE))</f>
        <v>Дамјан Петровиќ (536)</v>
      </c>
      <c r="F18" s="142">
        <v>11</v>
      </c>
      <c r="G18" s="143">
        <v>7</v>
      </c>
      <c r="H18" s="144">
        <v>18</v>
      </c>
      <c r="I18" s="143">
        <v>20</v>
      </c>
      <c r="J18" s="142">
        <v>11</v>
      </c>
      <c r="K18" s="145">
        <v>6</v>
      </c>
      <c r="L18" s="144">
        <v>11</v>
      </c>
      <c r="M18" s="143">
        <v>7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1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1</v>
      </c>
      <c r="AI18" s="10">
        <f>IF(M18="","",IF(M18&gt;L18,1,0))</f>
        <v>0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H19" sqref="G19:H19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8.21875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19" t="s">
        <v>0</v>
      </c>
      <c r="C1" s="419"/>
      <c r="D1" s="419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1" t="s">
        <v>3</v>
      </c>
      <c r="D2" s="422"/>
      <c r="E2" s="423"/>
      <c r="F2" s="424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Даниел Главевски Зхоу  (108)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101">
        <v>1</v>
      </c>
      <c r="C3" s="407" t="str">
        <f>IF(GROUPS!H4="","",GROUPS!H4)</f>
        <v>Даниел Главевски Зхоу  (108)</v>
      </c>
      <c r="D3" s="408"/>
      <c r="E3" s="409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35</v>
      </c>
      <c r="R3" s="410">
        <f>IF(ISERROR(IF(AND(T9="",T13="",T17=""),"",SUM(AB3:AD3)+(N3-O3)/1000)+(AK3/10000)),"",IF(AND(T9="",T13="",T17=""),"",SUM(AB3:AD3)+(N3-O3)/1000)+(AK3/10000)+(AG3/100000))</f>
        <v>4.00976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Игор Николовски (84)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31</v>
      </c>
      <c r="AL3" s="406"/>
      <c r="AM3" s="10">
        <f>AH5</f>
        <v>22</v>
      </c>
      <c r="AN3" s="10">
        <f>AI4</f>
        <v>13</v>
      </c>
      <c r="AO3" s="10">
        <f>AJ6</f>
        <v>0</v>
      </c>
      <c r="AP3" s="9">
        <f>SUM(AM3:AO3)</f>
        <v>35</v>
      </c>
    </row>
    <row r="4" spans="2:47" ht="24" customHeight="1">
      <c r="B4" s="101">
        <v>2</v>
      </c>
      <c r="C4" s="407" t="str">
        <f>IF(GROUPS!H5="","",GROUPS!H5)</f>
        <v>Игор Николовски (84)</v>
      </c>
      <c r="D4" s="408"/>
      <c r="E4" s="409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46</v>
      </c>
      <c r="Q4" s="111">
        <f>IF(AND(T10="",U13="",U18=""),"",AP4)</f>
        <v>48</v>
      </c>
      <c r="R4" s="410">
        <f>IF(ISERROR(IF(AND(T10="",U13="",U18=""),"",SUM(AB4:AD4)+(N4-O4)/1000)+(AK4/10000)+(AG4/100000)),"",IF(AND(T10="",U13="",U18=""),"",SUM(AB4:AD4)+(N4-O4)/1000)+(AK4/10000)+(AG4/100000))</f>
        <v>3.0002599999999999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Ненад Бошев (9)</v>
      </c>
      <c r="Y4" s="412"/>
      <c r="Z4" s="41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46</v>
      </c>
      <c r="AH4" s="10">
        <f>F10+H10+J10+L10+N10+P10+R10</f>
        <v>0</v>
      </c>
      <c r="AI4" s="10">
        <f>G13+I13+K13+M13+O13+Q13+S13</f>
        <v>13</v>
      </c>
      <c r="AJ4" s="10">
        <f>G18+I18+K18+M18+O18+Q18+S18</f>
        <v>33</v>
      </c>
      <c r="AK4" s="405">
        <f t="shared" ref="AK4:AK6" si="2">SUM(AH4:AJ4)-SUM(AM4:AO4)</f>
        <v>-2</v>
      </c>
      <c r="AL4" s="406"/>
      <c r="AM4" s="10">
        <f>AH6</f>
        <v>0</v>
      </c>
      <c r="AN4" s="10">
        <f>AI3</f>
        <v>33</v>
      </c>
      <c r="AO4" s="10">
        <f>AJ5</f>
        <v>15</v>
      </c>
      <c r="AP4" s="9">
        <f t="shared" ref="AP4:AP6" si="3">SUM(AM4:AO4)</f>
        <v>48</v>
      </c>
    </row>
    <row r="5" spans="2:47" ht="24" customHeight="1">
      <c r="B5" s="101">
        <v>3</v>
      </c>
      <c r="C5" s="407" t="str">
        <f>IF(GROUPS!H6="","",GROUPS!H6)</f>
        <v>Ненад Бошев (9)</v>
      </c>
      <c r="D5" s="408"/>
      <c r="E5" s="409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37</v>
      </c>
      <c r="Q5" s="111">
        <f>IF(AND(U9="",T14="",T18=""),"",AP5)</f>
        <v>66</v>
      </c>
      <c r="R5" s="410">
        <f>IF(ISERROR(IF(AND(U9="",T14="",T18=""),"",SUM(AB5:AD5)+(N5-O5)/1000)+(AK5/10000)+(AG5/100000)),"",IF(AND(U9="",T14="",T18=""),"",SUM(AB5:AD5)+(N5-O5)/1000)+(AK5/10000)+(AG5/100000))</f>
        <v>1.9914700000000001</v>
      </c>
      <c r="S5" s="410"/>
      <c r="T5" s="112">
        <f>IF(ISERROR(IF(C5="","",RANK(R5,$R$3:$S$6,0))),"",IF(C5="","",RANK(R5,$R$3:$S$6,0)))</f>
        <v>3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37</v>
      </c>
      <c r="AH5" s="10">
        <f>G9+I9+K9+M9+O9+Q9+S9</f>
        <v>22</v>
      </c>
      <c r="AI5" s="10">
        <f>F14+H14+J14+L14+N14+P14+R14</f>
        <v>0</v>
      </c>
      <c r="AJ5" s="10">
        <f>F18+H18+J18+L18+N18+P18+R18</f>
        <v>15</v>
      </c>
      <c r="AK5" s="405">
        <f t="shared" si="2"/>
        <v>-29</v>
      </c>
      <c r="AL5" s="406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01" t="str">
        <f>IF(GROUPS!H7="","",GROUPS!H7)</f>
        <v/>
      </c>
      <c r="D6" s="402"/>
      <c r="E6" s="40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149</v>
      </c>
      <c r="Q7" s="127">
        <f>SUM(Q3:Q6)</f>
        <v>149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Даниел Главевски Зхоу  (108)</v>
      </c>
      <c r="D9" s="130">
        <v>3</v>
      </c>
      <c r="E9" s="131" t="str">
        <f>IF(C5="","",VLOOKUP(D9,$B$3:$E$6,2,FALSE))</f>
        <v>Ненад Бошев (9)</v>
      </c>
      <c r="F9" s="132">
        <v>11</v>
      </c>
      <c r="G9" s="133">
        <v>6</v>
      </c>
      <c r="H9" s="134">
        <v>11</v>
      </c>
      <c r="I9" s="133">
        <v>8</v>
      </c>
      <c r="J9" s="132">
        <v>11</v>
      </c>
      <c r="K9" s="135">
        <v>8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Игор Николовски (84)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Даниел Главевски Зхоу  (108)</v>
      </c>
      <c r="D13" s="130">
        <v>2</v>
      </c>
      <c r="E13" s="131" t="str">
        <f>IF(C4="","",VLOOKUP(D13,$B$3:$E$6,2,FALSE))</f>
        <v>Игор Николовски (84)</v>
      </c>
      <c r="F13" s="132">
        <v>11</v>
      </c>
      <c r="G13" s="133">
        <v>2</v>
      </c>
      <c r="H13" s="134">
        <v>11</v>
      </c>
      <c r="I13" s="133">
        <v>5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Ненад Бошев (9)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Даниел Главевски Зхоу  (108)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Ненад Бошев (9)</v>
      </c>
      <c r="D18" s="140">
        <v>2</v>
      </c>
      <c r="E18" s="141" t="str">
        <f>IF(C4="","",VLOOKUP(D18,$B$3:$E$6,2,FALSE))</f>
        <v>Игор Николовски (84)</v>
      </c>
      <c r="F18" s="142">
        <v>5</v>
      </c>
      <c r="G18" s="143">
        <v>11</v>
      </c>
      <c r="H18" s="144">
        <v>2</v>
      </c>
      <c r="I18" s="143">
        <v>11</v>
      </c>
      <c r="J18" s="142">
        <v>8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Z15" sqref="Z15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42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Христијан Јовановски  (2)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200">
        <v>1</v>
      </c>
      <c r="C3" s="439" t="str">
        <f>IF(GROUPS!J4="","",GROUPS!J4)</f>
        <v>Христијан Јовановски  (2)</v>
      </c>
      <c r="D3" s="439"/>
      <c r="E3" s="440"/>
      <c r="F3" s="197"/>
      <c r="G3" s="103"/>
      <c r="H3" s="104">
        <f>T13</f>
        <v>3</v>
      </c>
      <c r="I3" s="105">
        <f>U13</f>
        <v>2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2</v>
      </c>
      <c r="P3" s="110">
        <f>IF(AND(T9="",T13="",T17=""),"",AG3)</f>
        <v>83</v>
      </c>
      <c r="Q3" s="111">
        <f>IF(AND(T9="",T13="",T17=""),"",AP3)</f>
        <v>54</v>
      </c>
      <c r="R3" s="410">
        <f>IF(ISERROR(IF(AND(T9="",T13="",T17=""),"",SUM(AB3:AD3)+(N3-O3)/1000)+(AK3/10000)),"",IF(AND(T9="",T13="",T17=""),"",SUM(AB3:AD3)+(N3-O3)/1000)+(AK3/10000)+(AG3/100000))</f>
        <v>4.0077299999999996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Нико Доага (190)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83</v>
      </c>
      <c r="AH3" s="10">
        <f>F9+H9+J9+L9+N9+P9+R9</f>
        <v>33</v>
      </c>
      <c r="AI3" s="10">
        <f>F13+H13+J13+L13+N13+P13+R13</f>
        <v>50</v>
      </c>
      <c r="AJ3" s="10">
        <f>F17+H17+J17+L17+N17+P17+R17</f>
        <v>0</v>
      </c>
      <c r="AK3" s="405">
        <f>SUM(AH3:AJ3)-SUM(AM3:AO3)</f>
        <v>29</v>
      </c>
      <c r="AL3" s="406"/>
      <c r="AM3" s="10">
        <f>AH5</f>
        <v>18</v>
      </c>
      <c r="AN3" s="10">
        <f>AI4</f>
        <v>36</v>
      </c>
      <c r="AO3" s="10">
        <f>AJ6</f>
        <v>0</v>
      </c>
      <c r="AP3" s="9">
        <f>SUM(AM3:AO3)</f>
        <v>54</v>
      </c>
    </row>
    <row r="4" spans="2:47" ht="24" customHeight="1">
      <c r="B4" s="200">
        <v>2</v>
      </c>
      <c r="C4" s="439" t="str">
        <f>IF(GROUPS!J5="","",GROUPS!J5)</f>
        <v>Нико Доага (190)</v>
      </c>
      <c r="D4" s="439"/>
      <c r="E4" s="440"/>
      <c r="F4" s="198">
        <f>U13</f>
        <v>2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5</v>
      </c>
      <c r="O4" s="109">
        <f>IF(AND(T10="",U13="",U18=""),"",SUM(G4,K4,M4))</f>
        <v>3</v>
      </c>
      <c r="P4" s="110">
        <f>IF(AND(T10="",U13="",U18=""),"",AG4)</f>
        <v>69</v>
      </c>
      <c r="Q4" s="111">
        <f>IF(AND(T10="",U13="",U18=""),"",AP4)</f>
        <v>68</v>
      </c>
      <c r="R4" s="410">
        <f>IF(ISERROR(IF(AND(T10="",U13="",U18=""),"",SUM(AB4:AD4)+(N4-O4)/1000)+(AK4/10000)+(AG4/100000)),"",IF(AND(T10="",U13="",U18=""),"",SUM(AB4:AD4)+(N4-O4)/1000)+(AK4/10000)+(AG4/100000))</f>
        <v>3.0027900000000001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Боро Варошлија (85)</v>
      </c>
      <c r="Y4" s="412"/>
      <c r="Z4" s="41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69</v>
      </c>
      <c r="AH4" s="10">
        <f>F10+H10+J10+L10+N10+P10+R10</f>
        <v>0</v>
      </c>
      <c r="AI4" s="10">
        <f>G13+I13+K13+M13+O13+Q13+S13</f>
        <v>36</v>
      </c>
      <c r="AJ4" s="10">
        <f>G18+I18+K18+M18+O18+Q18+S18</f>
        <v>33</v>
      </c>
      <c r="AK4" s="405">
        <f t="shared" ref="AK4:AK6" si="2">SUM(AH4:AJ4)-SUM(AM4:AO4)</f>
        <v>1</v>
      </c>
      <c r="AL4" s="406"/>
      <c r="AM4" s="10">
        <f>AH6</f>
        <v>0</v>
      </c>
      <c r="AN4" s="10">
        <f>AI3</f>
        <v>50</v>
      </c>
      <c r="AO4" s="10">
        <f>AJ5</f>
        <v>18</v>
      </c>
      <c r="AP4" s="9">
        <f t="shared" ref="AP4:AP6" si="3">SUM(AM4:AO4)</f>
        <v>68</v>
      </c>
    </row>
    <row r="5" spans="2:47" ht="24" customHeight="1">
      <c r="B5" s="200">
        <v>3</v>
      </c>
      <c r="C5" s="439" t="str">
        <f>IF(GROUPS!J6="","",GROUPS!J6)</f>
        <v>Боро Варошлија (85)</v>
      </c>
      <c r="D5" s="439"/>
      <c r="E5" s="440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36</v>
      </c>
      <c r="Q5" s="111">
        <f>IF(AND(U9="",T14="",T18=""),"",AP5)</f>
        <v>66</v>
      </c>
      <c r="R5" s="410">
        <f>IF(ISERROR(IF(AND(U9="",T14="",T18=""),"",SUM(AB5:AD5)+(N5-O5)/1000)+(AK5/10000)+(AG5/100000)),"",IF(AND(U9="",T14="",T18=""),"",SUM(AB5:AD5)+(N5-O5)/1000)+(AK5/10000)+(AG5/100000))</f>
        <v>1.99136</v>
      </c>
      <c r="S5" s="410"/>
      <c r="T5" s="112">
        <f>IF(ISERROR(IF(C5="","",RANK(R5,$R$3:$S$6,0))),"",IF(C5="","",RANK(R5,$R$3:$S$6,0)))</f>
        <v>3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36</v>
      </c>
      <c r="AH5" s="10">
        <f>G9+I9+K9+M9+O9+Q9+S9</f>
        <v>18</v>
      </c>
      <c r="AI5" s="10">
        <f>F14+H14+J14+L14+N14+P14+R14</f>
        <v>0</v>
      </c>
      <c r="AJ5" s="10">
        <f>F18+H18+J18+L18+N18+P18+R18</f>
        <v>18</v>
      </c>
      <c r="AK5" s="405">
        <f t="shared" si="2"/>
        <v>-30</v>
      </c>
      <c r="AL5" s="406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201">
        <v>4</v>
      </c>
      <c r="C6" s="444" t="str">
        <f>IF(GROUPS!J7="","",GROUPS!J7)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188</v>
      </c>
      <c r="Q7" s="127">
        <f>SUM(Q3:Q6)</f>
        <v>188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Христијан Јовановски  (2)</v>
      </c>
      <c r="D9" s="130">
        <v>3</v>
      </c>
      <c r="E9" s="131" t="str">
        <f>IF(C5="","",VLOOKUP(D9,$B$3:$E$6,2,FALSE))</f>
        <v>Боро Варошлија (85)</v>
      </c>
      <c r="F9" s="132">
        <v>11</v>
      </c>
      <c r="G9" s="133">
        <v>4</v>
      </c>
      <c r="H9" s="134">
        <v>11</v>
      </c>
      <c r="I9" s="133">
        <v>7</v>
      </c>
      <c r="J9" s="132">
        <v>11</v>
      </c>
      <c r="K9" s="135">
        <v>7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Нико Доага (190)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Христијан Јовановски  (2)</v>
      </c>
      <c r="D13" s="130">
        <v>2</v>
      </c>
      <c r="E13" s="131" t="str">
        <f>IF(C4="","",VLOOKUP(D13,$B$3:$E$6,2,FALSE))</f>
        <v>Нико Доага (190)</v>
      </c>
      <c r="F13" s="132">
        <v>11</v>
      </c>
      <c r="G13" s="133">
        <v>3</v>
      </c>
      <c r="H13" s="134">
        <v>9</v>
      </c>
      <c r="I13" s="133">
        <v>11</v>
      </c>
      <c r="J13" s="132">
        <v>8</v>
      </c>
      <c r="K13" s="135">
        <v>11</v>
      </c>
      <c r="L13" s="134">
        <v>11</v>
      </c>
      <c r="M13" s="133">
        <v>5</v>
      </c>
      <c r="N13" s="132">
        <v>11</v>
      </c>
      <c r="O13" s="135">
        <v>6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2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>
        <f>IF(N13="","",IF(N13&gt;O13,1,0))</f>
        <v>1</v>
      </c>
      <c r="AK13" s="10">
        <f>IF(O13="","",IF(O13&gt;N13,1,0))</f>
        <v>0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Боро Варошлија (85)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Христијан Јовановски  (2)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Боро Варошлија (85)</v>
      </c>
      <c r="D18" s="140">
        <v>2</v>
      </c>
      <c r="E18" s="141" t="str">
        <f>IF(C4="","",VLOOKUP(D18,$B$3:$E$6,2,FALSE))</f>
        <v>Нико Доага (190)</v>
      </c>
      <c r="F18" s="142">
        <v>3</v>
      </c>
      <c r="G18" s="143">
        <v>11</v>
      </c>
      <c r="H18" s="144">
        <v>9</v>
      </c>
      <c r="I18" s="143">
        <v>11</v>
      </c>
      <c r="J18" s="142">
        <v>6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workbookViewId="0">
      <selection activeCell="AQ8" sqref="AQ8"/>
    </sheetView>
  </sheetViews>
  <sheetFormatPr defaultColWidth="9.21875" defaultRowHeight="18"/>
  <cols>
    <col min="1" max="1" width="1.44140625" style="9" customWidth="1"/>
    <col min="2" max="2" width="3.77734375" style="8" customWidth="1"/>
    <col min="3" max="3" width="22.21875" style="13" customWidth="1"/>
    <col min="4" max="4" width="4.21875" style="8" customWidth="1"/>
    <col min="5" max="5" width="22.21875" style="13" customWidth="1"/>
    <col min="6" max="19" width="3" style="9" customWidth="1"/>
    <col min="20" max="21" width="5" style="8" customWidth="1"/>
    <col min="22" max="22" width="2.21875" style="12" customWidth="1"/>
    <col min="23" max="23" width="5.2187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21875" style="11" hidden="1" customWidth="1"/>
    <col min="42" max="42" width="4.21875" style="9" hidden="1" customWidth="1"/>
    <col min="43" max="16384" width="9.21875" style="9"/>
  </cols>
  <sheetData>
    <row r="1" spans="2:47" s="6" customFormat="1" ht="21.6" thickBot="1">
      <c r="B1" s="441" t="s">
        <v>0</v>
      </c>
      <c r="C1" s="441"/>
      <c r="D1" s="441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20" t="s">
        <v>1</v>
      </c>
      <c r="R1" s="420"/>
      <c r="S1" s="420"/>
      <c r="T1" s="420"/>
      <c r="U1" s="42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42" t="s">
        <v>3</v>
      </c>
      <c r="D2" s="442"/>
      <c r="E2" s="443"/>
      <c r="F2" s="427">
        <v>1</v>
      </c>
      <c r="G2" s="425"/>
      <c r="H2" s="426">
        <v>2</v>
      </c>
      <c r="I2" s="425"/>
      <c r="J2" s="426">
        <v>3</v>
      </c>
      <c r="K2" s="425"/>
      <c r="L2" s="426">
        <v>4</v>
      </c>
      <c r="M2" s="427"/>
      <c r="N2" s="428" t="s">
        <v>4</v>
      </c>
      <c r="O2" s="429"/>
      <c r="P2" s="430" t="s">
        <v>84</v>
      </c>
      <c r="Q2" s="431"/>
      <c r="R2" s="432" t="s">
        <v>5</v>
      </c>
      <c r="S2" s="432"/>
      <c r="T2" s="100" t="s">
        <v>6</v>
      </c>
      <c r="W2" s="7">
        <v>1</v>
      </c>
      <c r="X2" s="414" t="str">
        <f>IF(ISERROR(INDEX($C$3:$C$6,MATCH(W2,$T$3:$T$6,0))),"",(INDEX($C$3:$C$6,MATCH(W2,$T$3:$T$6,0))))</f>
        <v>Филип Младеновски (70)</v>
      </c>
      <c r="Y2" s="415"/>
      <c r="Z2" s="416"/>
      <c r="AB2" s="417" t="s">
        <v>85</v>
      </c>
      <c r="AC2" s="417"/>
      <c r="AD2" s="417"/>
      <c r="AE2" s="417"/>
      <c r="AG2" s="6" t="s">
        <v>86</v>
      </c>
      <c r="AK2" s="418" t="s">
        <v>87</v>
      </c>
      <c r="AL2" s="418"/>
      <c r="AP2" s="6" t="s">
        <v>88</v>
      </c>
    </row>
    <row r="3" spans="2:47" ht="24" customHeight="1">
      <c r="B3" s="200">
        <v>1</v>
      </c>
      <c r="C3" s="439" t="str">
        <f>IF(GROUPS!D9="","",GROUPS!D9)</f>
        <v>Филип Младеновски (70)</v>
      </c>
      <c r="D3" s="439"/>
      <c r="E3" s="440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36</v>
      </c>
      <c r="R3" s="410">
        <f>IF(ISERROR(IF(AND(T9="",T13="",T17=""),"",SUM(AB3:AD3)+(N3-O3)/1000)+(AK3/10000)),"",IF(AND(T9="",T13="",T17=""),"",SUM(AB3:AD3)+(N3-O3)/1000)+(AK3/10000)+(AG3/100000))</f>
        <v>4.0096600000000002</v>
      </c>
      <c r="S3" s="410"/>
      <c r="T3" s="112">
        <f>IF(ISERROR(IF(C3="","",RANK(R3,$R$3:$S$6,0))),"",IF(C3="","",RANK(R3,$R$3:$S$6,0)))</f>
        <v>1</v>
      </c>
      <c r="U3" s="9"/>
      <c r="V3" s="9"/>
      <c r="W3" s="7">
        <v>2</v>
      </c>
      <c r="X3" s="414" t="str">
        <f t="shared" ref="X3:X5" si="0">IF(ISERROR(INDEX($C$3:$C$6,MATCH(W3,$T$3:$T$6,0))),"",(INDEX($C$3:$C$6,MATCH(W3,$T$3:$T$6,0))))</f>
        <v>Славчо Спасеноски  (278)</v>
      </c>
      <c r="Y3" s="415"/>
      <c r="Z3" s="41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5">
        <f>SUM(AH3:AJ3)-SUM(AM3:AO3)</f>
        <v>30</v>
      </c>
      <c r="AL3" s="406"/>
      <c r="AM3" s="10">
        <f>AH5</f>
        <v>21</v>
      </c>
      <c r="AN3" s="10">
        <f>AI4</f>
        <v>15</v>
      </c>
      <c r="AO3" s="10">
        <f>AJ6</f>
        <v>0</v>
      </c>
      <c r="AP3" s="9">
        <f>SUM(AM3:AO3)</f>
        <v>36</v>
      </c>
    </row>
    <row r="4" spans="2:47" ht="24" customHeight="1">
      <c r="B4" s="200">
        <v>2</v>
      </c>
      <c r="C4" s="439" t="str">
        <f>IF(GROUPS!D10="","",GROUPS!D10)</f>
        <v>Славчо Спасеноски  (278)</v>
      </c>
      <c r="D4" s="439"/>
      <c r="E4" s="440"/>
      <c r="F4" s="198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57</v>
      </c>
      <c r="Q4" s="111">
        <f>IF(AND(T10="",U13="",U18=""),"",AP4)</f>
        <v>63</v>
      </c>
      <c r="R4" s="410">
        <f>IF(ISERROR(IF(AND(T10="",U13="",U18=""),"",SUM(AB4:AD4)+(N4-O4)/1000)+(AK4/10000)+(AG4/100000)),"",IF(AND(T10="",U13="",U18=""),"",SUM(AB4:AD4)+(N4-O4)/1000)+(AK4/10000)+(AG4/100000))</f>
        <v>2.9989700000000004</v>
      </c>
      <c r="S4" s="410"/>
      <c r="T4" s="112">
        <f>IF(ISERROR(IF(C4="","",RANK(R4,$R$3:$S$6,0))),"",IF(C4="","",RANK(R4,$R$3:$S$6,0)))</f>
        <v>2</v>
      </c>
      <c r="U4" s="9"/>
      <c r="V4" s="9"/>
      <c r="W4" s="7">
        <v>3</v>
      </c>
      <c r="X4" s="411" t="str">
        <f t="shared" si="0"/>
        <v>Томе Милев (131)</v>
      </c>
      <c r="Y4" s="412"/>
      <c r="Z4" s="41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57</v>
      </c>
      <c r="AH4" s="10">
        <f>F10+H10+J10+L10+N10+P10+R10</f>
        <v>0</v>
      </c>
      <c r="AI4" s="10">
        <f>G13+I13+K13+M13+O13+Q13+S13</f>
        <v>15</v>
      </c>
      <c r="AJ4" s="10">
        <f>G18+I18+K18+M18+O18+Q18+S18</f>
        <v>42</v>
      </c>
      <c r="AK4" s="405">
        <f t="shared" ref="AK4:AK6" si="2">SUM(AH4:AJ4)-SUM(AM4:AO4)</f>
        <v>-6</v>
      </c>
      <c r="AL4" s="406"/>
      <c r="AM4" s="10">
        <f>AH6</f>
        <v>0</v>
      </c>
      <c r="AN4" s="10">
        <f>AI3</f>
        <v>33</v>
      </c>
      <c r="AO4" s="10">
        <f>AJ5</f>
        <v>30</v>
      </c>
      <c r="AP4" s="9">
        <f t="shared" ref="AP4:AP6" si="3">SUM(AM4:AO4)</f>
        <v>63</v>
      </c>
    </row>
    <row r="5" spans="2:47" ht="24" customHeight="1">
      <c r="B5" s="200">
        <v>3</v>
      </c>
      <c r="C5" s="439" t="str">
        <f>IF(GROUPS!D11="","",GROUPS!D11)</f>
        <v>Томе Милев (131)</v>
      </c>
      <c r="D5" s="439"/>
      <c r="E5" s="440"/>
      <c r="F5" s="198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51</v>
      </c>
      <c r="Q5" s="111">
        <f>IF(AND(U9="",T14="",T18=""),"",AP5)</f>
        <v>75</v>
      </c>
      <c r="R5" s="410">
        <f>IF(ISERROR(IF(AND(U9="",T14="",T18=""),"",SUM(AB5:AD5)+(N5-O5)/1000)+(AK5/10000)+(AG5/100000)),"",IF(AND(U9="",T14="",T18=""),"",SUM(AB5:AD5)+(N5-O5)/1000)+(AK5/10000)+(AG5/100000))</f>
        <v>1.9931100000000002</v>
      </c>
      <c r="S5" s="410"/>
      <c r="T5" s="112">
        <f>IF(ISERROR(IF(C5="","",RANK(R5,$R$3:$S$6,0))),"",IF(C5="","",RANK(R5,$R$3:$S$6,0)))</f>
        <v>3</v>
      </c>
      <c r="U5" s="9"/>
      <c r="V5" s="9"/>
      <c r="W5" s="7">
        <v>4</v>
      </c>
      <c r="X5" s="411" t="str">
        <f t="shared" si="0"/>
        <v/>
      </c>
      <c r="Y5" s="412"/>
      <c r="Z5" s="41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51</v>
      </c>
      <c r="AH5" s="10">
        <f>G9+I9+K9+M9+O9+Q9+S9</f>
        <v>21</v>
      </c>
      <c r="AI5" s="10">
        <f>F14+H14+J14+L14+N14+P14+R14</f>
        <v>0</v>
      </c>
      <c r="AJ5" s="10">
        <f>F18+H18+J18+L18+N18+P18+R18</f>
        <v>30</v>
      </c>
      <c r="AK5" s="405">
        <f t="shared" si="2"/>
        <v>-24</v>
      </c>
      <c r="AL5" s="406"/>
      <c r="AM5" s="10">
        <f>AH3</f>
        <v>33</v>
      </c>
      <c r="AN5" s="10">
        <f>AI6</f>
        <v>0</v>
      </c>
      <c r="AO5" s="10">
        <f>AJ4</f>
        <v>42</v>
      </c>
      <c r="AP5" s="9">
        <f t="shared" si="3"/>
        <v>75</v>
      </c>
    </row>
    <row r="6" spans="2:47" ht="24" customHeight="1" thickBot="1">
      <c r="B6" s="201">
        <v>4</v>
      </c>
      <c r="C6" s="444" t="str">
        <f>IF(GROUPS!D12="","",GROUPS!D12)</f>
        <v/>
      </c>
      <c r="D6" s="444"/>
      <c r="E6" s="445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4" t="str">
        <f>IF(ISERROR(IF(AND(U10="",U14="",U17=""),"",SUM(AB6:AD6)+(N6-O6)/1000)+(AK6/10000)+(AG6/100000)),"",IF(AND(U10="",U14="",U17=""),"",SUM(AB6:AD6)+(N6-O6)/1000)+(AK6/10000)+(AG6/100000))</f>
        <v/>
      </c>
      <c r="S6" s="40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5">
        <f t="shared" si="2"/>
        <v>0</v>
      </c>
      <c r="AL6" s="40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174</v>
      </c>
      <c r="Q7" s="127">
        <f>SUM(Q3:Q6)</f>
        <v>174</v>
      </c>
    </row>
    <row r="8" spans="2:47" ht="18.600000000000001" thickBot="1">
      <c r="B8" s="391" t="s">
        <v>7</v>
      </c>
      <c r="C8" s="396"/>
      <c r="D8" s="396"/>
      <c r="E8" s="392"/>
      <c r="F8" s="397" t="s">
        <v>8</v>
      </c>
      <c r="G8" s="398"/>
      <c r="H8" s="394" t="s">
        <v>9</v>
      </c>
      <c r="I8" s="398"/>
      <c r="J8" s="394" t="s">
        <v>10</v>
      </c>
      <c r="K8" s="398"/>
      <c r="L8" s="394" t="s">
        <v>11</v>
      </c>
      <c r="M8" s="398"/>
      <c r="N8" s="394" t="s">
        <v>12</v>
      </c>
      <c r="O8" s="398"/>
      <c r="P8" s="394" t="s">
        <v>13</v>
      </c>
      <c r="Q8" s="398"/>
      <c r="R8" s="394" t="s">
        <v>14</v>
      </c>
      <c r="S8" s="395"/>
      <c r="T8" s="391" t="s">
        <v>15</v>
      </c>
      <c r="U8" s="392"/>
      <c r="AB8" s="399">
        <v>1</v>
      </c>
      <c r="AC8" s="400"/>
      <c r="AD8" s="399">
        <v>2</v>
      </c>
      <c r="AE8" s="400"/>
      <c r="AF8" s="399">
        <v>3</v>
      </c>
      <c r="AG8" s="400"/>
      <c r="AH8" s="399">
        <v>4</v>
      </c>
      <c r="AI8" s="400"/>
      <c r="AJ8" s="399">
        <v>5</v>
      </c>
      <c r="AK8" s="400"/>
      <c r="AL8" s="399">
        <v>6</v>
      </c>
      <c r="AM8" s="400"/>
      <c r="AN8" s="399">
        <v>7</v>
      </c>
      <c r="AO8" s="400"/>
    </row>
    <row r="9" spans="2:47">
      <c r="B9" s="128">
        <v>1</v>
      </c>
      <c r="C9" s="129" t="str">
        <f>IF(C3="","",VLOOKUP(B9,$B$3:$E$6,2,FALSE))</f>
        <v>Филип Младеновски (70)</v>
      </c>
      <c r="D9" s="130">
        <v>3</v>
      </c>
      <c r="E9" s="131" t="str">
        <f>IF(C5="","",VLOOKUP(D9,$B$3:$E$6,2,FALSE))</f>
        <v>Томе Милев (131)</v>
      </c>
      <c r="F9" s="132">
        <v>11</v>
      </c>
      <c r="G9" s="133">
        <v>8</v>
      </c>
      <c r="H9" s="134">
        <v>11</v>
      </c>
      <c r="I9" s="133">
        <v>5</v>
      </c>
      <c r="J9" s="132">
        <v>11</v>
      </c>
      <c r="K9" s="135">
        <v>8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Славчо Спасеноски  (278)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91" t="s">
        <v>16</v>
      </c>
      <c r="C12" s="396"/>
      <c r="D12" s="396"/>
      <c r="E12" s="392"/>
      <c r="F12" s="397" t="s">
        <v>8</v>
      </c>
      <c r="G12" s="398"/>
      <c r="H12" s="394" t="s">
        <v>9</v>
      </c>
      <c r="I12" s="398"/>
      <c r="J12" s="394" t="s">
        <v>10</v>
      </c>
      <c r="K12" s="398"/>
      <c r="L12" s="394" t="s">
        <v>11</v>
      </c>
      <c r="M12" s="398"/>
      <c r="N12" s="394" t="s">
        <v>12</v>
      </c>
      <c r="O12" s="398"/>
      <c r="P12" s="394" t="s">
        <v>13</v>
      </c>
      <c r="Q12" s="398"/>
      <c r="R12" s="394" t="s">
        <v>14</v>
      </c>
      <c r="S12" s="395"/>
      <c r="T12" s="391" t="s">
        <v>15</v>
      </c>
      <c r="U12" s="392"/>
      <c r="AU12" s="150"/>
    </row>
    <row r="13" spans="2:47">
      <c r="B13" s="128">
        <v>1</v>
      </c>
      <c r="C13" s="148" t="str">
        <f>IF(C3="","",VLOOKUP(B13,$B$3:$E$6,2,FALSE))</f>
        <v>Филип Младеновски (70)</v>
      </c>
      <c r="D13" s="130">
        <v>2</v>
      </c>
      <c r="E13" s="131" t="str">
        <f>IF(C4="","",VLOOKUP(D13,$B$3:$E$6,2,FALSE))</f>
        <v>Славчо Спасеноски  (278)</v>
      </c>
      <c r="F13" s="132">
        <v>11</v>
      </c>
      <c r="G13" s="133">
        <v>5</v>
      </c>
      <c r="H13" s="134">
        <v>11</v>
      </c>
      <c r="I13" s="133">
        <v>6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Томе Милев (131)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91" t="s">
        <v>17</v>
      </c>
      <c r="C16" s="396"/>
      <c r="D16" s="396"/>
      <c r="E16" s="392"/>
      <c r="F16" s="397" t="s">
        <v>8</v>
      </c>
      <c r="G16" s="398"/>
      <c r="H16" s="394" t="s">
        <v>9</v>
      </c>
      <c r="I16" s="398"/>
      <c r="J16" s="394" t="s">
        <v>10</v>
      </c>
      <c r="K16" s="398"/>
      <c r="L16" s="394" t="s">
        <v>11</v>
      </c>
      <c r="M16" s="398"/>
      <c r="N16" s="394" t="s">
        <v>12</v>
      </c>
      <c r="O16" s="398"/>
      <c r="P16" s="394" t="s">
        <v>13</v>
      </c>
      <c r="Q16" s="398"/>
      <c r="R16" s="394" t="s">
        <v>14</v>
      </c>
      <c r="S16" s="395"/>
      <c r="T16" s="391" t="s">
        <v>15</v>
      </c>
      <c r="U16" s="392"/>
    </row>
    <row r="17" spans="2:41">
      <c r="B17" s="128">
        <v>1</v>
      </c>
      <c r="C17" s="129" t="str">
        <f>IF(C3="","",VLOOKUP(B17,$B$3:$E$6,2,FALSE))</f>
        <v>Филип Младеновски (70)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Томе Милев (131)</v>
      </c>
      <c r="D18" s="140">
        <v>2</v>
      </c>
      <c r="E18" s="141" t="str">
        <f>IF(C4="","",VLOOKUP(D18,$B$3:$E$6,2,FALSE))</f>
        <v>Славчо Спасеноски  (278)</v>
      </c>
      <c r="F18" s="142">
        <v>6</v>
      </c>
      <c r="G18" s="143">
        <v>11</v>
      </c>
      <c r="H18" s="144">
        <v>9</v>
      </c>
      <c r="I18" s="143">
        <v>11</v>
      </c>
      <c r="J18" s="142">
        <v>11</v>
      </c>
      <c r="K18" s="145">
        <v>9</v>
      </c>
      <c r="L18" s="144">
        <v>4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dcterms:modified xsi:type="dcterms:W3CDTF">2026-03-22T14:16:29Z</dcterms:modified>
  <cp:category/>
</cp:coreProperties>
</file>