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codeName="ThisWorkbook" defaultThemeVersion="124226"/>
  <xr:revisionPtr revIDLastSave="0" documentId="13_ncr:1_{8EBFCE70-D369-4D15-B603-AC184EC3A5C0}" xr6:coauthVersionLast="47" xr6:coauthVersionMax="47" xr10:uidLastSave="{00000000-0000-0000-0000-000000000000}"/>
  <bookViews>
    <workbookView xWindow="-108" yWindow="-108" windowWidth="23256" windowHeight="12456" tabRatio="926" activeTab="5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3" i="19"/>
  <c r="J20" i="19"/>
  <c r="J12" i="19"/>
  <c r="J7" i="19"/>
  <c r="J37" i="19"/>
  <c r="J17" i="19"/>
  <c r="J39" i="19"/>
  <c r="J11" i="19"/>
  <c r="J13" i="19"/>
  <c r="J24" i="19"/>
  <c r="J16" i="19"/>
  <c r="J33" i="19"/>
  <c r="J5" i="19"/>
  <c r="J9" i="19"/>
  <c r="J40" i="19"/>
  <c r="J38" i="19"/>
  <c r="I42" i="19"/>
  <c r="I20" i="19"/>
  <c r="I12" i="19"/>
  <c r="I7" i="19"/>
  <c r="I37" i="19"/>
  <c r="I17" i="19"/>
  <c r="I39" i="19"/>
  <c r="I11" i="19"/>
  <c r="I13" i="19"/>
  <c r="I24" i="19"/>
  <c r="I16" i="19"/>
  <c r="I33" i="19"/>
  <c r="I9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9" i="19"/>
  <c r="K9" i="19"/>
  <c r="K5" i="19"/>
  <c r="K33" i="19"/>
  <c r="K16" i="19"/>
  <c r="M24" i="19"/>
  <c r="K24" i="19"/>
  <c r="K13" i="19"/>
  <c r="M11" i="19"/>
  <c r="K11" i="19"/>
  <c r="M39" i="19"/>
  <c r="K39" i="19"/>
  <c r="K17" i="19"/>
  <c r="K37" i="19"/>
  <c r="K7" i="19"/>
  <c r="K12" i="19"/>
  <c r="K20" i="19"/>
  <c r="M3" i="19"/>
  <c r="K3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6" i="19"/>
  <c r="K22" i="19"/>
  <c r="K19" i="19"/>
  <c r="K36" i="19"/>
  <c r="K32" i="19"/>
  <c r="K4" i="19"/>
  <c r="K35" i="19"/>
  <c r="K26" i="19"/>
  <c r="K28" i="19"/>
  <c r="K25" i="19"/>
  <c r="K10" i="19"/>
  <c r="K27" i="19"/>
  <c r="K29" i="19"/>
  <c r="K8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J26" i="47"/>
  <c r="AJ25" i="47"/>
  <c r="O20" i="47"/>
  <c r="O19" i="47"/>
  <c r="AN33" i="47" s="1"/>
  <c r="Y14" i="47"/>
  <c r="Y13" i="47"/>
  <c r="O7" i="47"/>
  <c r="AN32" i="47" s="1"/>
  <c r="AM31" i="47" l="1"/>
  <c r="AN31" i="47"/>
  <c r="Q14" i="47"/>
  <c r="AB34" i="47" s="1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6" i="19"/>
  <c r="J22" i="19"/>
  <c r="J19" i="19"/>
  <c r="J36" i="19"/>
  <c r="J32" i="19"/>
  <c r="M5" i="19"/>
  <c r="J35" i="19"/>
  <c r="J26" i="19"/>
  <c r="J28" i="19"/>
  <c r="J25" i="19"/>
  <c r="J10" i="19"/>
  <c r="J27" i="19"/>
  <c r="J29" i="19"/>
  <c r="J8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6" i="19"/>
  <c r="I22" i="19"/>
  <c r="I19" i="19"/>
  <c r="I36" i="19"/>
  <c r="I32" i="19"/>
  <c r="I35" i="19"/>
  <c r="I26" i="19"/>
  <c r="I28" i="19"/>
  <c r="I25" i="19"/>
  <c r="I10" i="19"/>
  <c r="I27" i="19"/>
  <c r="I29" i="19"/>
  <c r="I8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7" i="19"/>
  <c r="M16" i="19"/>
  <c r="M38" i="19"/>
  <c r="M33" i="19"/>
  <c r="M17" i="19"/>
  <c r="M20" i="19"/>
  <c r="M1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l="1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O4" i="24" l="1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6" i="19"/>
  <c r="M22" i="19"/>
  <c r="M19" i="19"/>
  <c r="M36" i="19"/>
  <c r="M32" i="19"/>
  <c r="M4" i="19"/>
  <c r="M35" i="19"/>
  <c r="M26" i="19"/>
  <c r="M28" i="19"/>
  <c r="M25" i="19"/>
  <c r="M10" i="19"/>
  <c r="M27" i="19"/>
  <c r="M29" i="19"/>
  <c r="M8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D5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E14" i="23" s="1"/>
  <c r="C6" i="23"/>
  <c r="R4" i="23" l="1"/>
  <c r="R5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G32" i="47"/>
  <c r="Q37" i="47" s="1"/>
  <c r="D3" i="36"/>
  <c r="G7" i="47"/>
  <c r="Q13" i="47" s="1"/>
  <c r="AB25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G44" i="47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AN34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<sst xmlns="http://schemas.openxmlformats.org/spreadsheetml/2006/main" count="3337" uniqueCount="1586">
  <si>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</si>
  <si>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</si>
  <si>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</si>
  <si>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</si>
  <si>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</si>
  <si>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</si>
  <si>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</si>
  <si>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</si>
  <si>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</si>
  <si>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</si>
  <si>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</si>
  <si>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</si>
  <si>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</si>
  <si>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</si>
  <si>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</si>
  <si>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</si>
  <si>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</si>
  <si>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</si>
  <si>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</si>
  <si>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</si>
  <si>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</si>
  <si>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</si>
  <si>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</si>
  <si>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</si>
  <si>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</si>
  <si>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</si>
  <si>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</si>
  <si>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</si>
  <si>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</si>
  <si>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</si>
  <si>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</si>
  <si>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</si>
  <si>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</si>
  <si>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</si>
  <si>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</si>
  <si>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</si>
  <si>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</si>
  <si>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</si>
  <si>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</si>
  <si>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</si>
  <si>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</si>
  <si>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</si>
  <si>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</si>
  <si>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</si>
  <si>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</si>
  <si>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</si>
  <si>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</si>
  <si>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</si>
  <si>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</si>
  <si>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</si>
  <si>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</si>
  <si>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</si>
  <si>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</si>
  <si>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</si>
  <si>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</si>
  <si>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</si>
  <si>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</si>
  <si>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</si>
  <si>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</si>
  <si>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</si>
  <si>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</si>
  <si>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</si>
  <si>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</si>
  <si>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</si>
  <si>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</si>
  <si>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</si>
  <si>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</si>
  <si>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</si>
  <si>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</si>
  <si>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</si>
  <si>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</si>
  <si>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</si>
  <si>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</si>
  <si>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</si>
  <si>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</si>
  <si>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</si>
  <si>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</si>
  <si>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</si>
  <si>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</si>
  <si>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</si>
  <si>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</si>
  <si>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</si>
  <si>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</si>
  <si>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</si>
  <si>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</si>
  <si>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</si>
  <si>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</si>
  <si>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</si>
  <si>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</si>
  <si>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</si>
  <si>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</si>
  <si>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</si>
  <si>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</si>
  <si>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</si>
  <si>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</si>
  <si>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</si>
  <si>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</si>
  <si>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</si>
  <si>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</si>
  <si>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</si>
  <si>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</si>
  <si>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</si>
  <si>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</si>
  <si>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</si>
  <si>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</si>
  <si>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</si>
  <si>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</si>
  <si>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</si>
  <si>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</si>
  <si>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</si>
  <si>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</si>
  <si>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</si>
  <si>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</si>
  <si>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</si>
  <si>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</si>
  <si>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</si>
  <si>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</si>
  <si>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</si>
  <si>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</si>
  <si>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</si>
  <si>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</si>
  <si>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</si>
  <si>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</si>
  <si>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</si>
  <si>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</si>
  <si>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</si>
  <si>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</si>
  <si>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</si>
  <si>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</si>
  <si>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</si>
  <si>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</si>
  <si>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</si>
  <si>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</si>
  <si>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</si>
  <si>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</si>
  <si>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</si>
  <si>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</si>
  <si>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</si>
  <si>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</si>
  <si>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</si>
  <si>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</si>
  <si>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</si>
  <si>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</si>
  <si>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</si>
  <si>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</si>
  <si>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</si>
  <si>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</si>
  <si>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</si>
  <si>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</si>
  <si>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</si>
  <si>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</si>
  <si>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</si>
  <si>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</si>
  <si>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</si>
  <si>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</si>
  <si>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</si>
  <si>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</si>
  <si>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</si>
  <si>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</si>
  <si>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</si>
  <si>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</si>
  <si>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</si>
  <si>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</si>
  <si>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</si>
  <si>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</si>
  <si>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</si>
  <si>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</si>
  <si>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</si>
  <si>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</si>
  <si>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</si>
  <si>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</si>
  <si>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</si>
  <si>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</si>
  <si>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</si>
  <si>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</si>
  <si>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</si>
  <si>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</si>
  <si>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</si>
  <si>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</si>
  <si>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</si>
  <si>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</si>
  <si>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</si>
  <si>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</si>
  <si>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</si>
  <si>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</si>
  <si>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</si>
  <si>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</si>
  <si>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</si>
  <si>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</si>
  <si>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</si>
  <si>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</si>
  <si>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</si>
  <si>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</si>
  <si>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</si>
  <si>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</si>
  <si>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</si>
  <si>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</si>
  <si>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</si>
  <si>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</si>
  <si>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</si>
  <si>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</si>
  <si>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</si>
  <si>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</si>
  <si>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</si>
  <si>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</si>
  <si>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</si>
  <si>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</si>
  <si>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</si>
  <si>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</si>
  <si>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</si>
  <si>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</si>
  <si>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</si>
  <si>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</si>
  <si>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</si>
  <si>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</si>
  <si>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</si>
  <si>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</si>
  <si>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</si>
  <si>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</si>
  <si>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</si>
  <si>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</si>
  <si>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</si>
  <si>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</si>
  <si>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</si>
  <si>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</si>
  <si>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</si>
  <si>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</si>
  <si>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</si>
  <si>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</si>
  <si>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</si>
  <si>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</si>
  <si>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</si>
  <si>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</si>
  <si>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</si>
  <si>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</si>
  <si>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</si>
  <si>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</si>
  <si>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</si>
  <si>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</si>
  <si>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</si>
  <si>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</si>
  <si>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</si>
  <si>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</si>
  <si>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</si>
  <si>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</si>
  <si>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</si>
  <si>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</si>
  <si>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</si>
  <si>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</si>
  <si>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</si>
  <si>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</si>
  <si>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</si>
  <si>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</si>
  <si>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</si>
  <si>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</si>
  <si>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</si>
  <si>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</si>
  <si>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</si>
  <si>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</si>
  <si>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</si>
  <si>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</si>
  <si>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</si>
  <si>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</si>
  <si>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</si>
  <si>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</si>
  <si>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</si>
  <si>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</si>
  <si>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</si>
  <si>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</si>
  <si>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</si>
  <si>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</si>
  <si>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</si>
  <si>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</si>
  <si>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</si>
  <si>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</si>
  <si>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</si>
  <si>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</si>
  <si>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</si>
  <si>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</si>
  <si>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</si>
  <si>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</si>
  <si>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</si>
  <si>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</si>
  <si>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</si>
  <si>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</si>
  <si>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</si>
  <si>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</si>
  <si>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</si>
  <si>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</si>
  <si>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</si>
  <si>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</si>
  <si>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</si>
  <si>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</si>
  <si>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</si>
  <si>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</si>
  <si>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</si>
  <si>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</si>
  <si>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</si>
  <si>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</si>
  <si>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</si>
  <si>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</si>
  <si>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</si>
  <si>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</si>
  <si>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</si>
  <si>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</si>
  <si>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</si>
  <si>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</si>
  <si>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</si>
  <si>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</si>
  <si>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</si>
  <si>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</si>
  <si>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</si>
  <si>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</si>
  <si>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</si>
  <si>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</si>
  <si>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</si>
  <si>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</si>
  <si>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</si>
  <si>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</si>
  <si>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</si>
  <si>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</si>
  <si>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</si>
  <si>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</si>
  <si>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</si>
  <si>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</si>
  <si>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</si>
  <si>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</si>
  <si>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</si>
  <si>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</si>
  <si>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</si>
  <si>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</si>
  <si>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</si>
  <si>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</si>
  <si>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</si>
  <si>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</si>
  <si>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</si>
  <si>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</si>
  <si>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</si>
  <si>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</si>
  <si>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</si>
  <si>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</si>
  <si>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</si>
  <si>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</si>
  <si>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</si>
  <si>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</si>
  <si>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</si>
  <si>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</si>
  <si>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</si>
  <si>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</si>
  <si>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</si>
  <si>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</si>
  <si>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</si>
  <si>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</si>
  <si>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</si>
  <si>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</si>
  <si>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</si>
  <si>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</si>
  <si>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</si>
  <si>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</si>
  <si>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</si>
  <si>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</si>
  <si>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</si>
  <si>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</si>
  <si>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</si>
  <si>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</si>
  <si>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</si>
  <si>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</si>
  <si>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</si>
  <si>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</si>
  <si>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</si>
  <si>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</si>
  <si>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</si>
  <si>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</si>
  <si>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</si>
  <si>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</si>
  <si>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</si>
  <si>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</si>
  <si>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</si>
  <si>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</si>
  <si>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</si>
  <si>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</si>
  <si>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</si>
  <si>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</si>
  <si>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</si>
  <si>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</si>
  <si>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</si>
  <si>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</si>
  <si>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</si>
  <si>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</si>
  <si>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</si>
  <si>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</si>
  <si>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</si>
  <si>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</si>
  <si>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</si>
  <si>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</si>
  <si>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</si>
  <si>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</si>
  <si>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</si>
  <si>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</si>
  <si>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</si>
  <si>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</si>
  <si>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</si>
  <si>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</si>
  <si>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</si>
  <si>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</si>
  <si>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</si>
  <si>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</si>
  <si>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</si>
  <si>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</si>
  <si>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</si>
  <si>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</si>
  <si>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</si>
  <si>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</si>
  <si>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</si>
  <si>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</si>
  <si>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</si>
  <si>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</si>
  <si>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</si>
  <si>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</si>
  <si>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</si>
  <si>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</si>
  <si>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</si>
  <si>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</si>
  <si>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</si>
  <si>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</si>
  <si>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</si>
  <si>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</si>
  <si>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</si>
  <si>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</si>
  <si>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</si>
  <si>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</si>
  <si>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</si>
  <si>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</si>
  <si>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</si>
  <si>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</si>
  <si>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</si>
  <si>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</si>
  <si>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</si>
  <si>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</si>
  <si>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</si>
  <si>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</si>
  <si>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</si>
  <si>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</si>
  <si>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</si>
  <si>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</si>
  <si>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</si>
  <si>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</si>
  <si>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</si>
  <si>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</si>
  <si>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</si>
  <si>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</si>
  <si>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</si>
  <si>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</si>
  <si>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</si>
  <si>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</si>
  <si>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</si>
  <si>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</si>
  <si>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</si>
  <si>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</si>
  <si>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</si>
  <si>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</si>
  <si>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</si>
  <si>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</si>
  <si>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</si>
  <si>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</si>
  <si>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</si>
  <si>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</si>
  <si>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</si>
  <si>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</si>
  <si>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</si>
  <si>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</si>
  <si>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</si>
  <si>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</si>
  <si>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</si>
  <si>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</si>
  <si>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</si>
  <si>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</si>
  <si>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</si>
  <si>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</si>
  <si>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</si>
  <si>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</si>
  <si>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</si>
  <si>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</si>
  <si>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</si>
  <si>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</si>
  <si>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</si>
  <si>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</si>
  <si>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</si>
  <si>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</si>
  <si>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</si>
  <si>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</si>
  <si>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</si>
  <si>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</si>
  <si>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</si>
  <si>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</si>
  <si>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</si>
  <si>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</si>
  <si>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</si>
  <si>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</si>
  <si>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</si>
  <si>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</si>
  <si>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</si>
  <si>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</si>
  <si>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</si>
  <si>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</si>
  <si>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</si>
  <si>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</si>
  <si>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</si>
  <si>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</si>
  <si>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</si>
  <si>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</si>
  <si>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</si>
  <si>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</si>
  <si>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</si>
  <si>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</si>
  <si>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</si>
  <si>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</si>
  <si>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</si>
  <si>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</si>
  <si>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</si>
  <si>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</si>
  <si>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</si>
  <si>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</si>
  <si>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</si>
  <si>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</si>
  <si>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</si>
  <si>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</si>
  <si>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</si>
  <si>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</si>
  <si>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</si>
  <si>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</si>
  <si>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</si>
  <si>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</si>
  <si>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</si>
  <si>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</si>
  <si>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</si>
  <si>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</si>
  <si>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</si>
  <si>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</si>
  <si>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</si>
  <si>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</si>
  <si>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</si>
  <si>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</si>
  <si>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</si>
  <si>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</si>
  <si>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</si>
  <si>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</si>
  <si>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</si>
  <si>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</si>
  <si>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</si>
  <si>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</si>
  <si>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</si>
  <si>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</si>
  <si>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</si>
  <si>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</si>
  <si>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</si>
  <si>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</si>
  <si>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</si>
  <si>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</si>
  <si>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</si>
  <si>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</si>
  <si>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</si>
  <si>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</si>
  <si>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</si>
  <si>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</si>
  <si>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</si>
  <si>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</si>
  <si>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</si>
  <si>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</si>
  <si>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</si>
  <si>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</si>
  <si>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</si>
  <si>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</si>
  <si>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</si>
  <si>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</si>
  <si>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</si>
  <si>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</si>
  <si>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</si>
  <si>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</si>
  <si>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</si>
  <si>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</si>
  <si>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</si>
  <si>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</si>
  <si>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</si>
  <si>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</si>
  <si>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</si>
  <si>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</si>
  <si>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</si>
  <si>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</si>
  <si>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</si>
  <si>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</si>
  <si>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</si>
  <si>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</si>
  <si>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</si>
  <si>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</si>
  <si>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</si>
  <si>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</si>
  <si>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</si>
  <si>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</si>
  <si>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</si>
  <si>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</si>
  <si>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</si>
  <si>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</si>
  <si>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</si>
  <si>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</si>
  <si>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</si>
  <si>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</si>
  <si>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</si>
  <si>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</si>
  <si>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</si>
  <si>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</si>
  <si>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</si>
  <si>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</si>
  <si>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</si>
  <si>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</si>
  <si>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</si>
  <si>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</si>
  <si>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</si>
  <si>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</si>
  <si>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</si>
  <si>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</si>
  <si>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</si>
  <si>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</si>
  <si>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</si>
  <si>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</si>
  <si>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</si>
  <si>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</si>
  <si>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</si>
  <si>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</si>
  <si>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</si>
  <si>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</si>
  <si>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</si>
  <si>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</si>
  <si>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</si>
  <si>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</si>
  <si>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</si>
  <si>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</si>
  <si>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</si>
  <si>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</si>
  <si>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</si>
  <si>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</si>
  <si>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</si>
  <si>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</si>
  <si>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</si>
  <si>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</si>
  <si>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</si>
  <si>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</si>
  <si>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</si>
  <si>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</si>
  <si>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</si>
  <si>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</si>
  <si>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</si>
  <si>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</si>
  <si>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</si>
  <si>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</si>
  <si>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</si>
  <si>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</si>
  <si>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</si>
  <si>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</si>
  <si>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</si>
  <si>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</si>
  <si>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</si>
  <si>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</si>
  <si>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</si>
  <si>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</si>
  <si>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</si>
  <si>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</si>
  <si>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</si>
  <si>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</si>
  <si>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</si>
  <si>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</si>
  <si>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</si>
  <si>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</si>
  <si>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</si>
  <si>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</si>
  <si>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</si>
  <si>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</si>
  <si>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</si>
  <si>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</si>
  <si>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</si>
  <si>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</si>
  <si>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</si>
  <si>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</si>
  <si>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</si>
  <si>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</si>
  <si>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</si>
  <si>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</si>
  <si>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</si>
  <si>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</si>
  <si>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</si>
  <si>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</si>
  <si>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</si>
  <si>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</si>
  <si>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</si>
  <si>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</si>
  <si>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</si>
  <si>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</si>
  <si>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</si>
  <si>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</si>
  <si>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</si>
  <si>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</si>
  <si>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</si>
  <si>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</si>
  <si>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</si>
  <si>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</si>
  <si>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</si>
  <si>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</si>
  <si>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</si>
  <si>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</si>
  <si>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</si>
  <si>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</si>
  <si>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</si>
  <si>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</si>
  <si>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</si>
  <si>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</si>
  <si>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</si>
  <si>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</si>
  <si>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</si>
  <si>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</si>
  <si>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</si>
  <si>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</si>
  <si>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</si>
  <si>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</si>
  <si>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</si>
  <si>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</si>
  <si>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</si>
  <si>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</si>
  <si>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</si>
  <si>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</si>
  <si>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</si>
  <si>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</si>
  <si>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</si>
  <si>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</si>
  <si>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</si>
  <si>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</si>
  <si>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</si>
  <si>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</si>
  <si>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</si>
  <si>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</si>
  <si>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</si>
  <si>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</si>
  <si>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</si>
  <si>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</si>
  <si>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</si>
  <si>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</si>
  <si>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</si>
  <si>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</si>
  <si>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</si>
  <si>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</si>
  <si>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</si>
  <si>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</si>
  <si>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</si>
  <si>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</si>
  <si>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</si>
  <si>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</si>
  <si>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</si>
  <si>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</si>
  <si>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</si>
  <si>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</si>
  <si>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</si>
  <si>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</si>
  <si>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</si>
  <si>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</si>
  <si>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</si>
  <si>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</si>
  <si>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</si>
  <si>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</si>
  <si>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</si>
  <si>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</si>
  <si>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</si>
  <si>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</si>
  <si>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</si>
  <si>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</si>
  <si>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</si>
  <si>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</si>
  <si>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</si>
  <si>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</si>
  <si>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</si>
  <si>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</si>
  <si>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</si>
  <si>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</si>
  <si>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</si>
  <si>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</si>
  <si>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</si>
  <si>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</si>
  <si>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</si>
  <si>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</si>
  <si>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</si>
  <si>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</si>
  <si>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</si>
  <si>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</si>
  <si>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</si>
  <si>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</si>
  <si>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</si>
  <si>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</si>
  <si>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</si>
  <si>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</si>
  <si>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</si>
  <si>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</si>
  <si>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</si>
  <si>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</si>
  <si>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</si>
  <si>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</si>
  <si>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</si>
  <si>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</si>
  <si>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</si>
  <si>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</si>
  <si>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</si>
  <si>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</si>
  <si>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</si>
  <si>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</si>
  <si>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</si>
  <si>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</si>
  <si>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</si>
  <si>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</si>
  <si>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</si>
  <si>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</si>
  <si>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</si>
  <si>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</si>
  <si>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</si>
  <si>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</si>
  <si>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</si>
  <si>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</si>
  <si>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</si>
  <si>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</si>
  <si>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</si>
  <si>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</si>
  <si>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</si>
  <si>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</si>
  <si>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</si>
  <si>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</si>
  <si>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</si>
  <si>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</si>
  <si>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</si>
  <si>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</si>
  <si>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</si>
  <si>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</si>
  <si>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</si>
  <si>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</si>
  <si>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</si>
  <si>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</si>
  <si>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</si>
  <si>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</si>
  <si>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</si>
  <si>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</si>
  <si>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</si>
  <si>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</si>
  <si>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</si>
  <si>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</si>
  <si>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</si>
  <si>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</si>
  <si>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</si>
  <si>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</si>
  <si>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</si>
  <si>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</si>
  <si>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</si>
  <si>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</si>
  <si>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</si>
  <si>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</si>
  <si>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</si>
  <si>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</si>
  <si>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</si>
  <si>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</si>
  <si>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</si>
  <si>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</si>
  <si>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</si>
  <si>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</si>
  <si>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</si>
  <si>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</si>
  <si>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</si>
  <si>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</si>
  <si>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</si>
  <si>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</si>
  <si>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</si>
  <si>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</si>
  <si>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</si>
  <si>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</si>
  <si>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</si>
  <si>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</si>
  <si>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</si>
  <si>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</si>
  <si>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</si>
  <si>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</si>
  <si>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</si>
  <si>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</si>
  <si>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</si>
  <si>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</si>
  <si>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</si>
  <si>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</si>
  <si>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</si>
  <si>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</si>
  <si>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</si>
  <si>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</si>
  <si>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</si>
  <si>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</si>
  <si>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</si>
  <si>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</si>
  <si>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</si>
  <si>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</si>
  <si>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</si>
  <si>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</si>
  <si>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</si>
  <si>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</si>
  <si>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</si>
  <si>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</si>
  <si>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</si>
  <si>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</si>
  <si>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</si>
  <si>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</si>
  <si>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</si>
  <si>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</si>
  <si>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</si>
  <si>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</si>
  <si>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</si>
  <si>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</si>
  <si>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</si>
  <si>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</si>
  <si>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</si>
  <si>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</si>
  <si>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</si>
  <si>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</si>
  <si>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</si>
  <si>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</si>
  <si>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</si>
  <si>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</si>
  <si>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</si>
  <si>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</si>
  <si>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</si>
  <si>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</si>
  <si>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</si>
  <si>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</si>
  <si>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</si>
  <si>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</si>
  <si>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</si>
  <si>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</si>
  <si>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</si>
  <si>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</si>
  <si>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</si>
  <si>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</si>
  <si>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</si>
  <si>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</si>
  <si>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</si>
  <si>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</si>
  <si>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</si>
  <si>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</si>
  <si>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</si>
  <si>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</si>
  <si>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</si>
  <si>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</si>
  <si>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</si>
  <si>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</si>
  <si>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</si>
  <si>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</si>
  <si>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</si>
  <si>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</si>
  <si>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</si>
  <si>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</si>
  <si>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</si>
  <si>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</si>
  <si>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</si>
  <si>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</si>
  <si>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</si>
  <si>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</si>
  <si>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</si>
  <si>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</si>
  <si>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</si>
  <si>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</si>
  <si>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</si>
  <si>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</si>
  <si>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</si>
  <si>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</si>
  <si>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</si>
  <si>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</si>
  <si>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</si>
  <si>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</si>
  <si>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</si>
  <si>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</si>
  <si>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</si>
  <si>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</si>
  <si>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</si>
  <si>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</si>
  <si>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</si>
  <si>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</si>
  <si>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</si>
  <si>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</si>
  <si>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</si>
  <si>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</si>
  <si>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</si>
  <si>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</si>
  <si>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</si>
  <si>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</si>
  <si>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</si>
  <si>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</si>
  <si>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</si>
  <si>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</si>
  <si>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</si>
  <si>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</si>
  <si>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</si>
  <si>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</si>
  <si>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</si>
  <si>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</si>
  <si>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</si>
  <si>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</si>
  <si>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</si>
  <si>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</si>
  <si>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</si>
  <si>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</si>
  <si>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</si>
  <si>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</si>
  <si>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</si>
  <si>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</si>
  <si>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</si>
  <si>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</si>
  <si>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</si>
  <si>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</si>
  <si>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</si>
  <si>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</si>
  <si>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</si>
  <si>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</si>
  <si>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</si>
  <si>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</si>
  <si>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</si>
  <si>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</si>
  <si>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</si>
  <si>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</si>
  <si>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</si>
  <si>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</si>
  <si>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</si>
  <si>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</si>
  <si>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</si>
  <si>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</si>
  <si>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</si>
  <si>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</si>
  <si>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</si>
  <si>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</si>
  <si>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</si>
  <si>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</si>
  <si>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</si>
  <si>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</si>
  <si>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</si>
  <si>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</si>
  <si>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</si>
  <si>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</si>
  <si>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</si>
  <si>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</si>
  <si>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</si>
  <si>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</si>
  <si>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</si>
  <si>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</si>
  <si>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</si>
  <si>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</si>
  <si>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</si>
  <si>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</si>
  <si>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</si>
  <si>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</si>
  <si>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</si>
  <si>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</si>
  <si>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</si>
  <si>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</si>
  <si>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</si>
  <si>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</si>
  <si>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</si>
  <si>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</si>
  <si>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</si>
  <si>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</si>
  <si>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</si>
  <si>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</si>
  <si>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</si>
  <si>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</si>
  <si>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</si>
  <si>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</si>
  <si>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</si>
  <si>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</si>
  <si>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</si>
  <si>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</si>
  <si>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</si>
  <si>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</si>
  <si>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</si>
  <si>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</si>
  <si>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</si>
  <si>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</si>
  <si>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</si>
  <si>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</si>
  <si>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</si>
  <si>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</si>
  <si>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</si>
  <si>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</si>
  <si>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</si>
  <si>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</si>
  <si>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</si>
  <si>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</si>
  <si>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</si>
  <si>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</si>
  <si>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</si>
  <si>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</si>
  <si>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</si>
  <si>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</si>
  <si>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</si>
  <si>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</si>
  <si>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</si>
  <si>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</si>
  <si>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</si>
  <si>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</si>
  <si>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</si>
  <si>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</si>
  <si>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</si>
  <si>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</si>
  <si>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</si>
  <si>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</si>
  <si>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</si>
  <si>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</si>
  <si>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</si>
  <si>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</si>
  <si>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</si>
  <si>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</si>
  <si>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</si>
  <si>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</si>
  <si>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</si>
  <si>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</si>
  <si>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</si>
  <si>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</si>
  <si>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</si>
  <si>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</si>
  <si>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</si>
  <si>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</si>
  <si>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</si>
  <si>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</si>
  <si>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</si>
  <si>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</si>
  <si>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</si>
  <si>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</si>
  <si>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</si>
  <si>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</si>
  <si>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</si>
  <si>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</si>
  <si>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</si>
  <si>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</si>
  <si>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</si>
  <si>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</si>
  <si>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</si>
  <si>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</si>
  <si>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</si>
  <si>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</si>
  <si>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</si>
  <si>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</si>
  <si>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</si>
  <si>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</si>
  <si>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</si>
  <si>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</si>
  <si>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</si>
  <si>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</si>
  <si>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</si>
  <si>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</si>
  <si>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</si>
  <si>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</si>
  <si>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</si>
  <si>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</si>
  <si>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</si>
  <si>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</si>
  <si>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</si>
  <si>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</si>
  <si>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</si>
  <si>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</si>
  <si>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</si>
  <si>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</si>
  <si>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</si>
  <si>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</si>
  <si>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</si>
  <si>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</si>
  <si>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</si>
  <si>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</si>
  <si>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</si>
  <si>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</si>
  <si>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</si>
  <si>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</si>
  <si>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</si>
  <si>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</si>
  <si>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</si>
  <si>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</si>
  <si>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</si>
  <si>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</si>
  <si>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</si>
  <si>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</si>
  <si>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</si>
  <si>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</si>
  <si>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</si>
  <si>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</si>
  <si>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</si>
  <si>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</si>
  <si>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</si>
  <si>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</si>
  <si>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</si>
  <si>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</si>
  <si>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</si>
  <si>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</si>
  <si>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</si>
  <si>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</si>
  <si>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</si>
  <si>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</si>
  <si>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</si>
  <si>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</si>
  <si>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</si>
  <si>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</si>
  <si>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</si>
  <si>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</si>
  <si>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</si>
  <si>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</si>
  <si>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</si>
  <si>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</si>
  <si>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</si>
  <si>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</si>
  <si>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</si>
  <si>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</si>
  <si>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</si>
  <si>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</si>
  <si>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</si>
  <si>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</si>
  <si>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</si>
  <si>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</si>
  <si>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</si>
  <si>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</si>
  <si>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</si>
  <si>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</si>
  <si>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</si>
  <si>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</si>
  <si>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</si>
  <si>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</si>
  <si>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</si>
  <si>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</si>
  <si>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</si>
  <si>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</si>
  <si>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</si>
  <si>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</si>
  <si>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</si>
  <si>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</si>
  <si>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</si>
  <si>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</si>
  <si>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</si>
  <si>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</si>
  <si>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</si>
  <si>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</si>
  <si>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</si>
  <si>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</si>
  <si>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</si>
  <si>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</si>
  <si>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</si>
  <si>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</si>
  <si>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</si>
  <si>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</si>
  <si>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</si>
  <si>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</si>
  <si>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</si>
  <si>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</si>
  <si>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</si>
  <si>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</si>
  <si>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</si>
  <si>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</si>
  <si>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</si>
  <si>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</si>
  <si>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</si>
  <si>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</si>
  <si>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</si>
  <si>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</si>
  <si>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</si>
  <si>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</si>
  <si>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</si>
  <si>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</si>
  <si>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</si>
  <si>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</si>
  <si>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</si>
  <si>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</si>
  <si>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</si>
  <si>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</si>
  <si>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</si>
  <si>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</si>
  <si>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</si>
  <si>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</si>
  <si>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</si>
  <si>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</si>
  <si>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</si>
  <si>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</si>
  <si>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</si>
  <si>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</si>
  <si>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</si>
  <si>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</si>
  <si>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</si>
  <si>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</si>
  <si>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</si>
  <si>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</si>
  <si>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</si>
  <si>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</si>
  <si>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</si>
  <si>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</si>
  <si>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</si>
  <si>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</si>
  <si>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</si>
  <si>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</si>
  <si>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</si>
  <si>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</si>
  <si>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</si>
  <si>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</si>
  <si>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</si>
  <si>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</si>
  <si>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</si>
  <si>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</si>
  <si>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</si>
  <si>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</si>
  <si>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</si>
  <si>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</si>
  <si>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</si>
  <si>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</si>
  <si>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</si>
  <si>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</si>
  <si>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</si>
  <si>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</si>
  <si>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</si>
  <si>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</si>
  <si>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</si>
  <si>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</si>
  <si>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</si>
  <si>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</si>
  <si>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</si>
  <si>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</si>
  <si>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</si>
  <si>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</si>
  <si>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</si>
  <si>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</si>
  <si>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</si>
  <si>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</si>
  <si>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</si>
  <si>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</si>
  <si>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</si>
  <si>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</si>
  <si>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</si>
  <si>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</si>
  <si>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</si>
  <si>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</si>
  <si>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</si>
  <si>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</si>
  <si>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</si>
  <si>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</si>
  <si>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</si>
  <si>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</si>
  <si>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</si>
  <si>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</si>
  <si>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</si>
  <si>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</si>
  <si>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</si>
  <si>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</si>
  <si>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</si>
  <si>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</si>
  <si>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</si>
  <si>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</si>
  <si>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</si>
  <si>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</si>
  <si>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</si>
  <si>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</si>
  <si>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</si>
  <si>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</si>
  <si>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</si>
  <si>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</si>
  <si>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</si>
  <si>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</si>
  <si>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</si>
  <si>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</si>
  <si>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</si>
  <si>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</si>
  <si>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</si>
  <si>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</si>
  <si>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</si>
  <si>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</si>
  <si>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</si>
  <si>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</si>
  <si>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</si>
  <si>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</si>
  <si>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</si>
  <si>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</si>
  <si>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</si>
  <si>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</si>
  <si>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</si>
  <si>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</si>
  <si>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</si>
  <si>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</si>
  <si>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</si>
  <si>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</si>
  <si>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</si>
  <si>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</si>
  <si>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</si>
  <si>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</si>
  <si>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</si>
  <si>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</si>
  <si>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</si>
  <si>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</si>
  <si>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</si>
  <si>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</si>
  <si>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</si>
  <si>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</si>
  <si>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</si>
  <si>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</si>
  <si>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</si>
  <si>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</si>
  <si>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</si>
  <si>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</si>
  <si>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</si>
  <si>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</si>
  <si>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</si>
  <si>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</si>
  <si>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</si>
  <si>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</si>
  <si>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</si>
  <si>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</si>
  <si>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</si>
  <si>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</si>
  <si>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</si>
  <si>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</si>
  <si>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</si>
  <si>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</si>
  <si>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</si>
  <si>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</si>
  <si>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</si>
  <si>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</si>
  <si>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</si>
  <si>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</si>
  <si>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</si>
  <si>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</si>
  <si>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</si>
  <si>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</si>
  <si>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</si>
  <si>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</si>
  <si>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</si>
  <si>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</si>
  <si>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</si>
  <si>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</si>
  <si>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</si>
  <si>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</si>
  <si>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</si>
  <si>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</si>
  <si>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</si>
  <si>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</si>
  <si>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</si>
  <si>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</si>
  <si>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</si>
  <si>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</si>
  <si>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</si>
  <si>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</si>
  <si>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</si>
  <si>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</si>
  <si>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</si>
  <si>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</si>
  <si>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</si>
  <si>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</si>
  <si>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</si>
  <si>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</si>
  <si>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</si>
  <si>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</si>
  <si>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</si>
  <si>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</si>
  <si>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</si>
  <si>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</si>
  <si>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</si>
  <si>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</si>
  <si>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</si>
  <si>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</si>
  <si>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</si>
  <si>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</si>
  <si>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</si>
  <si>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</si>
  <si>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</si>
  <si>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</si>
  <si>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</si>
  <si>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</si>
  <si>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</si>
  <si>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</si>
  <si>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</si>
  <si>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</si>
  <si>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</si>
  <si>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</si>
  <si>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</si>
  <si>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</si>
  <si>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</si>
  <si>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</si>
  <si>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</si>
  <si>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</si>
  <si>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</si>
  <si>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</si>
  <si>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</si>
  <si>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</si>
  <si>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</si>
  <si>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</si>
  <si>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</si>
  <si>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</si>
  <si>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</si>
  <si>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</si>
  <si>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</si>
  <si>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</si>
  <si>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</si>
  <si>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</si>
  <si>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</si>
  <si>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</si>
  <si>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</si>
  <si>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</si>
  <si>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</si>
  <si>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</si>
  <si>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</si>
  <si>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</si>
  <si>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</si>
  <si>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</si>
  <si>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</si>
  <si>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</si>
  <si>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</si>
  <si>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</si>
  <si>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</si>
  <si>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</si>
  <si>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</si>
  <si>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</si>
  <si>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</si>
  <si>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</si>
  <si>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</si>
  <si>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</si>
  <si>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</si>
  <si>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</si>
  <si>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</si>
  <si>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</si>
  <si>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</si>
  <si>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</si>
  <si>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</si>
  <si>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</si>
  <si>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</si>
  <si>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</si>
  <si>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</si>
  <si>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</si>
  <si>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</si>
  <si>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</si>
  <si>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</si>
  <si>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</si>
  <si>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</si>
  <si>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</si>
  <si>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</si>
  <si>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</si>
  <si>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</si>
  <si>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</si>
  <si>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</si>
  <si>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</si>
  <si>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</si>
  <si>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</si>
  <si>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</si>
  <si>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</si>
  <si>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</si>
  <si>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</si>
  <si>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</si>
  <si>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</si>
  <si>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</si>
  <si>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</si>
  <si>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</si>
  <si>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</si>
  <si>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</si>
  <si>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</si>
  <si>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</si>
  <si>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</si>
  <si>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</si>
  <si>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</si>
  <si>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</si>
  <si>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</si>
  <si>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</si>
  <si>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</si>
  <si>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</si>
  <si>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</si>
  <si>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</si>
  <si>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</si>
  <si>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</si>
  <si>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</si>
  <si>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</si>
  <si>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</si>
  <si>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</si>
  <si>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</si>
  <si>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</si>
  <si>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</si>
  <si>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</si>
  <si>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</si>
  <si>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</si>
  <si>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</si>
  <si>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</si>
  <si>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У13 Ж</t>
  </si>
  <si>
    <t>С. Стојановска - А. Николов</t>
  </si>
  <si>
    <t>С. Хасану - Ф. Јованоска</t>
  </si>
  <si>
    <t>С. А. Стојановска - И. Димитриевска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</si>
</sst>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Users/Minev/Downloads/&#1058;&#1052;2%20&#1059;13%20&#1046;.xlsx" TargetMode="External"/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zoomScaleNormal="100" workbookViewId="0">
      <selection activeCell="G6" sqref="G6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412" t="s">
        <v>123</v>
      </c>
      <c r="C1" s="413"/>
      <c r="D1" s="413"/>
      <c r="E1" s="413"/>
      <c r="F1" s="414" t="s">
        <v>121</v>
      </c>
      <c r="G1" s="415"/>
      <c r="H1" s="415"/>
      <c r="I1" s="415"/>
      <c r="J1" s="415"/>
      <c r="K1" s="415"/>
      <c r="L1" s="415"/>
      <c r="M1" s="415"/>
      <c r="N1" s="415"/>
      <c r="O1" s="416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417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346">
        <v>5</v>
      </c>
      <c r="H3" s="36"/>
      <c r="I3" s="369" t="s">
        <v>1583</v>
      </c>
      <c r="J3" s="252" t="str">
        <f>IF(ISERROR(VLOOKUP(H3,Baza!A:C,3,FALSE)),"",(VLOOKUP(H3,Baza!A:C,3,FALSE)))</f>
        <v/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1</v>
      </c>
      <c r="O3" s="346">
        <v>1189</v>
      </c>
      <c r="Q3" s="318"/>
    </row>
    <row r="4" spans="2:17">
      <c r="B4" s="418"/>
      <c r="C4" s="265">
        <v>2</v>
      </c>
      <c r="D4" s="287" t="str">
        <f t="shared" si="0"/>
        <v/>
      </c>
      <c r="E4" s="288" t="str">
        <f t="shared" si="1"/>
        <v/>
      </c>
      <c r="F4" s="284"/>
      <c r="G4" s="243">
        <v>6</v>
      </c>
      <c r="H4" s="243"/>
      <c r="I4" s="369" t="s">
        <v>1584</v>
      </c>
      <c r="J4" s="369" t="s">
        <v>136</v>
      </c>
      <c r="K4" s="311" t="str">
        <f>IF(ISERROR(VLOOKUP(H4,Baza!A:D,4,FALSE)),"",(VLOOKUP(H4,Baza!A:D,4,FALSE)))</f>
        <v/>
      </c>
      <c r="M4" s="239" t="e">
        <f t="shared" si="2"/>
        <v>#N/A</v>
      </c>
      <c r="N4" s="239">
        <v>33</v>
      </c>
      <c r="O4" s="338">
        <v>1044</v>
      </c>
      <c r="Q4" s="318"/>
    </row>
    <row r="5" spans="2:17">
      <c r="B5" s="418"/>
      <c r="C5" s="265">
        <v>3</v>
      </c>
      <c r="D5" s="287" t="str">
        <f t="shared" si="0"/>
        <v/>
      </c>
      <c r="E5" s="288" t="str">
        <f t="shared" si="1"/>
        <v/>
      </c>
      <c r="F5" s="284"/>
      <c r="G5" s="330">
        <v>7</v>
      </c>
      <c r="H5" s="36"/>
      <c r="I5" s="369" t="s">
        <v>1585</v>
      </c>
      <c r="J5" s="252" t="str">
        <f>IF(ISERROR(VLOOKUP(H5,Baza!A:C,3,FALSE)),"",(VLOOKUP(H5,Baza!A:C,3,FALSE)))</f>
        <v/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17</v>
      </c>
      <c r="O5" s="330">
        <v>511</v>
      </c>
      <c r="Q5" s="318"/>
    </row>
    <row r="6" spans="2:17" ht="16.2" thickBot="1">
      <c r="B6" s="419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/>
      <c r="H6" s="36"/>
      <c r="I6" s="252" t="str">
        <f>IF(ISERROR(VLOOKUP(H6,Baza!A:C,2,FALSE)&amp;" "&amp;"("&amp;H6&amp;")"),"",(VLOOKUP(H6,Baza!A:C,2,FALSE)&amp;" "&amp;"("&amp;H6&amp;")"))</f>
        <v/>
      </c>
      <c r="J6" s="252" t="str">
        <f>IF(ISERROR(VLOOKUP(H6,Baza!A:C,3,FALSE)),"",(VLOOKUP(H6,Baza!A:C,3,FALSE)))</f>
        <v/>
      </c>
      <c r="K6" s="311" t="str">
        <f>IF(ISERROR(VLOOKUP(H6,Baza!A:D,4,FALSE)),"",(VLOOKUP(H6,Baza!A:D,4,FALSE)))</f>
        <v/>
      </c>
      <c r="M6" s="239" t="e">
        <f t="shared" si="2"/>
        <v>#N/A</v>
      </c>
      <c r="N6" s="239">
        <v>28</v>
      </c>
      <c r="O6" s="338"/>
      <c r="Q6" s="318"/>
    </row>
    <row r="7" spans="2:17">
      <c r="B7" s="420" t="s">
        <v>63</v>
      </c>
      <c r="C7" s="264">
        <v>5</v>
      </c>
      <c r="D7" s="285" t="str">
        <f t="shared" si="0"/>
        <v>С. Стојановска - А. Николов</v>
      </c>
      <c r="E7" s="286" t="str">
        <f t="shared" si="1"/>
        <v/>
      </c>
      <c r="F7" s="284"/>
      <c r="G7" s="330"/>
      <c r="H7" s="36"/>
      <c r="I7" s="252" t="str">
        <f>IF(ISERROR(VLOOKUP(H7,Baza!A:C,2,FALSE)&amp;" "&amp;"("&amp;H7&amp;")"),"",(VLOOKUP(H7,Baza!A:C,2,FALSE)&amp;" "&amp;"("&amp;H7&amp;")"))</f>
        <v/>
      </c>
      <c r="J7" s="252" t="str">
        <f>IF(ISERROR(VLOOKUP(H7,Baza!A:C,3,FALSE)),"",(VLOOKUP(H7,Baza!A:C,3,FALSE)))</f>
        <v/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2</v>
      </c>
      <c r="O7" s="330"/>
      <c r="Q7" s="318"/>
    </row>
    <row r="8" spans="2:17">
      <c r="B8" s="418"/>
      <c r="C8" s="265">
        <v>6</v>
      </c>
      <c r="D8" s="287" t="str">
        <f t="shared" si="0"/>
        <v>С. Хасану - Ф. Јованоска</v>
      </c>
      <c r="E8" s="288" t="str">
        <f t="shared" si="1"/>
        <v>Младост 96</v>
      </c>
      <c r="F8" s="284"/>
      <c r="G8" s="243"/>
      <c r="H8" s="243"/>
      <c r="I8" s="252" t="str">
        <f>IF(ISERROR(VLOOKUP(H8,Baza!A:C,2,FALSE)&amp;" "&amp;"("&amp;H8&amp;")"),"",(VLOOKUP(H8,Baza!A:C,2,FALSE)&amp;" "&amp;"("&amp;H8&amp;")"))</f>
        <v/>
      </c>
      <c r="J8" s="252" t="str">
        <f>IF(ISERROR(VLOOKUP(H8,Baza!A:C,3,FALSE)),"",(VLOOKUP(H8,Baza!A:C,3,FALSE)))</f>
        <v/>
      </c>
      <c r="K8" s="311" t="str">
        <f>IF(ISERROR(VLOOKUP(H8,Baza!A:D,4,FALSE)),"",(VLOOKUP(H8,Baza!A:D,4,FALSE)))</f>
        <v/>
      </c>
      <c r="M8" s="239" t="e">
        <f t="shared" si="2"/>
        <v>#N/A</v>
      </c>
      <c r="N8" s="239">
        <v>41</v>
      </c>
      <c r="O8" s="338"/>
      <c r="Q8" s="318"/>
    </row>
    <row r="9" spans="2:17">
      <c r="B9" s="418"/>
      <c r="C9" s="265">
        <v>7</v>
      </c>
      <c r="D9" s="287" t="str">
        <f t="shared" si="0"/>
        <v>С. А. Стојановска - И. Димитриевска</v>
      </c>
      <c r="E9" s="288" t="str">
        <f t="shared" si="1"/>
        <v/>
      </c>
      <c r="F9" s="284"/>
      <c r="G9" s="330"/>
      <c r="H9" s="36"/>
      <c r="I9" s="252" t="str">
        <f>IF(ISERROR(VLOOKUP(H9,Baza!A:C,2,FALSE)&amp;" "&amp;"("&amp;H9&amp;")"),"",(VLOOKUP(H9,Baza!A:C,2,FALSE)&amp;" "&amp;"("&amp;H9&amp;")"))</f>
        <v/>
      </c>
      <c r="J9" s="252" t="str">
        <f>IF(ISERROR(VLOOKUP(H9,Baza!A:C,3,FALSE)),"",(VLOOKUP(H9,Baza!A:C,3,FALSE)))</f>
        <v/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11</v>
      </c>
      <c r="O9" s="330"/>
      <c r="Q9" s="318"/>
    </row>
    <row r="10" spans="2:17" ht="16.2" thickBot="1">
      <c r="B10" s="421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/>
      <c r="H10" s="243"/>
      <c r="I10" s="252" t="str">
        <f>IF(ISERROR(VLOOKUP(H10,Baza!A:C,2,FALSE)&amp;" "&amp;"("&amp;H10&amp;")"),"",(VLOOKUP(H10,Baza!A:C,2,FALSE)&amp;" "&amp;"("&amp;H10&amp;")"))</f>
        <v/>
      </c>
      <c r="J10" s="252" t="str">
        <f>IF(ISERROR(VLOOKUP(H10,Baza!A:C,3,FALSE)),"",(VLOOKUP(H10,Baza!A:C,3,FALSE)))</f>
        <v/>
      </c>
      <c r="K10" s="311" t="str">
        <f>IF(ISERROR(VLOOKUP(H10,Baza!A:D,4,FALSE)),"",(VLOOKUP(H10,Baza!A:D,4,FALSE)))</f>
        <v/>
      </c>
      <c r="M10" s="239" t="e">
        <f t="shared" si="2"/>
        <v>#N/A</v>
      </c>
      <c r="N10" s="239">
        <v>38</v>
      </c>
      <c r="O10" s="338"/>
      <c r="Q10" s="318"/>
    </row>
    <row r="11" spans="2:17">
      <c r="B11" s="417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252" t="str">
        <f>IF(ISERROR(VLOOKUP(H11,Baza!A:C,2,FALSE)&amp;" "&amp;"("&amp;H11&amp;")"),"",(VLOOKUP(H11,Baza!A:C,2,FALSE)&amp;" "&amp;"("&amp;H11&amp;")"))</f>
        <v/>
      </c>
      <c r="J11" s="252" t="str">
        <f>IF(ISERROR(VLOOKUP(H11,Baza!A:C,3,FALSE)),"",(VLOOKUP(H11,Baza!A:C,3,FALSE)))</f>
        <v/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7</v>
      </c>
      <c r="O11" s="330"/>
      <c r="Q11" s="318"/>
    </row>
    <row r="12" spans="2:17">
      <c r="B12" s="418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252" t="str">
        <f>IF(ISERROR(VLOOKUP(H12,Baza!A:C,2,FALSE)&amp;" "&amp;"("&amp;H12&amp;")"),"",(VLOOKUP(H12,Baza!A:C,2,FALSE)&amp;" "&amp;"("&amp;H12&amp;")"))</f>
        <v/>
      </c>
      <c r="J12" s="252" t="str">
        <f>IF(ISERROR(VLOOKUP(H12,Baza!A:C,3,FALSE)),"",(VLOOKUP(H12,Baza!A:C,3,FALSE)))</f>
        <v/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4</v>
      </c>
      <c r="O12" s="330"/>
      <c r="Q12" s="318"/>
    </row>
    <row r="13" spans="2:17">
      <c r="B13" s="418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419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6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42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418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418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421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417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418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418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419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42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418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418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421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417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418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418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419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42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418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418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421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417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418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418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419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42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418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418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421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417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418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418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419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42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418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418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421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417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418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418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419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42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418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418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421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417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418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418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419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42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418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418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421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42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418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418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421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42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418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418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421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42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418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418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421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42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418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418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421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42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418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418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421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42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418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418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421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42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418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418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421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42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418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418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421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D1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IF(GROUPS!F9="","",GROUPS!F9)</f>
        <v/>
      </c>
      <c r="D3" s="390"/>
      <c r="E3" s="391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89" t="str">
        <f>IF(GROUPS!F10="","",GROUPS!F10)</f>
        <v/>
      </c>
      <c r="D4" s="390"/>
      <c r="E4" s="391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89" t="str">
        <f>IF(GROUPS!F11="","",GROUPS!F11)</f>
        <v/>
      </c>
      <c r="D5" s="390"/>
      <c r="E5" s="391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8" t="str">
        <f>IF(GROUPS!F12="","",GROUPS!F12)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IF(GROUPS!H9="","",GROUPS!H9)</f>
        <v/>
      </c>
      <c r="D3" s="390"/>
      <c r="E3" s="391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89" t="str">
        <f>IF(GROUPS!H10="","",GROUPS!H10)</f>
        <v/>
      </c>
      <c r="D4" s="390"/>
      <c r="E4" s="391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89" t="str">
        <f>IF(GROUPS!H11="","",GROUPS!H11)</f>
        <v/>
      </c>
      <c r="D5" s="390"/>
      <c r="E5" s="391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8" t="str">
        <f>IF(GROUPS!H12="","",GROUPS!H12)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IF(GROUPS!J9="","",GROUPS!J9)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IF(GROUPS!J10="","",GROUPS!J10)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IF(GROUPS!J11="","",GROUPS!J11)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IF(GROUPS!J12="","",GROUPS!J12)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IF(GROUPS!D14="","",GROUPS!D14)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IF(GROUPS!D15="","",GROUPS!D15)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IF(GROUPS!D16="","",GROUPS!D16)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IF(GROUPS!D17="","",GROUPS!D17)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5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436" t="str">
        <f>IF(GROUPS!F14="","",GROUPS!F14)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IF(GROUPS!F15="","",GROUPS!F15)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IF(GROUPS!F16="","",GROUPS!F16)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7" t="str">
        <f>IF(GROUPS!F17="","",GROUPS!F17)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IF(GROUPS!H14="","",GROUPS!H14)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IF(GROUPS!H15="","",GROUPS!H15)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IF(GROUPS!H16="","",GROUPS!H16)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IF(GROUPS!H17="","",GROUPS!H17)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IF(GROUPS!J14="","",GROUPS!J14)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IF(GROUPS!J15="","",GROUPS!J15)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IF(GROUPS!J16="","",GROUPS!J16)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IF(GROUPS!J17="","",GROUPS!J17)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5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436" t="str">
        <f>IF(GROUPS!D19="","",GROUPS!D19)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IF(GROUPS!D20="","",GROUPS!D20)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IF(GROUPS!D21="","",GROUPS!D21)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7" t="str">
        <f>IF(GROUPS!D22="","",GROUPS!D22)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1" t="s">
        <v>3</v>
      </c>
      <c r="D2" s="441"/>
      <c r="E2" s="442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438" t="str">
        <f>IF(GROUPS!F19="","",GROUPS!F19)</f>
        <v/>
      </c>
      <c r="D3" s="439"/>
      <c r="E3" s="44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IF(GROUPS!F20="","",GROUPS!F20)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IF(GROUPS!F21="","",GROUPS!F21)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7" t="str">
        <f>IF(GROUPS!F22="","",GROUPS!F22)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1" t="s">
        <v>3</v>
      </c>
      <c r="D2" s="441"/>
      <c r="E2" s="442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438" t="str">
        <f>IF(GROUPS!H19="","",GROUPS!H19)</f>
        <v/>
      </c>
      <c r="D3" s="439"/>
      <c r="E3" s="44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IF(GROUPS!H20="","",GROUPS!H20)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IF(GROUPS!H21="","",GROUPS!H21)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7" t="str">
        <f>IF(GROUPS!H22="","",GROUPS!H22)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N11" sqref="N11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>С. Стојановска - А. Николов</v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>С. Хасану - Ф. Јованоска</v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>С. А. Стојановска - И. Димитриевска</v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41" t="s">
        <v>3</v>
      </c>
      <c r="D2" s="441"/>
      <c r="E2" s="442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438" t="str">
        <f>IF(GROUPS!J19="","",GROUPS!J19)</f>
        <v/>
      </c>
      <c r="D3" s="439"/>
      <c r="E3" s="440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IF(GROUPS!J20="","",GROUPS!J20)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IF(GROUPS!J21="","",GROUPS!J21)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7" t="str">
        <f>IF(GROUPS!J22="","",GROUPS!J22)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topLeftCell="A12" zoomScale="90" zoomScaleNormal="90" workbookViewId="0">
      <selection activeCell="Q44" sqref="Q44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8" width="3.33203125" style="2" bestFit="1" customWidth="1"/>
    <col min="9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43" t="s">
        <v>61</v>
      </c>
      <c r="D1" s="44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369" t="s">
        <v>1583</v>
      </c>
    </row>
    <row r="4" spans="2:42" ht="16.2" thickBot="1">
      <c r="B4" s="214" t="s">
        <v>55</v>
      </c>
      <c r="C4" s="215">
        <v>2</v>
      </c>
      <c r="D4" s="369" t="s">
        <v>1584</v>
      </c>
    </row>
    <row r="5" spans="2:42" ht="15.6">
      <c r="B5" s="218" t="s">
        <v>27</v>
      </c>
      <c r="C5" s="210">
        <v>3</v>
      </c>
      <c r="D5" s="369" t="s">
        <v>1585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С. А. Стојановска - И. Димитриевска</v>
      </c>
    </row>
    <row r="7" spans="2:42" ht="15.6">
      <c r="B7" s="212" t="s">
        <v>29</v>
      </c>
      <c r="C7" s="213">
        <v>5</v>
      </c>
      <c r="D7" s="207" t="str">
        <f>IF(' III'!$X$2="","",' III'!$X$2)</f>
        <v/>
      </c>
      <c r="F7" s="254">
        <v>1</v>
      </c>
      <c r="G7" s="96" t="str">
        <f>IF(F7="","",VLOOKUP(F7,$C$3:$D$8,2,FALSE))</f>
        <v>С. Стојановска - А. Николов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/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С. Стојановска - А. Николов</v>
      </c>
      <c r="R13" s="75">
        <v>11</v>
      </c>
      <c r="S13" s="75"/>
      <c r="T13" s="75"/>
      <c r="U13" s="75"/>
      <c r="V13" s="75"/>
      <c r="W13" s="75"/>
      <c r="X13" s="75"/>
      <c r="Y13" s="17">
        <f>IF(R13="","",SUMPRODUCT(--(R13:X13&gt;R14:X14)))</f>
        <v>1</v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/>
      </c>
      <c r="R14" s="75">
        <v>0</v>
      </c>
      <c r="S14" s="75"/>
      <c r="T14" s="75"/>
      <c r="U14" s="75"/>
      <c r="V14" s="75"/>
      <c r="W14" s="75"/>
      <c r="X14" s="75"/>
      <c r="Y14" s="17">
        <f>IF(R13="","",SUMPRODUCT(--(R13:X13&lt;R14:X14)))</f>
        <v>0</v>
      </c>
      <c r="Z14" s="11"/>
    </row>
    <row r="15" spans="2:42" ht="15.6">
      <c r="C15" s="35"/>
      <c r="D15" s="2"/>
      <c r="P15" s="76"/>
      <c r="Y15" s="79"/>
      <c r="AN15" s="445" t="str">
        <f>IF(AJ25="","",IF(AJ25&gt;AJ26,AB25,AB26))</f>
        <v/>
      </c>
    </row>
    <row r="16" spans="2:42" ht="15.6">
      <c r="C16" s="35"/>
      <c r="D16" s="2"/>
      <c r="P16" s="76"/>
      <c r="Y16" s="80"/>
      <c r="AM16" s="445" t="str">
        <f>IF(AJ25="","",IF(AJ25&lt;AJ26,AB25,AB26))</f>
        <v/>
      </c>
      <c r="AN16" s="445"/>
      <c r="AO16" s="446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45"/>
      <c r="AN17" s="445"/>
      <c r="AO17" s="446"/>
    </row>
    <row r="18" spans="3:42" ht="15.6">
      <c r="C18" s="35"/>
      <c r="D18" s="2"/>
      <c r="P18" s="76"/>
      <c r="Y18" s="80"/>
      <c r="AJ18" s="8"/>
      <c r="AM18" s="445"/>
      <c r="AO18" s="446"/>
    </row>
    <row r="19" spans="3:42" ht="16.2" thickBot="1">
      <c r="C19" s="35"/>
      <c r="D19" s="2"/>
      <c r="F19" s="254">
        <v>4</v>
      </c>
      <c r="G19" s="96" t="str">
        <f>IF(F19="","",VLOOKUP(F19,$C$3:$D$8,2,FALSE))</f>
        <v>С. А. Стојановска - И. Димитриевска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47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48" t="s">
        <v>58</v>
      </c>
      <c r="AO20" s="447"/>
    </row>
    <row r="21" spans="3:42" ht="16.2" thickBot="1">
      <c r="C21" s="35"/>
      <c r="D21" s="2"/>
      <c r="Y21" s="80"/>
      <c r="AM21" s="451" t="s">
        <v>59</v>
      </c>
      <c r="AN21" s="449"/>
      <c r="AO21" s="447"/>
    </row>
    <row r="22" spans="3:42" ht="15.6">
      <c r="C22" s="35"/>
      <c r="D22" s="2"/>
      <c r="Y22" s="80"/>
      <c r="AM22" s="452"/>
      <c r="AN22" s="449"/>
      <c r="AO22" s="454" t="s">
        <v>60</v>
      </c>
    </row>
    <row r="23" spans="3:42" ht="16.2" thickBot="1">
      <c r="C23" s="35"/>
      <c r="D23" s="2"/>
      <c r="Y23" s="80"/>
      <c r="AM23" s="453"/>
      <c r="AN23" s="450"/>
      <c r="AO23" s="455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>С. Стојановска - А. Николов</v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57" t="s">
        <v>81</v>
      </c>
      <c r="AM27" s="458"/>
      <c r="AN27" s="458"/>
      <c r="AO27" s="458"/>
      <c r="AP27" s="459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60" t="str">
        <f>IF(AJ25="","",IF(AJ25&gt;AJ26,AB25,AB26))</f>
        <v/>
      </c>
      <c r="AO28" s="460"/>
      <c r="AP28" s="460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61" t="str">
        <f>IF(AJ25="","",IF(AJ25&lt;AJ26,AB25,AB26))</f>
        <v/>
      </c>
      <c r="AO29" s="461"/>
      <c r="AP29" s="461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62" t="str">
        <f>IF(AJ25=AJ26,"",IF(AJ34=AJ35,AB34,IF(AJ34&gt;AJ35,AB34,AB35)))</f>
        <v/>
      </c>
      <c r="AO30" s="462"/>
      <c r="AP30" s="462"/>
    </row>
    <row r="31" spans="3:42" ht="15.6">
      <c r="C31" s="35"/>
      <c r="D31" s="2"/>
      <c r="F31" s="254">
        <v>5</v>
      </c>
      <c r="G31" s="96" t="str">
        <f>IF(F31="","",VLOOKUP(F31,$C$3:$D$8,2,FALSE))</f>
        <v/>
      </c>
      <c r="H31" s="75">
        <v>0</v>
      </c>
      <c r="I31" s="75"/>
      <c r="J31" s="75"/>
      <c r="K31" s="75"/>
      <c r="L31" s="75"/>
      <c r="M31" s="75"/>
      <c r="N31" s="75"/>
      <c r="O31" s="17">
        <f>IF(H31="","",SUMPRODUCT(--(H31:N31&gt;H32:N32)))</f>
        <v>0</v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62" t="str">
        <f>IF(AJ25=AJ26,"",IF(AJ34=AJ35,AB35,IF(AJ34&lt;AJ35,AB34,AB35)))</f>
        <v/>
      </c>
      <c r="AO31" s="462"/>
      <c r="AP31" s="462"/>
    </row>
    <row r="32" spans="3:42" ht="15.6">
      <c r="C32" s="35"/>
      <c r="D32" s="2"/>
      <c r="F32" s="254">
        <v>2</v>
      </c>
      <c r="G32" s="96" t="str">
        <f>IF(F32="","",VLOOKUP(F32,$C$3:$D$8,2,FALSE))</f>
        <v>С. Хасану - Ф. Јованоска</v>
      </c>
      <c r="H32" s="75">
        <v>11</v>
      </c>
      <c r="I32" s="75"/>
      <c r="J32" s="75"/>
      <c r="K32" s="75"/>
      <c r="L32" s="75"/>
      <c r="M32" s="75"/>
      <c r="N32" s="75"/>
      <c r="O32" s="17">
        <f>IF(H31="","",SUMPRODUCT(--(H31:N31&lt;H32:N32)))</f>
        <v>1</v>
      </c>
      <c r="Y32" s="80"/>
      <c r="AA32" s="38"/>
      <c r="AL32" s="87">
        <v>5</v>
      </c>
      <c r="AM32" s="88" t="s">
        <v>80</v>
      </c>
      <c r="AN32" s="463" t="str">
        <f>IF(O7="","",IF(O7&lt;O8,G7,G8))</f>
        <v/>
      </c>
      <c r="AO32" s="463"/>
      <c r="AP32" s="463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63" t="str">
        <f>IF(O19="","",IF(O19&lt;O20,G19,G20))</f>
        <v/>
      </c>
      <c r="AO33" s="463"/>
      <c r="AP33" s="463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63" t="str">
        <f>IF(O31="","",IF(O31&lt;O32,G31,G32))</f>
        <v/>
      </c>
      <c r="AO34" s="463"/>
      <c r="AP34" s="463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64" t="str">
        <f>IF(O43="","",IF(O43&lt;O44,G43,G44))</f>
        <v/>
      </c>
      <c r="AO35" s="464"/>
      <c r="AP35" s="464"/>
    </row>
    <row r="36" spans="3:42">
      <c r="P36" s="76"/>
      <c r="Y36" s="81"/>
      <c r="AL36" s="164"/>
      <c r="AM36" s="165"/>
      <c r="AN36" s="465"/>
      <c r="AO36" s="465"/>
      <c r="AP36" s="465"/>
    </row>
    <row r="37" spans="3:42">
      <c r="P37" s="76"/>
      <c r="Q37" s="95" t="str">
        <f>IF(O31="","",IF(O31&gt;O32,G31,G32))</f>
        <v>С. Хасану - Ф. Јованоска</v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56"/>
      <c r="AO37" s="456"/>
      <c r="AP37" s="456"/>
    </row>
    <row r="38" spans="3:42">
      <c r="P38" s="82"/>
      <c r="Q38" s="95" t="str">
        <f>G44</f>
        <v>С. А. Стојановска - И. Димитриевска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56"/>
      <c r="AO38" s="456"/>
      <c r="AP38" s="456"/>
    </row>
    <row r="39" spans="3:42">
      <c r="P39" s="76"/>
      <c r="AL39" s="163"/>
      <c r="AM39" s="4"/>
      <c r="AN39" s="456"/>
      <c r="AO39" s="456"/>
      <c r="AP39" s="456"/>
    </row>
    <row r="40" spans="3:42">
      <c r="P40" s="76"/>
      <c r="AL40" s="163"/>
      <c r="AM40" s="4"/>
      <c r="AN40" s="456"/>
      <c r="AO40" s="456"/>
      <c r="AP40" s="456"/>
    </row>
    <row r="41" spans="3:42">
      <c r="O41" s="8"/>
      <c r="P41" s="76"/>
      <c r="AL41" s="163"/>
      <c r="AM41" s="4"/>
      <c r="AN41" s="456"/>
      <c r="AO41" s="456"/>
      <c r="AP41" s="456"/>
    </row>
    <row r="42" spans="3:42">
      <c r="O42" s="8"/>
      <c r="P42" s="76"/>
      <c r="AL42" s="163"/>
      <c r="AM42" s="4"/>
      <c r="AN42" s="456"/>
      <c r="AO42" s="456"/>
      <c r="AP42" s="456"/>
    </row>
    <row r="43" spans="3:42">
      <c r="O43" s="255"/>
      <c r="AL43" s="163"/>
      <c r="AM43" s="4"/>
      <c r="AN43" s="456"/>
      <c r="AO43" s="456"/>
      <c r="AP43" s="456"/>
    </row>
    <row r="44" spans="3:42">
      <c r="F44" s="254">
        <v>3</v>
      </c>
      <c r="G44" s="96" t="str">
        <f>IF(F44="","",VLOOKUP(F44,$C$3:$D$8,2,FALSE))</f>
        <v>С. А. Стојановска - И. Димитриевска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6"/>
      <c r="AO50" s="456"/>
      <c r="AP50" s="456"/>
    </row>
    <row r="51" spans="36:42">
      <c r="AM51" s="4"/>
      <c r="AN51" s="456"/>
      <c r="AO51" s="456"/>
      <c r="AP51" s="456"/>
    </row>
    <row r="52" spans="36:42">
      <c r="AM52" s="4"/>
      <c r="AN52" s="456"/>
      <c r="AO52" s="456"/>
      <c r="AP52" s="456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workbookViewId="0">
      <selection activeCell="D3" sqref="D3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6" t="s">
        <v>61</v>
      </c>
      <c r="D1" s="444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/>
      </c>
    </row>
    <row r="4" spans="2:48" ht="16.2" thickBot="1">
      <c r="B4" s="48" t="s">
        <v>55</v>
      </c>
      <c r="C4" s="48">
        <v>2</v>
      </c>
      <c r="D4" s="24" t="str">
        <f>IF(' I'!$X$3="","",' I'!$X$3)</f>
        <v/>
      </c>
    </row>
    <row r="5" spans="2:48" ht="15.6">
      <c r="B5" s="48" t="s">
        <v>27</v>
      </c>
      <c r="C5" s="48">
        <v>3</v>
      </c>
      <c r="D5" s="27" t="str">
        <f>IF(' II'!$X$2="","",' II'!$X$2)</f>
        <v>С. Стојановска - А. Николов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С. А. Стојановска - И. Димитриевска</v>
      </c>
    </row>
    <row r="7" spans="2:48" ht="15.6">
      <c r="B7" s="48" t="s">
        <v>29</v>
      </c>
      <c r="C7" s="48">
        <v>5</v>
      </c>
      <c r="D7" s="23" t="str">
        <f>IF(' III'!$X$2="","",' III'!$X$2)</f>
        <v/>
      </c>
      <c r="F7">
        <v>1</v>
      </c>
      <c r="G7" s="312">
        <v>1</v>
      </c>
      <c r="H7" s="151" t="str">
        <f>IF(G7="","",VLOOKUP(G7,$C$3:$D$10,2,FALSE))</f>
        <v/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/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/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/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445" t="str">
        <f>IF(AK25="","",IF(AK25&gt;AK26,AC25,AC26))</f>
        <v/>
      </c>
    </row>
    <row r="16" spans="2:48" ht="15.6">
      <c r="B16" s="35"/>
      <c r="C16" s="35">
        <v>5</v>
      </c>
      <c r="D16" s="313" t="s">
        <v>583</v>
      </c>
      <c r="Q16" s="76"/>
      <c r="Z16" s="80"/>
      <c r="AN16" s="445" t="str">
        <f>IF(AK25="","",IF(AK25&lt;AK26,AC25,AC26))</f>
        <v/>
      </c>
      <c r="AO16" s="445"/>
      <c r="AP16" s="446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445"/>
      <c r="AO17" s="445"/>
      <c r="AP17" s="446"/>
    </row>
    <row r="18" spans="2:43" ht="15.6">
      <c r="B18" s="35"/>
      <c r="C18" s="35"/>
      <c r="D18" s="2"/>
      <c r="Q18" s="76"/>
      <c r="Z18" s="80"/>
      <c r="AK18" s="8"/>
      <c r="AN18" s="445"/>
      <c r="AP18" s="446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447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48" t="s">
        <v>58</v>
      </c>
      <c r="AP20" s="447"/>
    </row>
    <row r="21" spans="2:43" ht="16.2" customHeight="1" thickBot="1">
      <c r="C21" s="467" t="s">
        <v>585</v>
      </c>
      <c r="D21" s="467"/>
      <c r="Z21" s="80"/>
      <c r="AN21" s="451" t="s">
        <v>59</v>
      </c>
      <c r="AO21" s="449"/>
      <c r="AP21" s="447"/>
    </row>
    <row r="22" spans="2:43" ht="15.6" customHeight="1">
      <c r="C22" s="467"/>
      <c r="D22" s="467"/>
      <c r="Z22" s="80"/>
      <c r="AN22" s="452"/>
      <c r="AO22" s="449"/>
      <c r="AP22" s="454" t="s">
        <v>60</v>
      </c>
    </row>
    <row r="23" spans="2:43" ht="16.2" customHeight="1" thickBot="1">
      <c r="C23" s="467"/>
      <c r="D23" s="467"/>
      <c r="Z23" s="80"/>
      <c r="AN23" s="453"/>
      <c r="AO23" s="450"/>
      <c r="AP23" s="455"/>
    </row>
    <row r="24" spans="2:43" ht="15.6" customHeight="1">
      <c r="C24" s="467"/>
      <c r="D24" s="467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457" t="s">
        <v>81</v>
      </c>
      <c r="AN27" s="458"/>
      <c r="AO27" s="458"/>
      <c r="AP27" s="458"/>
      <c r="AQ27" s="459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460" t="str">
        <f>IF(AK25="","",IF(AK25&gt;AK26,AC25,AC26))</f>
        <v/>
      </c>
      <c r="AP28" s="460"/>
      <c r="AQ28" s="460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461" t="str">
        <f>IF(AK25="","",IF(AK25&lt;AK26,AC25,AC26))</f>
        <v/>
      </c>
      <c r="AP29" s="461"/>
      <c r="AQ29" s="461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462" t="str">
        <f>IF(AK25=AK26,"",IF(AK34=AK35,AC34,IF(AK34&gt;AK35,AC34,AC35)))</f>
        <v/>
      </c>
      <c r="AP30" s="462"/>
      <c r="AQ30" s="462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462" t="str">
        <f>IF(AK25=AK26,"",IF(AK34=AK35,AC35,IF(AK34&lt;AK35,AC34,AC35)))</f>
        <v/>
      </c>
      <c r="AP31" s="462"/>
      <c r="AQ31" s="462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463" t="str">
        <f>IF(P7="","",IF(P7&lt;P8,H7,H8))</f>
        <v/>
      </c>
      <c r="AP32" s="463"/>
      <c r="AQ32" s="463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463" t="str">
        <f>IF(P19="","",IF(P19&lt;P20,H19,H20))</f>
        <v/>
      </c>
      <c r="AP33" s="463"/>
      <c r="AQ33" s="463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463" t="str">
        <f>IF(P31="","",IF(P31&lt;P32,H31,H32))</f>
        <v/>
      </c>
      <c r="AP34" s="463"/>
      <c r="AQ34" s="463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463" t="str">
        <f>IF(P43="","",IF(P43&lt;P44,H43,H44))</f>
        <v/>
      </c>
      <c r="AP35" s="463"/>
      <c r="AQ35" s="463"/>
    </row>
    <row r="36" spans="3:43">
      <c r="Q36" s="76"/>
      <c r="Z36" s="81"/>
      <c r="AM36" s="163"/>
      <c r="AN36" s="4"/>
      <c r="AO36" s="456"/>
      <c r="AP36" s="456"/>
      <c r="AQ36" s="456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456"/>
      <c r="AP37" s="456"/>
      <c r="AQ37" s="456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456"/>
      <c r="AP38" s="456"/>
      <c r="AQ38" s="456"/>
    </row>
    <row r="39" spans="3:43">
      <c r="Q39" s="76"/>
      <c r="AM39" s="163"/>
      <c r="AN39" s="4"/>
      <c r="AO39" s="456"/>
      <c r="AP39" s="456"/>
      <c r="AQ39" s="456"/>
    </row>
    <row r="40" spans="3:43">
      <c r="Q40" s="76"/>
      <c r="AM40" s="163"/>
      <c r="AN40" s="4"/>
      <c r="AO40" s="456"/>
      <c r="AP40" s="456"/>
      <c r="AQ40" s="456"/>
    </row>
    <row r="41" spans="3:43">
      <c r="P41" s="8"/>
      <c r="Q41" s="76"/>
      <c r="AM41" s="163"/>
      <c r="AN41" s="4"/>
      <c r="AO41" s="456"/>
      <c r="AP41" s="456"/>
      <c r="AQ41" s="456"/>
    </row>
    <row r="42" spans="3:43">
      <c r="P42" s="8"/>
      <c r="Q42" s="76"/>
      <c r="AM42" s="163"/>
      <c r="AN42" s="4"/>
      <c r="AO42" s="456"/>
      <c r="AP42" s="456"/>
      <c r="AQ42" s="456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456"/>
      <c r="AP43" s="456"/>
      <c r="AQ43" s="456"/>
    </row>
    <row r="44" spans="3:43">
      <c r="F44">
        <v>8</v>
      </c>
      <c r="G44" s="312">
        <v>3</v>
      </c>
      <c r="H44" s="151" t="str">
        <f>IF(G44="","",VLOOKUP(G44,$C$3:$D$10,2,FALSE))</f>
        <v>С. Стојановска - А. Николов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456"/>
      <c r="AP50" s="456"/>
      <c r="AQ50" s="456"/>
    </row>
    <row r="51" spans="37:43">
      <c r="AN51" s="4"/>
      <c r="AO51" s="456"/>
      <c r="AP51" s="456"/>
      <c r="AQ51" s="456"/>
    </row>
    <row r="52" spans="37:43">
      <c r="AN52" s="4"/>
      <c r="AO52" s="456"/>
      <c r="AP52" s="456"/>
      <c r="AQ52" s="456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43" t="s">
        <v>61</v>
      </c>
      <c r="D1" s="444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/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/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С. Стојановска - А. Николов</v>
      </c>
      <c r="F5" s="2">
        <v>1</v>
      </c>
      <c r="G5" s="155">
        <v>1</v>
      </c>
      <c r="H5" s="156" t="str">
        <f>IF(G5="","",VLOOKUP(G5,$C$3:$D$18,2,FALSE))</f>
        <v/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С. А. Стојановска - И. Димитриевска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/>
      </c>
      <c r="F7" s="2"/>
      <c r="G7" s="153"/>
      <c r="Q7" s="76"/>
      <c r="R7" s="96" t="str">
        <f>H5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/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/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/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/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45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45" t="str">
        <f>IF(AU25="","",IF(AU25&lt;AU26,AM25,AM26))</f>
        <v/>
      </c>
      <c r="AY16" s="445"/>
      <c r="AZ16" s="446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45"/>
      <c r="AY17" s="445"/>
      <c r="AZ17" s="446"/>
    </row>
    <row r="18" spans="3:53" ht="15.6">
      <c r="C18" s="35"/>
      <c r="D18" s="2"/>
      <c r="E18" s="2" t="s">
        <v>909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45"/>
      <c r="AZ18" s="446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7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47"/>
    </row>
    <row r="21" spans="3:53" ht="16.2" thickBot="1">
      <c r="C21" s="35"/>
      <c r="D21" s="2"/>
      <c r="F21" s="2"/>
      <c r="G21" s="153"/>
      <c r="P21" s="8"/>
      <c r="Q21" s="76"/>
      <c r="AJ21" s="80"/>
      <c r="AX21" s="471" t="s">
        <v>59</v>
      </c>
      <c r="AY21" s="469"/>
      <c r="AZ21" s="447"/>
    </row>
    <row r="22" spans="3:53" ht="15.6">
      <c r="C22" s="35"/>
      <c r="D22" s="2"/>
      <c r="F22" s="2"/>
      <c r="G22" s="35"/>
      <c r="P22" s="11"/>
      <c r="AJ22" s="80"/>
      <c r="AX22" s="472"/>
      <c r="AY22" s="469"/>
      <c r="AZ22" s="474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73"/>
      <c r="AY23" s="470"/>
      <c r="AZ23" s="475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57" t="s">
        <v>81</v>
      </c>
      <c r="AX27" s="458"/>
      <c r="AY27" s="458"/>
      <c r="AZ27" s="458"/>
      <c r="BA27" s="459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6" t="str">
        <f>IF(AU25="","",IF(AU25&gt;AU26,AM25,AM26))</f>
        <v/>
      </c>
      <c r="AZ28" s="476"/>
      <c r="BA28" s="476"/>
    </row>
    <row r="29" spans="3:53" ht="15.6">
      <c r="C29" s="35"/>
      <c r="D29" s="2"/>
      <c r="E29" t="s">
        <v>681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1" t="str">
        <f>IF(AU25="","",IF(AU25&lt;AU26,AM25,AM26))</f>
        <v/>
      </c>
      <c r="AZ29" s="461"/>
      <c r="BA29" s="461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2" t="str">
        <f>IF(AU25=AU26,"",IF(AU34=AU35,AM34,IF(AU34&gt;AU35,AM34,AM35)))</f>
        <v/>
      </c>
      <c r="AZ30" s="462"/>
      <c r="BA30" s="462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2" t="str">
        <f>IF(AU25=AU26,"",IF(AU34=AU35,AM35,IF(AU34&lt;AU35,AM34,AM35)))</f>
        <v/>
      </c>
      <c r="AZ31" s="462"/>
      <c r="BA31" s="462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63" t="str">
        <f>IF(Z7="","",IF(Z7&lt;Z8,R7,R8))</f>
        <v/>
      </c>
      <c r="AZ32" s="463"/>
      <c r="BA32" s="463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3" t="str">
        <f>IF(Z19="","",IF(Z19&lt;Z20,R19,R20))</f>
        <v/>
      </c>
      <c r="AZ33" s="463"/>
      <c r="BA33" s="463"/>
    </row>
    <row r="34" spans="3:53" ht="15.6">
      <c r="C34" s="35"/>
      <c r="D34" s="2"/>
      <c r="E34" s="2" t="s">
        <v>909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3" t="str">
        <f>IF(Z31="","",IF(Z31&lt;Z32,R31,R32))</f>
        <v/>
      </c>
      <c r="AZ34" s="463"/>
      <c r="BA34" s="463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64" t="str">
        <f>IF(Z43="","",IF(Z43&lt;Z44,R43,R44))</f>
        <v/>
      </c>
      <c r="AZ35" s="464"/>
      <c r="BA35" s="464"/>
    </row>
    <row r="36" spans="3:53">
      <c r="F36" s="2"/>
      <c r="G36" s="153"/>
      <c r="AA36" s="76"/>
      <c r="AJ36" s="81"/>
      <c r="AW36" s="164"/>
      <c r="AX36" s="165"/>
      <c r="AY36" s="465"/>
      <c r="AZ36" s="465"/>
      <c r="BA36" s="465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56"/>
      <c r="AZ37" s="456"/>
      <c r="BA37" s="456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56"/>
      <c r="AZ38" s="456"/>
      <c r="BA38" s="456"/>
    </row>
    <row r="39" spans="3:53">
      <c r="F39" s="2"/>
      <c r="G39" s="153"/>
      <c r="AA39" s="76"/>
      <c r="AW39" s="163"/>
      <c r="AX39" s="4"/>
      <c r="AY39" s="456"/>
      <c r="AZ39" s="456"/>
      <c r="BA39" s="456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56"/>
      <c r="AZ40" s="456"/>
      <c r="BA40" s="456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56"/>
      <c r="AZ41" s="456"/>
      <c r="BA41" s="456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56"/>
      <c r="AZ42" s="456"/>
      <c r="BA42" s="456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56"/>
      <c r="AZ43" s="456"/>
      <c r="BA43" s="456"/>
    </row>
    <row r="44" spans="3:53">
      <c r="F44" s="2"/>
      <c r="G44" s="153"/>
      <c r="Q44" s="82"/>
      <c r="R44" s="96" t="str">
        <f>H47</f>
        <v>С. Стојановска - А. Николов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С. Стојановска - А. Николов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6"/>
      <c r="AZ50" s="456"/>
      <c r="BA50" s="456"/>
    </row>
    <row r="51" spans="47:53">
      <c r="AX51" s="4"/>
      <c r="AY51" s="456"/>
      <c r="AZ51" s="456"/>
      <c r="BA51" s="456"/>
    </row>
    <row r="52" spans="47:53">
      <c r="AX52" s="4"/>
      <c r="AY52" s="456"/>
      <c r="AZ52" s="456"/>
      <c r="BA52" s="456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6" t="s">
        <v>61</v>
      </c>
      <c r="D1" s="444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/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/>
      </c>
      <c r="E4">
        <v>1</v>
      </c>
      <c r="F4">
        <v>1</v>
      </c>
      <c r="G4" s="152">
        <v>1</v>
      </c>
      <c r="H4" s="151" t="str">
        <f>IF(G4="","",VLOOKUP(G4,$C$3:$D$18,2,FALSE))</f>
        <v/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С. Стојановска - А. Николов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С. А. Стојановска - И. Димитриевска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/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/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45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45" t="str">
        <f>IF(AU25="","",IF(AU25&lt;AU26,AM25,AM26))</f>
        <v/>
      </c>
      <c r="AY16" s="445"/>
      <c r="AZ16" s="446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45"/>
      <c r="AY17" s="445"/>
      <c r="AZ17" s="446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45"/>
      <c r="AZ18" s="446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7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8" t="s">
        <v>58</v>
      </c>
      <c r="AZ20" s="447"/>
    </row>
    <row r="21" spans="2:53" ht="16.2" thickBot="1">
      <c r="C21" s="35"/>
      <c r="D21" s="2"/>
      <c r="G21" s="153"/>
      <c r="P21" s="8"/>
      <c r="Q21" s="76"/>
      <c r="AJ21" s="80"/>
      <c r="AX21" s="477" t="s">
        <v>59</v>
      </c>
      <c r="AY21" s="469"/>
      <c r="AZ21" s="447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8"/>
      <c r="AY22" s="469"/>
      <c r="AZ22" s="474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9"/>
      <c r="AY23" s="470"/>
      <c r="AZ23" s="475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57" t="s">
        <v>81</v>
      </c>
      <c r="AX27" s="458"/>
      <c r="AY27" s="458"/>
      <c r="AZ27" s="458"/>
      <c r="BA27" s="459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60" t="str">
        <f>IF(AU25="","",IF(AU25&gt;AU26,AM25,AM26))</f>
        <v/>
      </c>
      <c r="AZ28" s="460"/>
      <c r="BA28" s="460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61" t="str">
        <f>IF(AU25="","",IF(AU25&lt;AU26,AM25,AM26))</f>
        <v/>
      </c>
      <c r="AZ29" s="461"/>
      <c r="BA29" s="461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62" t="str">
        <f>IF(AU25=AU26,"",IF(AU34=AU35,AM34,IF(AU34&gt;AU35,AM34,AM35)))</f>
        <v/>
      </c>
      <c r="AZ30" s="462"/>
      <c r="BA30" s="462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62" t="str">
        <f>IF(AU25=AU26,"",IF(AU34=AU35,AM35,IF(AU34&lt;AU35,AM34,AM35)))</f>
        <v/>
      </c>
      <c r="AZ31" s="462"/>
      <c r="BA31" s="462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63" t="str">
        <f>IF(Z7="","",IF(Z7&lt;Z8,R7,R8))</f>
        <v/>
      </c>
      <c r="AZ32" s="463"/>
      <c r="BA32" s="463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63" t="str">
        <f>IF(Z19="","",IF(Z19&lt;Z20,R19,R20))</f>
        <v/>
      </c>
      <c r="AZ33" s="463"/>
      <c r="BA33" s="463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63" t="str">
        <f>IF(Z31="","",IF(Z31&lt;Z32,R31,R32))</f>
        <v/>
      </c>
      <c r="AZ34" s="463"/>
      <c r="BA34" s="463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63" t="str">
        <f>IF(Z43="","",IF(Z43&lt;Z44,R43,R44))</f>
        <v/>
      </c>
      <c r="AZ35" s="463"/>
      <c r="BA35" s="463"/>
    </row>
    <row r="36" spans="3:53">
      <c r="G36" s="153"/>
      <c r="AA36" s="76"/>
      <c r="AJ36" s="81"/>
      <c r="AW36" s="92">
        <v>9</v>
      </c>
      <c r="AX36" s="22" t="s">
        <v>20</v>
      </c>
      <c r="AY36" s="480" t="str">
        <f>IF(P4="","",IF(P4&lt;P5,H4,H5))</f>
        <v/>
      </c>
      <c r="AZ36" s="480"/>
      <c r="BA36" s="480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80" t="str">
        <f>IF(P10="","",IF(P10&lt;P11,H10,H11))</f>
        <v/>
      </c>
      <c r="AZ37" s="480"/>
      <c r="BA37" s="480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80" t="str">
        <f>IF(P16="","",IF(P16&lt;P17,H16,H17))</f>
        <v/>
      </c>
      <c r="AZ38" s="480"/>
      <c r="BA38" s="480"/>
    </row>
    <row r="39" spans="3:53">
      <c r="G39" s="153"/>
      <c r="AA39" s="76"/>
      <c r="AW39" s="92">
        <v>9</v>
      </c>
      <c r="AX39" s="22" t="s">
        <v>20</v>
      </c>
      <c r="AY39" s="480" t="str">
        <f>IF(P22="","",IF(P22&lt;P23,H22,H23))</f>
        <v/>
      </c>
      <c r="AZ39" s="480"/>
      <c r="BA39" s="480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80" t="str">
        <f>IF(P28="","",IF(P28&lt;P29,H28,H29))</f>
        <v/>
      </c>
      <c r="AZ40" s="480"/>
      <c r="BA40" s="480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80" t="str">
        <f>IF(P34="","",IF(P34&lt;P35,H34,H35))</f>
        <v/>
      </c>
      <c r="AZ41" s="480"/>
      <c r="BA41" s="480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80" t="str">
        <f>IF(P40="","",IF(P40&lt;P41,H40,H41))</f>
        <v/>
      </c>
      <c r="AZ42" s="480"/>
      <c r="BA42" s="480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80" t="str">
        <f>IF(P46="","",IF(P46&lt;P47,H46,H47))</f>
        <v/>
      </c>
      <c r="AZ43" s="480"/>
      <c r="BA43" s="480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С. Стојановска - А. Николов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6"/>
      <c r="AZ50" s="456"/>
      <c r="BA50" s="456"/>
    </row>
    <row r="51" spans="47:53">
      <c r="AX51" s="4"/>
      <c r="AY51" s="456"/>
      <c r="AZ51" s="456"/>
      <c r="BA51" s="456"/>
    </row>
    <row r="52" spans="47:53">
      <c r="AX52" s="4"/>
      <c r="AY52" s="456"/>
      <c r="AZ52" s="456"/>
      <c r="BA52" s="456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44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520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С. Стојановска - А. Николов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С. А. Стојановска - И. Димитриевска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4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5" t="str">
        <f>IF(BE25="","",IF(BE25&lt;BE26,AW25,AW26))</f>
        <v/>
      </c>
      <c r="BI16" s="445"/>
      <c r="BJ16" s="44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5"/>
      <c r="BI17" s="445"/>
      <c r="BJ17" s="44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5"/>
      <c r="BJ18" s="44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8" t="s">
        <v>58</v>
      </c>
      <c r="BJ20" s="44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51" t="s">
        <v>59</v>
      </c>
      <c r="BI21" s="449"/>
      <c r="BJ21" s="44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2"/>
      <c r="BI22" s="449"/>
      <c r="BJ22" s="454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3"/>
      <c r="BI23" s="450"/>
      <c r="BJ23" s="455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57" t="s">
        <v>81</v>
      </c>
      <c r="BH27" s="458"/>
      <c r="BI27" s="458"/>
      <c r="BJ27" s="458"/>
      <c r="BK27" s="459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60" t="str">
        <f>IF(BE25="","",IF(BE25&gt;BE26,AW25,AW26))</f>
        <v/>
      </c>
      <c r="BJ28" s="460"/>
      <c r="BK28" s="460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1" t="str">
        <f>IF(BE25="","",IF(BE25&lt;BE26,AW25,AW26))</f>
        <v/>
      </c>
      <c r="BJ29" s="461"/>
      <c r="BK29" s="461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2" t="str">
        <f>IF(BE25=BE26,"",IF(BE34=BE35,AW34,IF(BE34&gt;BE35,AW34,AW35)))</f>
        <v/>
      </c>
      <c r="BJ30" s="462"/>
      <c r="BK30" s="462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2" t="str">
        <f>IF(BE25=BE26,"",IF(BE34=BE35,AW35,IF(BE34&lt;BE35,AW34,AW35)))</f>
        <v/>
      </c>
      <c r="BJ31" s="462"/>
      <c r="BK31" s="462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3" t="str">
        <f>IF(AJ7="","",IF(AJ7&lt;AJ8,AB7,AB8))</f>
        <v/>
      </c>
      <c r="BJ32" s="463"/>
      <c r="BK32" s="463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63" t="str">
        <f>IF(AJ19="","",IF(AJ19&lt;AJ20,AB19,AB20))</f>
        <v/>
      </c>
      <c r="BJ33" s="463"/>
      <c r="BK33" s="463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3" t="str">
        <f>IF(AJ31="","",IF(AJ31&lt;AJ32,AB31,AB32))</f>
        <v/>
      </c>
      <c r="BJ34" s="463"/>
      <c r="BK34" s="463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3" t="str">
        <f>IF(AJ43="","",IF(AJ43&lt;AJ44,AB43,AB44))</f>
        <v/>
      </c>
      <c r="BJ35" s="463"/>
      <c r="BK35" s="463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80" t="str">
        <f>IF(Z4="","",IF(Z4&lt;Z5,R4,R5))</f>
        <v/>
      </c>
      <c r="BJ36" s="480"/>
      <c r="BK36" s="48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80" t="str">
        <f>IF(Z10="","",IF(Z10&lt;Z11,R10,R11))</f>
        <v/>
      </c>
      <c r="BJ37" s="480"/>
      <c r="BK37" s="48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80" t="str">
        <f>IF(Z16="","",IF(Z16&lt;Z17,R16,R17))</f>
        <v/>
      </c>
      <c r="BJ38" s="480"/>
      <c r="BK38" s="480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80" t="str">
        <f>IF(Z22="","",IF(Z22&lt;Z23,R22,R23))</f>
        <v/>
      </c>
      <c r="BJ39" s="480"/>
      <c r="BK39" s="48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80" t="str">
        <f>IF(Z28="","",IF(Z28&lt;Z29,R28,R29))</f>
        <v/>
      </c>
      <c r="BJ40" s="480"/>
      <c r="BK40" s="480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80" t="str">
        <f>IF(Z34="","",IF(Z34&lt;Z35,R34,R35))</f>
        <v/>
      </c>
      <c r="BJ41" s="480"/>
      <c r="BK41" s="480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80" t="str">
        <f>IF(Z40="","",IF(Z40&lt;Z41,R40,R41))</f>
        <v/>
      </c>
      <c r="BJ42" s="480"/>
      <c r="BK42" s="48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80" t="str">
        <f>IF(Z46="","",IF(Z46&lt;Z47,R46,R47))</f>
        <v/>
      </c>
      <c r="BJ43" s="480"/>
      <c r="BK43" s="48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С. Стојановска - А. Николов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С. Стојановска - А. Николов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6"/>
      <c r="BJ50" s="456"/>
      <c r="BK50" s="456"/>
    </row>
    <row r="51" spans="8:63">
      <c r="H51"/>
      <c r="I51"/>
      <c r="J51"/>
      <c r="K51"/>
      <c r="L51"/>
      <c r="M51"/>
      <c r="N51"/>
      <c r="O51"/>
      <c r="P51"/>
      <c r="BH51" s="4"/>
      <c r="BI51" s="456"/>
      <c r="BJ51" s="456"/>
      <c r="BK51" s="456"/>
    </row>
    <row r="52" spans="8:63">
      <c r="H52"/>
      <c r="I52"/>
      <c r="J52"/>
      <c r="K52"/>
      <c r="L52"/>
      <c r="M52"/>
      <c r="N52"/>
      <c r="O52"/>
      <c r="P52"/>
      <c r="BH52" s="4"/>
      <c r="BI52" s="456"/>
      <c r="BJ52" s="456"/>
      <c r="BK52" s="456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44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С. Стојановска - А. Николов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С. А. Стојановска - И. Димитриевска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4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5" t="str">
        <f>IF(BE25="","",IF(BE25&lt;BE26,AW25,AW26))</f>
        <v/>
      </c>
      <c r="BI16" s="445"/>
      <c r="BJ16" s="44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5"/>
      <c r="BI17" s="445"/>
      <c r="BJ17" s="44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5"/>
      <c r="BJ18" s="44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8" t="s">
        <v>58</v>
      </c>
      <c r="BJ20" s="44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51" t="s">
        <v>59</v>
      </c>
      <c r="BI21" s="449"/>
      <c r="BJ21" s="44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52"/>
      <c r="BI22" s="449"/>
      <c r="BJ22" s="454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53"/>
      <c r="BI23" s="450"/>
      <c r="BJ23" s="455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57" t="s">
        <v>81</v>
      </c>
      <c r="BH27" s="458"/>
      <c r="BI27" s="458"/>
      <c r="BJ27" s="458"/>
      <c r="BK27" s="459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60" t="str">
        <f>IF(BE25="","",IF(BE25&gt;BE26,AW25,AW26))</f>
        <v/>
      </c>
      <c r="BJ28" s="460"/>
      <c r="BK28" s="460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61" t="str">
        <f>IF(BE25="","",IF(BE25&lt;BE26,AW25,AW26))</f>
        <v/>
      </c>
      <c r="BJ29" s="461"/>
      <c r="BK29" s="461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62" t="str">
        <f>IF(BE25=BE26,"",IF(BE34=BE35,AW34,IF(BE34&gt;BE35,AW34,AW35)))</f>
        <v/>
      </c>
      <c r="BJ30" s="462"/>
      <c r="BK30" s="462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62" t="str">
        <f>IF(BE25=BE26,"",IF(BE34=BE35,AW35,IF(BE34&lt;BE35,AW34,AW35)))</f>
        <v/>
      </c>
      <c r="BJ31" s="462"/>
      <c r="BK31" s="462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63" t="str">
        <f>IF(AJ7="","",IF(AJ7&lt;AJ8,AB7,AB8))</f>
        <v/>
      </c>
      <c r="BJ32" s="463"/>
      <c r="BK32" s="463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63" t="str">
        <f>IF(AJ19="","",IF(AJ19&lt;AJ20,AB19,AB20))</f>
        <v/>
      </c>
      <c r="BJ33" s="463"/>
      <c r="BK33" s="463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63" t="str">
        <f>IF(AJ31="","",IF(AJ31&lt;AJ32,AB31,AB32))</f>
        <v/>
      </c>
      <c r="BJ34" s="463"/>
      <c r="BK34" s="463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63" t="str">
        <f>IF(AJ43="","",IF(AJ43&lt;AJ44,AB43,AB44))</f>
        <v/>
      </c>
      <c r="BJ35" s="463"/>
      <c r="BK35" s="463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80" t="str">
        <f>IF(Z4="","",IF(Z4&lt;Z5,R4,R5))</f>
        <v/>
      </c>
      <c r="BJ36" s="480"/>
      <c r="BK36" s="480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80" t="str">
        <f>IF(Z10="","",IF(Z10&lt;Z11,R10,R11))</f>
        <v/>
      </c>
      <c r="BJ37" s="480"/>
      <c r="BK37" s="480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80" t="str">
        <f>IF(Z16="","",IF(Z16&lt;Z17,R16,R17))</f>
        <v/>
      </c>
      <c r="BJ38" s="480"/>
      <c r="BK38" s="480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80" t="str">
        <f>IF(Z22="","",IF(Z22&lt;Z23,R22,R23))</f>
        <v/>
      </c>
      <c r="BJ39" s="480"/>
      <c r="BK39" s="480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80" t="str">
        <f>IF(Z28="","",IF(Z28&lt;Z29,R28,R29))</f>
        <v/>
      </c>
      <c r="BJ40" s="480"/>
      <c r="BK40" s="480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80" t="str">
        <f>IF(Z34="","",IF(Z34&lt;Z35,R34,R35))</f>
        <v/>
      </c>
      <c r="BJ41" s="480"/>
      <c r="BK41" s="480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80" t="str">
        <f>IF(Z40="","",IF(Z40&lt;Z41,R40,R41))</f>
        <v/>
      </c>
      <c r="BJ42" s="480"/>
      <c r="BK42" s="480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80" t="str">
        <f>IF(Z46="","",IF(Z46&lt;Z47,R46,R47))</f>
        <v/>
      </c>
      <c r="BJ43" s="480"/>
      <c r="BK43" s="480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С. Стојановска - А. Николов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С. Стојановска - А. Николов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6"/>
      <c r="BJ50" s="456"/>
      <c r="BK50" s="456"/>
    </row>
    <row r="51" spans="8:63">
      <c r="H51"/>
      <c r="I51"/>
      <c r="J51"/>
      <c r="K51"/>
      <c r="L51"/>
      <c r="M51"/>
      <c r="N51"/>
      <c r="O51"/>
      <c r="P51"/>
      <c r="BH51" s="4"/>
      <c r="BI51" s="456"/>
      <c r="BJ51" s="456"/>
      <c r="BK51" s="456"/>
    </row>
    <row r="52" spans="8:63">
      <c r="H52"/>
      <c r="I52"/>
      <c r="J52"/>
      <c r="K52"/>
      <c r="L52"/>
      <c r="M52"/>
      <c r="N52"/>
      <c r="O52"/>
      <c r="P52"/>
      <c r="BH52" s="4"/>
      <c r="BI52" s="456"/>
      <c r="BJ52" s="456"/>
      <c r="BK52" s="456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6" t="s">
        <v>61</v>
      </c>
      <c r="D1" s="444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С. Стојановска - А. Николов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С. А. Стојановска - И. Димитриевска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45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45" t="str">
        <f>IF(BD33=BD34,"",IF(BD33="","",IF(BD33&lt;BD34,AV33,AV34)))</f>
        <v/>
      </c>
      <c r="BG16" s="445"/>
      <c r="BH16" s="446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45"/>
      <c r="BG17" s="445"/>
      <c r="BH17" s="446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45"/>
      <c r="BH18" s="446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47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48" t="s">
        <v>58</v>
      </c>
      <c r="BH20" s="447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49"/>
      <c r="BH21" s="447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1" t="s">
        <v>59</v>
      </c>
      <c r="BG22" s="449"/>
      <c r="BH22" s="454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2"/>
      <c r="BG23" s="450"/>
      <c r="BH23" s="455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5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5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4" t="str">
        <f>IF(BD33=BD34,"",IF(BD33="","",IF(BD33&lt;BD34,AV33,AV34)))</f>
        <v/>
      </c>
      <c r="BG42" s="485"/>
      <c r="BH42" s="485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4"/>
      <c r="BH43" s="485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4"/>
      <c r="BH44" s="485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47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48" t="s">
        <v>58</v>
      </c>
      <c r="BH46" s="447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49"/>
      <c r="BH47" s="483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1" t="s">
        <v>59</v>
      </c>
      <c r="BG48" s="449"/>
      <c r="BH48" s="454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2"/>
      <c r="BG49" s="450"/>
      <c r="BH49" s="455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57" t="s">
        <v>81</v>
      </c>
      <c r="BF51" s="458"/>
      <c r="BG51" s="458"/>
      <c r="BH51" s="458"/>
      <c r="BI51" s="459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6" t="str">
        <f>IF(BD33="","",IF(BD33&gt;BD34,AV33,AV34))</f>
        <v/>
      </c>
      <c r="BH52" s="486"/>
      <c r="BI52" s="486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61" t="str">
        <f>IF(BD33=BD34,"",IF(BD33="","",IF(BD33&lt;BD34,AV33,AV34)))</f>
        <v/>
      </c>
      <c r="BH53" s="461"/>
      <c r="BI53" s="461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62" t="str">
        <f>IF(BD33=BD34,"",IF(BD41=BD42,AV41,IF(BD41&gt;BD42,AV41,AV42)))</f>
        <v/>
      </c>
      <c r="BH54" s="462"/>
      <c r="BI54" s="462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62" t="str">
        <f>IF(BD33=BD34,"",IF(BD41=BD42,AV42,IF(BD42&lt;BD41,AV42,AV41)))</f>
        <v/>
      </c>
      <c r="BH55" s="462"/>
      <c r="BI55" s="462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63" t="str">
        <f>IF(AI9="","",IF(AI9&lt;AI10,AA9,AA10))</f>
        <v/>
      </c>
      <c r="BH56" s="463"/>
      <c r="BI56" s="463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63" t="str">
        <f>IF(AI25="","",IF(AI25&lt;AI26,AA25,AA26))</f>
        <v/>
      </c>
      <c r="BH57" s="463"/>
      <c r="BI57" s="463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63" t="str">
        <f>IF(AI41="","",IF(AI41&lt;AI42,AA41,AA42))</f>
        <v/>
      </c>
      <c r="BH58" s="463"/>
      <c r="BI58" s="463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63" t="str">
        <f>IF(AI57="","",IF(AI57&lt;AI58,AA57,AA58))</f>
        <v/>
      </c>
      <c r="BH59" s="463"/>
      <c r="BI59" s="463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80" t="str">
        <f>IF(Y5="","",IF(Y5&lt;Y6,Q5,Q6))</f>
        <v/>
      </c>
      <c r="BH60" s="480"/>
      <c r="BI60" s="480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80" t="str">
        <f>IF(Y13="","",IF(Y13&lt;Y14,Q13,Q14))</f>
        <v/>
      </c>
      <c r="BH61" s="480"/>
      <c r="BI61" s="480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80" t="str">
        <f>IF(Y21="","",IF(Y21&lt;Y22,Q21,Q22))</f>
        <v/>
      </c>
      <c r="BH62" s="480"/>
      <c r="BI62" s="480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80" t="str">
        <f>IF(Y29="","",IF(Y29&lt;Y30,Q29,Q30))</f>
        <v/>
      </c>
      <c r="BH63" s="480"/>
      <c r="BI63" s="480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80" t="str">
        <f>IF(Y37="","",IF(Y37&lt;Y38,Q37,Q38))</f>
        <v/>
      </c>
      <c r="BH64" s="480"/>
      <c r="BI64" s="480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80" t="str">
        <f>IF(Y45="","",IF(Y45&lt;Y46,Q45,Q46))</f>
        <v/>
      </c>
      <c r="BH65" s="480"/>
      <c r="BI65" s="480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80" t="str">
        <f>IF(Y53="","",IF(Y53&lt;Y54,Q53,Q54))</f>
        <v/>
      </c>
      <c r="BH66" s="480"/>
      <c r="BI66" s="480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80" t="str">
        <f>IF(Y61="","",IF(Y61&lt;Y62,Q61,Q62))</f>
        <v/>
      </c>
      <c r="BH67" s="480"/>
      <c r="BI67" s="480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6" t="s">
        <v>61</v>
      </c>
      <c r="D1" s="444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С. Стојановска - А. Николов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С. А. Стојановска - И. Димитриевска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topLeftCell="A755"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IF(GROUPS!D4="","",GROUPS!D4)</f>
        <v/>
      </c>
      <c r="D3" s="390"/>
      <c r="E3" s="391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89" t="str">
        <f>IF(GROUPS!D5="","",GROUPS!D5)</f>
        <v/>
      </c>
      <c r="D4" s="390"/>
      <c r="E4" s="391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89" t="str">
        <f>IF(GROUPS!D6="","",GROUPS!D6)</f>
        <v/>
      </c>
      <c r="D5" s="390"/>
      <c r="E5" s="391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8" t="str">
        <f>IF(GROUPS!D7="","",GROUPS!D7)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P18" sqref="P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422" t="str">
        <f>IF(ISERROR(INDEX($C$3:$C$6,MATCH(W2,$T$3:$T$6,0))),"",(INDEX($C$3:$C$6,MATCH(W2,$T$3:$T$6,0))))</f>
        <v/>
      </c>
      <c r="Y2" s="423"/>
      <c r="Z2" s="424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IF(GROUPS!D4="","",GROUPS!D4)</f>
        <v/>
      </c>
      <c r="D3" s="390"/>
      <c r="E3" s="391"/>
      <c r="F3" s="102"/>
      <c r="G3" s="103"/>
      <c r="H3" s="104" t="str">
        <f>T13</f>
        <v/>
      </c>
      <c r="I3" s="105" t="str">
        <f>U13</f>
        <v/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3</v>
      </c>
      <c r="O3" s="109">
        <f>IF(AND(T9="",T13="",T17=""),"",SUM(I3,K3,M3))</f>
        <v>0</v>
      </c>
      <c r="P3" s="110">
        <f>IF(AND(T9="",T13="",T17=""),"",AG3)</f>
        <v>34</v>
      </c>
      <c r="Q3" s="111">
        <f>IF(AND(T9="",T13="",T17=""),"",AP3)</f>
        <v>27</v>
      </c>
      <c r="R3" s="392">
        <f>IF(ISERROR(IF(AND(T9="",T13="",T17=""),"",SUM(AB3:AD3)+(N3-O3)/1000)+(AK3/10000)),"",IF(AND(T9="",T13="",T17=""),"",SUM(AB3:AD3)+(N3-O3)/1000)+(AK3/10000)+(AG3/100000))</f>
        <v>2.0040400000000003</v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422" t="str">
        <f t="shared" ref="X3:X5" si="0">IF(ISERROR(INDEX($C$3:$C$6,MATCH(W3,$T$3:$T$6,0))),"",(INDEX($C$3:$C$6,MATCH(W3,$T$3:$T$6,0))))</f>
        <v/>
      </c>
      <c r="Y3" s="423"/>
      <c r="Z3" s="424"/>
      <c r="AB3" s="10" t="str">
        <f>IF(H3="","",IF(H3&gt;I3,2,1))</f>
        <v/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34</v>
      </c>
      <c r="AH3" s="10">
        <f>F9+H9+J9+L9+N9+P9+R9</f>
        <v>34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7</v>
      </c>
      <c r="AL3" s="394"/>
      <c r="AM3" s="10">
        <f>AH5</f>
        <v>27</v>
      </c>
      <c r="AN3" s="10">
        <f>AI4</f>
        <v>0</v>
      </c>
      <c r="AO3" s="10">
        <f>AJ6</f>
        <v>0</v>
      </c>
      <c r="AP3" s="9">
        <f>SUM(AM3:AO3)</f>
        <v>27</v>
      </c>
    </row>
    <row r="4" spans="2:47" ht="24" customHeight="1">
      <c r="B4" s="101">
        <v>2</v>
      </c>
      <c r="C4" s="389" t="str">
        <f>IF(GROUPS!D5="","",GROUPS!D5)</f>
        <v/>
      </c>
      <c r="D4" s="390"/>
      <c r="E4" s="391"/>
      <c r="F4" s="113" t="str">
        <f>U13</f>
        <v/>
      </c>
      <c r="G4" s="106" t="str">
        <f>T13</f>
        <v/>
      </c>
      <c r="H4" s="114"/>
      <c r="I4" s="103"/>
      <c r="J4" s="104">
        <f>U18</f>
        <v>2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2</v>
      </c>
      <c r="O4" s="109">
        <f>IF(AND(T10="",U13="",U18=""),"",SUM(G4,K4,M4))</f>
        <v>3</v>
      </c>
      <c r="P4" s="110">
        <f>IF(AND(T10="",U13="",U18=""),"",AG4)</f>
        <v>45</v>
      </c>
      <c r="Q4" s="111">
        <f>IF(AND(T10="",U13="",U18=""),"",AP4)</f>
        <v>52</v>
      </c>
      <c r="R4" s="392">
        <f>IF(ISERROR(IF(AND(T10="",U13="",U18=""),"",SUM(AB4:AD4)+(N4-O4)/1000)+(AK4/10000)+(AG4/100000)),"",IF(AND(T10="",U13="",U18=""),"",SUM(AB4:AD4)+(N4-O4)/1000)+(AK4/10000)+(AG4/100000))</f>
        <v>0.99874999999999992</v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5" t="str">
        <f t="shared" si="0"/>
        <v/>
      </c>
      <c r="Y4" s="426"/>
      <c r="Z4" s="427"/>
      <c r="AB4" s="10" t="str">
        <f>IF(F4="","",IF(F4&gt;G4,2,1))</f>
        <v/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45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45</v>
      </c>
      <c r="AK4" s="393">
        <f t="shared" ref="AK4:AK6" si="2">SUM(AH4:AJ4)-SUM(AM4:AO4)</f>
        <v>-7</v>
      </c>
      <c r="AL4" s="394"/>
      <c r="AM4" s="10">
        <f>AH6</f>
        <v>0</v>
      </c>
      <c r="AN4" s="10">
        <f>AI3</f>
        <v>0</v>
      </c>
      <c r="AO4" s="10">
        <f>AJ5</f>
        <v>52</v>
      </c>
      <c r="AP4" s="9">
        <f t="shared" ref="AP4:AP6" si="3">SUM(AM4:AO4)</f>
        <v>52</v>
      </c>
    </row>
    <row r="5" spans="2:47" ht="24" customHeight="1">
      <c r="B5" s="101">
        <v>3</v>
      </c>
      <c r="C5" s="389" t="str">
        <f>IF(GROUPS!D6="","",GROUPS!D6)</f>
        <v/>
      </c>
      <c r="D5" s="390"/>
      <c r="E5" s="391"/>
      <c r="F5" s="113">
        <f>U9</f>
        <v>0</v>
      </c>
      <c r="G5" s="106">
        <f>T9</f>
        <v>3</v>
      </c>
      <c r="H5" s="104">
        <f>T18</f>
        <v>3</v>
      </c>
      <c r="I5" s="106">
        <f>U18</f>
        <v>2</v>
      </c>
      <c r="J5" s="114"/>
      <c r="K5" s="103"/>
      <c r="L5" s="104">
        <f>T14</f>
        <v>3</v>
      </c>
      <c r="M5" s="115">
        <f>U14</f>
        <v>2</v>
      </c>
      <c r="N5" s="108">
        <f>IF(AND(U9="",T14="",T18=""),"",SUM(F5,H5,L5))</f>
        <v>6</v>
      </c>
      <c r="O5" s="109">
        <f>IF(AND(U9="",T14="",T18=""),"",SUM(G5,I5,M5))</f>
        <v>7</v>
      </c>
      <c r="P5" s="110">
        <f>IF(AND(U9="",T14="",T18=""),"",AG5)</f>
        <v>132</v>
      </c>
      <c r="Q5" s="111">
        <f>IF(AND(U9="",T14="",T18=""),"",AP5)</f>
        <v>116</v>
      </c>
      <c r="R5" s="392">
        <f>IF(ISERROR(IF(AND(U9="",T14="",T18=""),"",SUM(AB5:AD5)+(N5-O5)/1000)+(AK5/10000)+(AG5/100000)),"",IF(AND(U9="",T14="",T18=""),"",SUM(AB5:AD5)+(N5-O5)/1000)+(AK5/10000)+(AG5/100000))</f>
        <v>5.0019199999999993</v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5" t="str">
        <f t="shared" si="0"/>
        <v/>
      </c>
      <c r="Y5" s="426"/>
      <c r="Z5" s="427"/>
      <c r="AB5" s="10">
        <f t="shared" ref="AB5:AB6" si="4">IF(F5="","",IF(F5&gt;G5,2,1))</f>
        <v>1</v>
      </c>
      <c r="AC5" s="10">
        <f>IF(H5="","",IF(H5&gt;I5,2,1))</f>
        <v>2</v>
      </c>
      <c r="AD5" s="10">
        <f>IF(L5="","",IF(L5&gt;M5,2,1))</f>
        <v>2</v>
      </c>
      <c r="AE5" s="182"/>
      <c r="AG5" s="11">
        <f t="shared" si="1"/>
        <v>132</v>
      </c>
      <c r="AH5" s="10">
        <f>G9+I9+K9+M9+O9+Q9+S9</f>
        <v>27</v>
      </c>
      <c r="AI5" s="10">
        <f>F14+H14+J14+L14+N14+P14+R14</f>
        <v>53</v>
      </c>
      <c r="AJ5" s="10">
        <f>F18+H18+J18+L18+N18+P18+R18</f>
        <v>52</v>
      </c>
      <c r="AK5" s="393">
        <f t="shared" si="2"/>
        <v>16</v>
      </c>
      <c r="AL5" s="394"/>
      <c r="AM5" s="10">
        <f>AH3</f>
        <v>34</v>
      </c>
      <c r="AN5" s="10">
        <f>AI6</f>
        <v>37</v>
      </c>
      <c r="AO5" s="10">
        <f>AJ4</f>
        <v>45</v>
      </c>
      <c r="AP5" s="9">
        <f t="shared" si="3"/>
        <v>116</v>
      </c>
    </row>
    <row r="6" spans="2:47" ht="24" customHeight="1" thickBot="1">
      <c r="B6" s="116">
        <v>4</v>
      </c>
      <c r="C6" s="398" t="str">
        <f>IF(GROUPS!D7="","",GROUPS!D7)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>
        <f>U14</f>
        <v>2</v>
      </c>
      <c r="K6" s="118">
        <f>T14</f>
        <v>3</v>
      </c>
      <c r="L6" s="120"/>
      <c r="M6" s="121"/>
      <c r="N6" s="122">
        <f>IF(AND(U10="",U14="",U17=""),"",SUM(F6,H6,J6))</f>
        <v>2</v>
      </c>
      <c r="O6" s="123">
        <f>IF(AND(U10="",U14="",U17=""),"",SUM(G6,I6,K6))</f>
        <v>3</v>
      </c>
      <c r="P6" s="124">
        <f>IF(AND(U10="",U14="",U17=""),"",AG6)</f>
        <v>37</v>
      </c>
      <c r="Q6" s="125">
        <f>IF(AND(U10="",U14="",U17=""),"",AP6)</f>
        <v>53</v>
      </c>
      <c r="R6" s="401">
        <f>IF(ISERROR(IF(AND(U10="",U14="",U17=""),"",SUM(AB6:AD6)+(N6-O6)/1000)+(AK6/10000)+(AG6/100000)),"",IF(AND(U10="",U14="",U17=""),"",SUM(AB6:AD6)+(N6-O6)/1000)+(AK6/10000)+(AG6/100000))</f>
        <v>0.99776999999999993</v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>
        <f>IF(J6="","",IF(J6&gt;K6,2,1))</f>
        <v>1</v>
      </c>
      <c r="AE6" s="182"/>
      <c r="AG6" s="11">
        <f t="shared" si="1"/>
        <v>37</v>
      </c>
      <c r="AH6" s="10">
        <f>G10+I10+K10+M10+O10+Q10+S10</f>
        <v>0</v>
      </c>
      <c r="AI6" s="10">
        <f>G14+I14+K14+M14+O14+Q14+S14</f>
        <v>37</v>
      </c>
      <c r="AJ6" s="10">
        <f>G17+I17+K17+M17+O17+Q17+S17</f>
        <v>0</v>
      </c>
      <c r="AK6" s="393">
        <f t="shared" si="2"/>
        <v>-16</v>
      </c>
      <c r="AL6" s="394"/>
      <c r="AM6" s="10">
        <f>AH4</f>
        <v>0</v>
      </c>
      <c r="AN6" s="10">
        <f>AI5</f>
        <v>53</v>
      </c>
      <c r="AO6" s="10">
        <f>AJ3</f>
        <v>0</v>
      </c>
      <c r="AP6" s="9">
        <f t="shared" si="3"/>
        <v>53</v>
      </c>
    </row>
    <row r="7" spans="2:47" ht="18.600000000000001" thickBot="1">
      <c r="P7" s="127">
        <f>SUM(P3:P6)</f>
        <v>248</v>
      </c>
      <c r="Q7" s="127">
        <f>SUM(Q3:Q6)</f>
        <v>248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>
        <v>12</v>
      </c>
      <c r="G9" s="133">
        <v>10</v>
      </c>
      <c r="H9" s="134">
        <v>11</v>
      </c>
      <c r="I9" s="133">
        <v>8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4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2</v>
      </c>
      <c r="E14" s="131" t="str">
        <f>IF(C5="","",VLOOKUP(D14,$B$3:$E$6,2,FALSE))</f>
        <v/>
      </c>
      <c r="F14" s="142">
        <v>11</v>
      </c>
      <c r="G14" s="143">
        <v>5</v>
      </c>
      <c r="H14" s="144">
        <v>11</v>
      </c>
      <c r="I14" s="143">
        <v>3</v>
      </c>
      <c r="J14" s="142">
        <v>9</v>
      </c>
      <c r="K14" s="145">
        <v>11</v>
      </c>
      <c r="L14" s="144">
        <v>11</v>
      </c>
      <c r="M14" s="143">
        <v>13</v>
      </c>
      <c r="N14" s="142">
        <v>11</v>
      </c>
      <c r="O14" s="145">
        <v>5</v>
      </c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2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0</v>
      </c>
      <c r="AG14" s="10">
        <f>IF(K14="","",IF(K14&gt;J14,1,0))</f>
        <v>1</v>
      </c>
      <c r="AH14" s="10">
        <f>IF(L14="","",IF(L14&gt;M14,1,0))</f>
        <v>0</v>
      </c>
      <c r="AI14" s="10">
        <f>IF(M14="","",IF(M14&gt;L14,1,0))</f>
        <v>1</v>
      </c>
      <c r="AJ14" s="10">
        <f>IF(N14="","",IF(N14&gt;O14,1,0))</f>
        <v>1</v>
      </c>
      <c r="AK14" s="10">
        <f>IF(O14="","",IF(O14&gt;N14,1,0))</f>
        <v>0</v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3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1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>
        <v>10</v>
      </c>
      <c r="G18" s="143">
        <v>12</v>
      </c>
      <c r="H18" s="144">
        <v>11</v>
      </c>
      <c r="I18" s="143">
        <v>9</v>
      </c>
      <c r="J18" s="142">
        <v>9</v>
      </c>
      <c r="K18" s="145">
        <v>11</v>
      </c>
      <c r="L18" s="144">
        <v>11</v>
      </c>
      <c r="M18" s="143">
        <v>5</v>
      </c>
      <c r="N18" s="142">
        <v>11</v>
      </c>
      <c r="O18" s="145">
        <v>8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tabSelected="1" workbookViewId="0">
      <selection activeCell="Y10" sqref="Y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9.8867187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>С. Стојановска - А. Николов</v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IF(GROUPS!F4="","",GROUPS!F4)</f>
        <v>С. Стојановска - А. Николов</v>
      </c>
      <c r="D3" s="390"/>
      <c r="E3" s="391"/>
      <c r="F3" s="102"/>
      <c r="G3" s="103"/>
      <c r="H3" s="104">
        <f>T13</f>
        <v>3</v>
      </c>
      <c r="I3" s="105">
        <f>U13</f>
        <v>2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2</v>
      </c>
      <c r="P3" s="110">
        <f>IF(AND(T9="",T13="",T17=""),"",AG3)</f>
        <v>86</v>
      </c>
      <c r="Q3" s="111">
        <f>IF(AND(T9="",T13="",T17=""),"",AP3)</f>
        <v>72</v>
      </c>
      <c r="R3" s="392">
        <f>IF(ISERROR(IF(AND(T9="",T13="",T17=""),"",SUM(AB3:AD3)+(N3-O3)/1000)+(AK3/10000)),"",IF(AND(T9="",T13="",T17=""),"",SUM(AB3:AD3)+(N3-O3)/1000)+(AK3/10000)+(AG3/100000))</f>
        <v>4.0062600000000002</v>
      </c>
      <c r="S3" s="392"/>
      <c r="T3" s="112">
        <f>IF(ISERROR(IF(C3="","",RANK(R3,$R$3:$S$6,0))),"",IF(C3="","",RANK(R3,$R$3:$S$6,0)))</f>
        <v>1</v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>С. А. Стојановска - И. Димитриевска</v>
      </c>
      <c r="Y3" s="385"/>
      <c r="Z3" s="386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86</v>
      </c>
      <c r="AH3" s="10">
        <f>F9+H9+J9+L9+N9+P9+R9</f>
        <v>34</v>
      </c>
      <c r="AI3" s="10">
        <f>F13+H13+J13+L13+N13+P13+R13</f>
        <v>52</v>
      </c>
      <c r="AJ3" s="10">
        <f>F17+H17+J17+L17+N17+P17+R17</f>
        <v>0</v>
      </c>
      <c r="AK3" s="393">
        <f>SUM(AH3:AJ3)-SUM(AM3:AO3)</f>
        <v>14</v>
      </c>
      <c r="AL3" s="394"/>
      <c r="AM3" s="10">
        <f>AH5</f>
        <v>27</v>
      </c>
      <c r="AN3" s="10">
        <f>AI4</f>
        <v>45</v>
      </c>
      <c r="AO3" s="10">
        <f>AJ6</f>
        <v>0</v>
      </c>
      <c r="AP3" s="9">
        <f>SUM(AM3:AO3)</f>
        <v>72</v>
      </c>
    </row>
    <row r="4" spans="2:47" ht="24" customHeight="1">
      <c r="B4" s="101">
        <v>2</v>
      </c>
      <c r="C4" s="389" t="str">
        <f>IF(GROUPS!F5="","",GROUPS!F5)</f>
        <v>С. Хасану - Ф. Јованоска</v>
      </c>
      <c r="D4" s="390"/>
      <c r="E4" s="391"/>
      <c r="F4" s="113">
        <f>U13</f>
        <v>2</v>
      </c>
      <c r="G4" s="106">
        <f>T13</f>
        <v>3</v>
      </c>
      <c r="H4" s="114"/>
      <c r="I4" s="103"/>
      <c r="J4" s="104">
        <f>U18</f>
        <v>2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6</v>
      </c>
      <c r="P4" s="110">
        <f>IF(AND(T10="",U13="",U18=""),"",AG4)</f>
        <v>85</v>
      </c>
      <c r="Q4" s="111">
        <f>IF(AND(T10="",U13="",U18=""),"",AP4)</f>
        <v>105</v>
      </c>
      <c r="R4" s="392">
        <f>IF(ISERROR(IF(AND(T10="",U13="",U18=""),"",SUM(AB4:AD4)+(N4-O4)/1000)+(AK4/10000)+(AG4/100000)),"",IF(AND(T10="",U13="",U18=""),"",SUM(AB4:AD4)+(N4-O4)/1000)+(AK4/10000)+(AG4/100000))</f>
        <v>1.99685</v>
      </c>
      <c r="S4" s="392"/>
      <c r="T4" s="112">
        <f>IF(ISERROR(IF(C4="","",RANK(R4,$R$3:$S$6,0))),"",IF(C4="","",RANK(R4,$R$3:$S$6,0)))</f>
        <v>3</v>
      </c>
      <c r="U4" s="9"/>
      <c r="V4" s="9"/>
      <c r="W4" s="7">
        <v>3</v>
      </c>
      <c r="X4" s="395" t="str">
        <f t="shared" si="0"/>
        <v>С. Хасану - Ф. Јованоска</v>
      </c>
      <c r="Y4" s="396"/>
      <c r="Z4" s="397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85</v>
      </c>
      <c r="AH4" s="10">
        <f>F10+H10+J10+L10+N10+P10+R10</f>
        <v>0</v>
      </c>
      <c r="AI4" s="10">
        <f>G13+I13+K13+M13+O13+Q13+S13</f>
        <v>45</v>
      </c>
      <c r="AJ4" s="10">
        <f>G18+I18+K18+M18+O18+Q18+S18</f>
        <v>40</v>
      </c>
      <c r="AK4" s="393">
        <f t="shared" ref="AK4:AK6" si="2">SUM(AH4:AJ4)-SUM(AM4:AO4)</f>
        <v>-20</v>
      </c>
      <c r="AL4" s="394"/>
      <c r="AM4" s="10">
        <f>AH6</f>
        <v>0</v>
      </c>
      <c r="AN4" s="10">
        <f>AI3</f>
        <v>52</v>
      </c>
      <c r="AO4" s="10">
        <f>AJ5</f>
        <v>53</v>
      </c>
      <c r="AP4" s="9">
        <f t="shared" ref="AP4:AP6" si="3">SUM(AM4:AO4)</f>
        <v>105</v>
      </c>
    </row>
    <row r="5" spans="2:47" ht="24" customHeight="1">
      <c r="B5" s="101">
        <v>3</v>
      </c>
      <c r="C5" s="389" t="str">
        <f>IF(GROUPS!F6="","",GROUPS!F6)</f>
        <v>С. А. Стојановска - И. Димитриевска</v>
      </c>
      <c r="D5" s="390"/>
      <c r="E5" s="391"/>
      <c r="F5" s="113">
        <f>U9</f>
        <v>0</v>
      </c>
      <c r="G5" s="106">
        <f>T9</f>
        <v>3</v>
      </c>
      <c r="H5" s="104">
        <f>T18</f>
        <v>3</v>
      </c>
      <c r="I5" s="106">
        <f>U18</f>
        <v>2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5</v>
      </c>
      <c r="P5" s="110">
        <f>IF(AND(U9="",T14="",T18=""),"",AG5)</f>
        <v>80</v>
      </c>
      <c r="Q5" s="111">
        <f>IF(AND(U9="",T14="",T18=""),"",AP5)</f>
        <v>74</v>
      </c>
      <c r="R5" s="392">
        <f>IF(ISERROR(IF(AND(U9="",T14="",T18=""),"",SUM(AB5:AD5)+(N5-O5)/1000)+(AK5/10000)+(AG5/100000)),"",IF(AND(U9="",T14="",T18=""),"",SUM(AB5:AD5)+(N5-O5)/1000)+(AK5/10000)+(AG5/100000))</f>
        <v>2.9994000000000001</v>
      </c>
      <c r="S5" s="392"/>
      <c r="T5" s="112">
        <f>IF(ISERROR(IF(C5="","",RANK(R5,$R$3:$S$6,0))),"",IF(C5="","",RANK(R5,$R$3:$S$6,0)))</f>
        <v>2</v>
      </c>
      <c r="U5" s="9"/>
      <c r="V5" s="9"/>
      <c r="W5" s="7">
        <v>4</v>
      </c>
      <c r="X5" s="395" t="str">
        <f t="shared" si="0"/>
        <v/>
      </c>
      <c r="Y5" s="396"/>
      <c r="Z5" s="397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80</v>
      </c>
      <c r="AH5" s="10">
        <f>G9+I9+K9+M9+O9+Q9+S9</f>
        <v>27</v>
      </c>
      <c r="AI5" s="10">
        <f>F14+H14+J14+L14+N14+P14+R14</f>
        <v>0</v>
      </c>
      <c r="AJ5" s="10">
        <f>F18+H18+J18+L18+N18+P18+R18</f>
        <v>53</v>
      </c>
      <c r="AK5" s="393">
        <f t="shared" si="2"/>
        <v>6</v>
      </c>
      <c r="AL5" s="394"/>
      <c r="AM5" s="10">
        <f>AH3</f>
        <v>34</v>
      </c>
      <c r="AN5" s="10">
        <f>AI6</f>
        <v>0</v>
      </c>
      <c r="AO5" s="10">
        <f>AJ4</f>
        <v>40</v>
      </c>
      <c r="AP5" s="9">
        <f t="shared" si="3"/>
        <v>74</v>
      </c>
    </row>
    <row r="6" spans="2:47" ht="24" customHeight="1" thickBot="1">
      <c r="B6" s="116">
        <v>4</v>
      </c>
      <c r="C6" s="398" t="str">
        <f>IF(GROUPS!F7="","",GROUPS!F7)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251</v>
      </c>
      <c r="Q7" s="127">
        <f>SUM(Q3:Q6)</f>
        <v>251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>С. Стојановска - А. Николов</v>
      </c>
      <c r="D9" s="130">
        <v>3</v>
      </c>
      <c r="E9" s="131" t="str">
        <f>IF(C5="","",VLOOKUP(D9,$B$3:$E$6,2,FALSE))</f>
        <v>С. А. Стојановска - И. Димитриевска</v>
      </c>
      <c r="F9" s="132">
        <v>12</v>
      </c>
      <c r="G9" s="133">
        <v>10</v>
      </c>
      <c r="H9" s="134">
        <v>11</v>
      </c>
      <c r="I9" s="133">
        <v>8</v>
      </c>
      <c r="J9" s="132">
        <v>11</v>
      </c>
      <c r="K9" s="135">
        <v>9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С. Хасану - Ф. Јованоска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>С. Стојановска - А. Николов</v>
      </c>
      <c r="D13" s="130">
        <v>2</v>
      </c>
      <c r="E13" s="131" t="str">
        <f>IF(C4="","",VLOOKUP(D13,$B$3:$E$6,2,FALSE))</f>
        <v>С. Хасану - Ф. Јованоска</v>
      </c>
      <c r="F13" s="132">
        <v>10</v>
      </c>
      <c r="G13" s="133">
        <v>12</v>
      </c>
      <c r="H13" s="134">
        <v>11</v>
      </c>
      <c r="I13" s="133">
        <v>9</v>
      </c>
      <c r="J13" s="132">
        <v>9</v>
      </c>
      <c r="K13" s="135">
        <v>11</v>
      </c>
      <c r="L13" s="134">
        <v>11</v>
      </c>
      <c r="M13" s="133">
        <v>5</v>
      </c>
      <c r="N13" s="132">
        <v>11</v>
      </c>
      <c r="O13" s="135">
        <v>8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0</v>
      </c>
      <c r="AG13" s="10">
        <f>IF(K13="","",IF(K13&gt;J13,1,0))</f>
        <v>1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С. А. Стојановска - И. Димитриевска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>С. Стојановска - А. Николов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С. А. Стојановска - И. Димитриевска</v>
      </c>
      <c r="D18" s="140">
        <v>2</v>
      </c>
      <c r="E18" s="141" t="str">
        <f>IF(C4="","",VLOOKUP(D18,$B$3:$E$6,2,FALSE))</f>
        <v>С. Хасану - Ф. Јованоска</v>
      </c>
      <c r="F18" s="142">
        <v>11</v>
      </c>
      <c r="G18" s="143">
        <v>5</v>
      </c>
      <c r="H18" s="144">
        <v>11</v>
      </c>
      <c r="I18" s="143">
        <v>3</v>
      </c>
      <c r="J18" s="142">
        <v>9</v>
      </c>
      <c r="K18" s="145">
        <v>11</v>
      </c>
      <c r="L18" s="144">
        <v>11</v>
      </c>
      <c r="M18" s="143">
        <v>13</v>
      </c>
      <c r="N18" s="142">
        <v>11</v>
      </c>
      <c r="O18" s="145">
        <v>8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2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>
        <f>IF(N18="","",IF(N18&gt;O18,1,0))</f>
        <v>1</v>
      </c>
      <c r="AK18" s="10">
        <f>IF(O18="","",IF(O18&gt;N18,1,0))</f>
        <v>0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0" t="s">
        <v>0</v>
      </c>
      <c r="C1" s="370"/>
      <c r="D1" s="370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2" t="s">
        <v>3</v>
      </c>
      <c r="D2" s="373"/>
      <c r="E2" s="374"/>
      <c r="F2" s="375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101">
        <v>1</v>
      </c>
      <c r="C3" s="389" t="str">
        <f>IF(GROUPS!H4="","",GROUPS!H4)</f>
        <v/>
      </c>
      <c r="D3" s="390"/>
      <c r="E3" s="391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89" t="str">
        <f>IF(GROUPS!H5="","",GROUPS!H5)</f>
        <v/>
      </c>
      <c r="D4" s="390"/>
      <c r="E4" s="391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89" t="str">
        <f>IF(GROUPS!H6="","",GROUPS!H6)</f>
        <v/>
      </c>
      <c r="D5" s="390"/>
      <c r="E5" s="391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8" t="str">
        <f>IF(GROUPS!H7="","",GROUPS!H7)</f>
        <v/>
      </c>
      <c r="D6" s="399"/>
      <c r="E6" s="400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IF(GROUPS!J4="","",GROUPS!J4)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IF(GROUPS!J5="","",GROUPS!J5)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IF(GROUPS!J6="","",GROUPS!J6)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IF(GROUPS!J7="","",GROUPS!J7)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2" t="s">
        <v>0</v>
      </c>
      <c r="C1" s="432"/>
      <c r="D1" s="432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1" t="s">
        <v>1</v>
      </c>
      <c r="R1" s="371"/>
      <c r="S1" s="371"/>
      <c r="T1" s="371"/>
      <c r="U1" s="371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3" t="s">
        <v>3</v>
      </c>
      <c r="D2" s="433"/>
      <c r="E2" s="434"/>
      <c r="F2" s="378">
        <v>1</v>
      </c>
      <c r="G2" s="376"/>
      <c r="H2" s="377">
        <v>2</v>
      </c>
      <c r="I2" s="376"/>
      <c r="J2" s="377">
        <v>3</v>
      </c>
      <c r="K2" s="376"/>
      <c r="L2" s="377">
        <v>4</v>
      </c>
      <c r="M2" s="378"/>
      <c r="N2" s="379" t="s">
        <v>4</v>
      </c>
      <c r="O2" s="380"/>
      <c r="P2" s="381" t="s">
        <v>84</v>
      </c>
      <c r="Q2" s="382"/>
      <c r="R2" s="383" t="s">
        <v>5</v>
      </c>
      <c r="S2" s="383"/>
      <c r="T2" s="100" t="s">
        <v>6</v>
      </c>
      <c r="W2" s="7">
        <v>1</v>
      </c>
      <c r="X2" s="384" t="str">
        <f>IF(ISERROR(INDEX($C$3:$C$6,MATCH(W2,$T$3:$T$6,0))),"",(INDEX($C$3:$C$6,MATCH(W2,$T$3:$T$6,0))))</f>
        <v/>
      </c>
      <c r="Y2" s="385"/>
      <c r="Z2" s="386"/>
      <c r="AB2" s="387" t="s">
        <v>85</v>
      </c>
      <c r="AC2" s="387"/>
      <c r="AD2" s="387"/>
      <c r="AE2" s="387"/>
      <c r="AG2" s="6" t="s">
        <v>86</v>
      </c>
      <c r="AK2" s="388" t="s">
        <v>87</v>
      </c>
      <c r="AL2" s="388"/>
      <c r="AP2" s="6" t="s">
        <v>88</v>
      </c>
    </row>
    <row r="3" spans="2:47" ht="24" customHeight="1">
      <c r="B3" s="200">
        <v>1</v>
      </c>
      <c r="C3" s="428" t="str">
        <f>IF(GROUPS!D9="","",GROUPS!D9)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2" t="str">
        <f>IF(ISERROR(IF(AND(T9="",T13="",T17=""),"",SUM(AB3:AD3)+(N3-O3)/1000)+(AK3/10000)),"",IF(AND(T9="",T13="",T17=""),"",SUM(AB3:AD3)+(N3-O3)/1000)+(AK3/10000)+(AG3/100000))</f>
        <v/>
      </c>
      <c r="S3" s="392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4" t="str">
        <f t="shared" ref="X3:X5" si="0">IF(ISERROR(INDEX($C$3:$C$6,MATCH(W3,$T$3:$T$6,0))),"",(INDEX($C$3:$C$6,MATCH(W3,$T$3:$T$6,0))))</f>
        <v/>
      </c>
      <c r="Y3" s="385"/>
      <c r="Z3" s="386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3">
        <f>SUM(AH3:AJ3)-SUM(AM3:AO3)</f>
        <v>0</v>
      </c>
      <c r="AL3" s="394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IF(GROUPS!D10="","",GROUPS!D10)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2" t="str">
        <f>IF(ISERROR(IF(AND(T10="",U13="",U18=""),"",SUM(AB4:AD4)+(N4-O4)/1000)+(AK4/10000)+(AG4/100000)),"",IF(AND(T10="",U13="",U18=""),"",SUM(AB4:AD4)+(N4-O4)/1000)+(AK4/10000)+(AG4/100000))</f>
        <v/>
      </c>
      <c r="S4" s="392"/>
      <c r="T4" s="112" t="str">
        <f>IF(ISERROR(IF(C4="","",RANK(R4,$R$3:$S$6,0))),"",IF(C4="","",RANK(R4,$R$3:$S$6,0)))</f>
        <v/>
      </c>
      <c r="U4" s="9"/>
      <c r="V4" s="9"/>
      <c r="W4" s="7">
        <v>3</v>
      </c>
      <c r="X4" s="395" t="str">
        <f t="shared" si="0"/>
        <v/>
      </c>
      <c r="Y4" s="396"/>
      <c r="Z4" s="397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3">
        <f t="shared" ref="AK4:AK6" si="2">SUM(AH4:AJ4)-SUM(AM4:AO4)</f>
        <v>0</v>
      </c>
      <c r="AL4" s="394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IF(GROUPS!D11="","",GROUPS!D11)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2" t="str">
        <f>IF(ISERROR(IF(AND(U9="",T14="",T18=""),"",SUM(AB5:AD5)+(N5-O5)/1000)+(AK5/10000)+(AG5/100000)),"",IF(AND(U9="",T14="",T18=""),"",SUM(AB5:AD5)+(N5-O5)/1000)+(AK5/10000)+(AG5/100000))</f>
        <v/>
      </c>
      <c r="S5" s="392"/>
      <c r="T5" s="112" t="str">
        <f>IF(ISERROR(IF(C5="","",RANK(R5,$R$3:$S$6,0))),"",IF(C5="","",RANK(R5,$R$3:$S$6,0)))</f>
        <v/>
      </c>
      <c r="U5" s="9"/>
      <c r="V5" s="9"/>
      <c r="W5" s="7">
        <v>4</v>
      </c>
      <c r="X5" s="395" t="str">
        <f t="shared" si="0"/>
        <v/>
      </c>
      <c r="Y5" s="396"/>
      <c r="Z5" s="397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3">
        <f t="shared" si="2"/>
        <v>0</v>
      </c>
      <c r="AL5" s="394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0" t="str">
        <f>IF(GROUPS!D12="","",GROUPS!D12)</f>
        <v/>
      </c>
      <c r="D6" s="430"/>
      <c r="E6" s="431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1" t="str">
        <f>IF(ISERROR(IF(AND(U10="",U14="",U17=""),"",SUM(AB6:AD6)+(N6-O6)/1000)+(AK6/10000)+(AG6/100000)),"",IF(AND(U10="",U14="",U17=""),"",SUM(AB6:AD6)+(N6-O6)/1000)+(AK6/10000)+(AG6/100000))</f>
        <v/>
      </c>
      <c r="S6" s="401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3">
        <f t="shared" si="2"/>
        <v>0</v>
      </c>
      <c r="AL6" s="394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2" t="s">
        <v>7</v>
      </c>
      <c r="C8" s="403"/>
      <c r="D8" s="403"/>
      <c r="E8" s="404"/>
      <c r="F8" s="405" t="s">
        <v>8</v>
      </c>
      <c r="G8" s="406"/>
      <c r="H8" s="407" t="s">
        <v>9</v>
      </c>
      <c r="I8" s="406"/>
      <c r="J8" s="407" t="s">
        <v>10</v>
      </c>
      <c r="K8" s="406"/>
      <c r="L8" s="407" t="s">
        <v>11</v>
      </c>
      <c r="M8" s="406"/>
      <c r="N8" s="407" t="s">
        <v>12</v>
      </c>
      <c r="O8" s="406"/>
      <c r="P8" s="407" t="s">
        <v>13</v>
      </c>
      <c r="Q8" s="406"/>
      <c r="R8" s="407" t="s">
        <v>14</v>
      </c>
      <c r="S8" s="410"/>
      <c r="T8" s="402" t="s">
        <v>15</v>
      </c>
      <c r="U8" s="404"/>
      <c r="AB8" s="408">
        <v>1</v>
      </c>
      <c r="AC8" s="409"/>
      <c r="AD8" s="408">
        <v>2</v>
      </c>
      <c r="AE8" s="409"/>
      <c r="AF8" s="408">
        <v>3</v>
      </c>
      <c r="AG8" s="409"/>
      <c r="AH8" s="408">
        <v>4</v>
      </c>
      <c r="AI8" s="409"/>
      <c r="AJ8" s="408">
        <v>5</v>
      </c>
      <c r="AK8" s="409"/>
      <c r="AL8" s="408">
        <v>6</v>
      </c>
      <c r="AM8" s="409"/>
      <c r="AN8" s="408">
        <v>7</v>
      </c>
      <c r="AO8" s="40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2" t="s">
        <v>16</v>
      </c>
      <c r="C12" s="403"/>
      <c r="D12" s="403"/>
      <c r="E12" s="404"/>
      <c r="F12" s="405" t="s">
        <v>8</v>
      </c>
      <c r="G12" s="406"/>
      <c r="H12" s="407" t="s">
        <v>9</v>
      </c>
      <c r="I12" s="406"/>
      <c r="J12" s="407" t="s">
        <v>10</v>
      </c>
      <c r="K12" s="406"/>
      <c r="L12" s="407" t="s">
        <v>11</v>
      </c>
      <c r="M12" s="406"/>
      <c r="N12" s="407" t="s">
        <v>12</v>
      </c>
      <c r="O12" s="406"/>
      <c r="P12" s="407" t="s">
        <v>13</v>
      </c>
      <c r="Q12" s="406"/>
      <c r="R12" s="407" t="s">
        <v>14</v>
      </c>
      <c r="S12" s="410"/>
      <c r="T12" s="402" t="s">
        <v>15</v>
      </c>
      <c r="U12" s="404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2" t="s">
        <v>17</v>
      </c>
      <c r="C16" s="403"/>
      <c r="D16" s="403"/>
      <c r="E16" s="404"/>
      <c r="F16" s="405" t="s">
        <v>8</v>
      </c>
      <c r="G16" s="406"/>
      <c r="H16" s="407" t="s">
        <v>9</v>
      </c>
      <c r="I16" s="406"/>
      <c r="J16" s="407" t="s">
        <v>10</v>
      </c>
      <c r="K16" s="406"/>
      <c r="L16" s="407" t="s">
        <v>11</v>
      </c>
      <c r="M16" s="406"/>
      <c r="N16" s="407" t="s">
        <v>12</v>
      </c>
      <c r="O16" s="406"/>
      <c r="P16" s="407" t="s">
        <v>13</v>
      </c>
      <c r="Q16" s="406"/>
      <c r="R16" s="407" t="s">
        <v>14</v>
      </c>
      <c r="S16" s="410"/>
      <c r="T16" s="402" t="s">
        <v>15</v>
      </c>
      <c r="U16" s="404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1"/>
      <c r="C21" s="411"/>
      <c r="D21" s="411"/>
      <c r="E21" s="411"/>
      <c r="F21" s="411"/>
      <c r="G21" s="411"/>
      <c r="H21" s="411"/>
      <c r="I21" s="411"/>
      <c r="J21" s="411"/>
      <c r="K21" s="411"/>
      <c r="L21" s="411"/>
      <c r="M21" s="411"/>
      <c r="N21" s="411"/>
      <c r="O21" s="411"/>
      <c r="P21" s="411"/>
      <c r="Q21" s="411"/>
      <c r="R21" s="411"/>
      <c r="S21" s="411"/>
      <c r="T21" s="411"/>
      <c r="U21" s="411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2026-03-21T15:55:08Z</dcterms:modified>
</cp:coreProperties>
</file>