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9" l="1"/>
  <c r="I15" i="19"/>
  <c r="J16" i="19" l="1"/>
  <c r="I12" i="19"/>
  <c r="M19" i="19" l="1"/>
  <c r="K19" i="19"/>
  <c r="M18" i="19"/>
  <c r="K18" i="19"/>
  <c r="J18" i="19"/>
  <c r="I18" i="19"/>
  <c r="M17" i="19"/>
  <c r="K17" i="19"/>
  <c r="J17" i="19"/>
  <c r="I17" i="19"/>
  <c r="M16" i="19"/>
  <c r="K16" i="19"/>
  <c r="M15" i="19"/>
  <c r="K15" i="19"/>
  <c r="J15" i="19"/>
  <c r="M14" i="19"/>
  <c r="K14" i="19"/>
  <c r="J14" i="19"/>
  <c r="I14" i="19"/>
  <c r="M13" i="19"/>
  <c r="K13" i="19"/>
  <c r="J13" i="19"/>
  <c r="I13" i="19"/>
  <c r="M12" i="19"/>
  <c r="K12" i="19"/>
  <c r="J12" i="19"/>
  <c r="M11" i="19"/>
  <c r="K11" i="19"/>
  <c r="J11" i="19"/>
  <c r="I11" i="19"/>
  <c r="M10" i="19"/>
  <c r="K10" i="19"/>
  <c r="J10" i="19"/>
  <c r="M9" i="19"/>
  <c r="K9" i="19"/>
  <c r="J9" i="19"/>
  <c r="I9" i="19"/>
  <c r="M8" i="19"/>
  <c r="K8" i="19"/>
  <c r="J8" i="19"/>
  <c r="I8" i="19"/>
  <c r="M7" i="19"/>
  <c r="K7" i="19"/>
  <c r="J7" i="19"/>
  <c r="I7" i="19"/>
  <c r="M6" i="19"/>
  <c r="K6" i="19"/>
  <c r="J6" i="19"/>
  <c r="I6" i="19"/>
  <c r="M5" i="19"/>
  <c r="K5" i="19"/>
  <c r="J5" i="19"/>
  <c r="I5" i="19"/>
  <c r="M4" i="19"/>
  <c r="K4" i="19"/>
  <c r="J4" i="19"/>
  <c r="I4" i="19"/>
  <c r="M3" i="19"/>
  <c r="K3" i="19"/>
  <c r="J3" i="19"/>
  <c r="I3" i="19"/>
  <c r="K20" i="19" l="1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I35" i="48"/>
  <c r="BE35" i="48"/>
  <c r="Z35" i="48"/>
  <c r="BE34" i="48"/>
  <c r="Z34" i="48"/>
  <c r="BI41" i="48" s="1"/>
  <c r="H33" i="48"/>
  <c r="R34" i="48" s="1"/>
  <c r="AJ32" i="48"/>
  <c r="BH31" i="48"/>
  <c r="BG31" i="48"/>
  <c r="AJ31" i="48"/>
  <c r="AL37" i="48" s="1"/>
  <c r="BH30" i="48"/>
  <c r="P30" i="48"/>
  <c r="H30" i="48"/>
  <c r="Z29" i="48"/>
  <c r="R29" i="48"/>
  <c r="P29" i="48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AB7" i="48"/>
  <c r="P6" i="48"/>
  <c r="H6" i="48"/>
  <c r="Z5" i="48"/>
  <c r="P5" i="48"/>
  <c r="R5" i="48" s="1"/>
  <c r="H5" i="48"/>
  <c r="Z4" i="48"/>
  <c r="BI36" i="48" s="1"/>
  <c r="BH16" i="48" l="1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G4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AB6" i="40"/>
  <c r="P6" i="40"/>
  <c r="K6" i="40"/>
  <c r="J6" i="40"/>
  <c r="AD6" i="40" s="1"/>
  <c r="H6" i="40"/>
  <c r="AC6" i="40" s="1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2" l="1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B4" i="7" s="1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7" l="1"/>
  <c r="AG3" i="7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AP3" i="5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Q5" i="7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P3" i="7"/>
  <c r="O4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Q3" i="5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N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7" l="1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R5" i="5" s="1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AP4" i="37"/>
  <c r="Q4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7" l="1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AD6" i="23" s="1"/>
  <c r="H3" i="23"/>
  <c r="AB3" i="23" s="1"/>
  <c r="G4" i="23"/>
  <c r="I3" i="23"/>
  <c r="F4" i="23"/>
  <c r="O4" i="23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G4" i="23"/>
  <c r="P4" i="23" s="1"/>
  <c r="AK5" i="23"/>
  <c r="AK3" i="23"/>
  <c r="AB4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3" i="23" l="1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AX32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G41" i="26" l="1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sharedStrings.xml><?xml version="1.0" encoding="utf-8"?>
<sst xmlns="http://schemas.openxmlformats.org/spreadsheetml/2006/main" count="2909" uniqueCount="728">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</sst>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5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15" borderId="1" xfId="0" applyFont="1" applyFill="1" applyBorder="1"/>
    <xf numFmtId="0" fontId="1" fillId="0" borderId="1" xfId="0" applyFont="1" applyFill="1" applyBorder="1"/>
    <xf numFmtId="0" fontId="1" fillId="0" borderId="30" xfId="0" applyFont="1" applyBorder="1"/>
    <xf numFmtId="0" fontId="1" fillId="0" borderId="1" xfId="0" applyFont="1" applyBorder="1"/>
    <xf numFmtId="0" fontId="1" fillId="0" borderId="30" xfId="0" applyFont="1" applyFill="1" applyBorder="1"/>
    <xf numFmtId="0" fontId="1" fillId="15" borderId="30" xfId="0" applyFont="1" applyFill="1" applyBorder="1"/>
    <xf numFmtId="0" fontId="1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9" fillId="0" borderId="1" xfId="0" applyFont="1" applyBorder="1" applyAlignment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=""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=""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=""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=""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=""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=""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=""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=""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=""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=""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=""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=""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=""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=""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=""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=""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=""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=""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=""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=""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=""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=""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=""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=""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=""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=""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=""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=""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=""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=""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=""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=""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=""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=""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=""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=""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=""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=""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=""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=""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=""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=""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=""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=""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=""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=""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=""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=""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=""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=""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=""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=""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=""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=""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=""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=""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=""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=""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=""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=""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=""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=""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=""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=""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=""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=""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=""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=""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=""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=""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=""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=""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=""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=""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=""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=""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=""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=""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=""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=""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=""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=""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=""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=""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=""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=""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=""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=""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=""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=""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=""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=""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=""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=""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=""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=""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=""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=""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=""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=""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=""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=""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=""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=""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=""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=""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=""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=""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=""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=""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=""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=""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=""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=""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=""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=""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=""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=""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=""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=""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=""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=""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=""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=""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=""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=""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=""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=""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=""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=""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=""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=""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=""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=""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=""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=""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=""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=""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=""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=""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=""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=""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=""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=""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=""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=""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=""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=""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=""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=""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=""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=""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=""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=""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=""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=""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=""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=""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=""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=""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=""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=""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=""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=""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=""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=""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=""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=""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=""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=""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=""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=""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=""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=""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=""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=""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=""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=""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=""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=""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=""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=""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=""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=""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=""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=""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=""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=""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=""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=""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=""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=""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=""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=""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=""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=""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=""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=""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=""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=""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=""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=""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=""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=""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=""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=""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=""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=""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=""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=""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=""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=""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=""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=""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=""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=""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=""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=""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=""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=""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=""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=""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=""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=""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=""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=""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=""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=""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=""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=""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=""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=""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=""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=""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=""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=""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=""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=""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=""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=""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=""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=""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=""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=""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=""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=""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=""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=""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=""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=""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=""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=""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=""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=""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=""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=""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=""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=""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=""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=""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=""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=""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=""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=""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=""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=""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=""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=""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=""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=""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=""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=""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=""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=""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=""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=""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=""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=""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=""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=""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=""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=""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=""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=""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=""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=""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=""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=""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=""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=""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=""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=""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=""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=""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=""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=""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=""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=""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=""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=""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=""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=""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=""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=""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=""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=""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=""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=""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=""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=""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=""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=""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=""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=""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=""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=""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=""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=""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=""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=""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=""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=""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=""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=""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=""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=""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=""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=""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=""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=""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=""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=""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=""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=""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=""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=""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=""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=""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=""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=""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=""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=""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=""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=""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=""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=""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=""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=""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=""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=""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=""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=""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=""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=""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=""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=""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=""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=""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=""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=""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=""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=""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=""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=""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=""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=""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=""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=""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=""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=""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=""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=""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=""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=""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=""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=""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=""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=""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=""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=""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=""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=""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=""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=""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=""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=""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=""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=""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=""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=""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=""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=""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=""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=""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=""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=""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=""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=""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=""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=""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=""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=""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=""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=""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=""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=""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=""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=""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=""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=""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=""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=""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=""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=""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=""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=""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=""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=""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=""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=""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4" zoomScaleNormal="100" workbookViewId="0">
      <selection activeCell="I19" sqref="I19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14.710937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5" width="8.85546875" style="279"/>
    <col min="16" max="16384" width="8.85546875" style="278"/>
  </cols>
  <sheetData>
    <row r="1" spans="2:17">
      <c r="B1" s="409" t="s">
        <v>123</v>
      </c>
      <c r="C1" s="410"/>
      <c r="D1" s="410"/>
      <c r="E1" s="410"/>
      <c r="F1" s="411" t="s">
        <v>121</v>
      </c>
      <c r="G1" s="412"/>
      <c r="H1" s="412"/>
      <c r="I1" s="412"/>
      <c r="J1" s="412"/>
      <c r="K1" s="412"/>
      <c r="L1" s="412"/>
      <c r="M1" s="412"/>
      <c r="N1" s="412"/>
      <c r="O1" s="413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5" t="s">
        <v>122</v>
      </c>
      <c r="F2" s="343" t="s">
        <v>428</v>
      </c>
      <c r="G2" s="344" t="s">
        <v>78</v>
      </c>
      <c r="H2" s="344" t="s">
        <v>126</v>
      </c>
      <c r="I2" s="249" t="s">
        <v>24</v>
      </c>
      <c r="J2" s="340" t="s">
        <v>122</v>
      </c>
      <c r="K2" s="340" t="s">
        <v>613</v>
      </c>
      <c r="L2" s="346"/>
      <c r="M2" s="347"/>
      <c r="N2" s="347"/>
      <c r="O2" s="341" t="s">
        <v>443</v>
      </c>
    </row>
    <row r="3" spans="2:17">
      <c r="B3" s="407" t="s">
        <v>62</v>
      </c>
      <c r="C3" s="310">
        <v>1</v>
      </c>
      <c r="D3" s="336" t="str">
        <f t="shared" ref="D3:D34" si="0">IF(ISERROR(VLOOKUP(C3,$G$3:$I$66,3,FALSE)),"",(VLOOKUP(C3,$G$3:$I$66,3,FALSE)))</f>
        <v>Нико Доага (190)</v>
      </c>
      <c r="E3" s="337" t="str">
        <f t="shared" ref="E3:E34" si="1">IF(D3="","",INDEX($J$3:$J$42,MATCH(C3,$G$3:$G$42,0)))</f>
        <v>Младост</v>
      </c>
      <c r="F3" s="342">
        <v>7</v>
      </c>
      <c r="G3" s="397">
        <v>1</v>
      </c>
      <c r="H3" s="392">
        <v>190</v>
      </c>
      <c r="I3" s="398" t="str">
        <f>IF(ISERROR(VLOOKUP(H3,[1]Baza!A:C,2,FALSE)&amp;" "&amp;"("&amp;H3&amp;")"),"",(VLOOKUP(H3,[1]Baza!A:C,2,FALSE)&amp;" "&amp;"("&amp;H3&amp;")"))</f>
        <v>Нико Доага (190)</v>
      </c>
      <c r="J3" s="398" t="str">
        <f>IF(ISERROR(VLOOKUP(H3,[1]Baza!A:C,3,FALSE)),"",(VLOOKUP(H3,[1]Baza!A:C,3,FALSE)))</f>
        <v>Младост</v>
      </c>
      <c r="K3" s="399" t="str">
        <f>IF(ISERROR(VLOOKUP(H3,[1]Baza!A:D,4,FALSE)),"",(VLOOKUP(H3,[1]Baza!A:D,4,FALSE)))</f>
        <v/>
      </c>
      <c r="L3" s="400"/>
      <c r="M3" s="401" t="e">
        <f t="shared" ref="M3:M34" si="2">VLOOKUP(C3,$H$3:$J$66,3,FALSE)</f>
        <v>#N/A</v>
      </c>
      <c r="N3" s="401">
        <v>9</v>
      </c>
      <c r="O3" s="395">
        <v>644</v>
      </c>
      <c r="Q3" s="369"/>
    </row>
    <row r="4" spans="2:17">
      <c r="B4" s="405"/>
      <c r="C4" s="308">
        <v>2</v>
      </c>
      <c r="D4" s="330" t="str">
        <f t="shared" si="0"/>
        <v>Филип Ангела (299)</v>
      </c>
      <c r="E4" s="331" t="str">
        <f t="shared" si="1"/>
        <v>Пелагонија</v>
      </c>
      <c r="F4" s="327">
        <v>4</v>
      </c>
      <c r="G4" s="396">
        <v>5</v>
      </c>
      <c r="H4" s="392">
        <v>178</v>
      </c>
      <c r="I4" s="393" t="str">
        <f>IF(ISERROR(VLOOKUP(H4,[1]Baza!A:C,2,FALSE)&amp;" "&amp;"("&amp;H4&amp;")"),"",(VLOOKUP(H4,[1]Baza!A:C,2,FALSE)&amp;" "&amp;"("&amp;H4&amp;")"))</f>
        <v>Александар Јакимовски (178)</v>
      </c>
      <c r="J4" s="393" t="str">
        <f>IF(ISERROR(VLOOKUP(H4,[1]Baza!A:C,3,FALSE)),"",(VLOOKUP(H4,[1]Baza!A:C,3,FALSE)))</f>
        <v>Крива Паланка</v>
      </c>
      <c r="K4" s="402" t="str">
        <f>IF(ISERROR(VLOOKUP(H4,[1]Baza!A:D,4,FALSE)),"",(VLOOKUP(H4,[1]Baza!A:D,4,FALSE)))</f>
        <v/>
      </c>
      <c r="L4" s="400"/>
      <c r="M4" s="401" t="e">
        <f t="shared" si="2"/>
        <v>#N/A</v>
      </c>
      <c r="N4" s="401">
        <v>1</v>
      </c>
      <c r="O4" s="394">
        <v>529</v>
      </c>
      <c r="Q4" s="369"/>
    </row>
    <row r="5" spans="2:17">
      <c r="B5" s="405"/>
      <c r="C5" s="308">
        <v>3</v>
      </c>
      <c r="D5" s="330" t="str">
        <f t="shared" si="0"/>
        <v>Кристијан Каламадевски (347)</v>
      </c>
      <c r="E5" s="331" t="str">
        <f t="shared" si="1"/>
        <v>Берово 2</v>
      </c>
      <c r="F5" s="327">
        <v>3</v>
      </c>
      <c r="G5" s="394">
        <v>9</v>
      </c>
      <c r="H5" s="392">
        <v>108</v>
      </c>
      <c r="I5" s="393" t="str">
        <f>IF(ISERROR(VLOOKUP(H5,[1]Baza!A:C,2,FALSE)&amp;" "&amp;"("&amp;H5&amp;")"),"",(VLOOKUP(H5,[1]Baza!A:C,2,FALSE)&amp;" "&amp;"("&amp;H5&amp;")"))</f>
        <v>Даниел Главевски Зхоу  (108)</v>
      </c>
      <c r="J5" s="393" t="str">
        <f>IF(ISERROR(VLOOKUP(H5,[1]Baza!A:C,3,FALSE)),"",(VLOOKUP(H5,[1]Baza!A:C,3,FALSE)))</f>
        <v>Пелагонија</v>
      </c>
      <c r="K5" s="402" t="str">
        <f>IF(ISERROR(VLOOKUP(H5,[1]Baza!A:D,4,FALSE)),"",(VLOOKUP(H5,[1]Baza!A:D,4,FALSE)))</f>
        <v/>
      </c>
      <c r="L5" s="400"/>
      <c r="M5" s="401" t="e">
        <f t="shared" si="2"/>
        <v>#N/A</v>
      </c>
      <c r="N5" s="401">
        <v>18</v>
      </c>
      <c r="O5" s="394">
        <v>429</v>
      </c>
      <c r="Q5" s="369"/>
    </row>
    <row r="6" spans="2:17" ht="16.5" thickBot="1">
      <c r="B6" s="408"/>
      <c r="C6" s="311">
        <v>4</v>
      </c>
      <c r="D6" s="334" t="str">
        <f t="shared" si="0"/>
        <v/>
      </c>
      <c r="E6" s="335" t="str">
        <f t="shared" si="1"/>
        <v/>
      </c>
      <c r="F6" s="327">
        <v>8</v>
      </c>
      <c r="G6" s="394">
        <v>13</v>
      </c>
      <c r="H6" s="392">
        <v>130</v>
      </c>
      <c r="I6" s="393" t="str">
        <f>IF(ISERROR(VLOOKUP(H6,[1]Baza!A:C,2,FALSE)&amp;" "&amp;"("&amp;H6&amp;")"),"",(VLOOKUP(H6,[1]Baza!A:C,2,FALSE)&amp;" "&amp;"("&amp;H6&amp;")"))</f>
        <v>Борис Секулов (130)</v>
      </c>
      <c r="J6" s="393" t="str">
        <f>IF(ISERROR(VLOOKUP(H6,[1]Baza!A:C,3,FALSE)),"",(VLOOKUP(H6,[1]Baza!A:C,3,FALSE)))</f>
        <v>Астраион</v>
      </c>
      <c r="K6" s="402" t="str">
        <f>IF(ISERROR(VLOOKUP(H6,[1]Baza!A:D,4,FALSE)),"",(VLOOKUP(H6,[1]Baza!A:D,4,FALSE)))</f>
        <v/>
      </c>
      <c r="L6" s="400"/>
      <c r="M6" s="401" t="e">
        <f t="shared" si="2"/>
        <v>#N/A</v>
      </c>
      <c r="N6" s="401">
        <v>4</v>
      </c>
      <c r="O6" s="394">
        <v>354</v>
      </c>
      <c r="Q6" s="369"/>
    </row>
    <row r="7" spans="2:17">
      <c r="B7" s="404" t="s">
        <v>63</v>
      </c>
      <c r="C7" s="307">
        <v>5</v>
      </c>
      <c r="D7" s="328" t="str">
        <f t="shared" si="0"/>
        <v>Александар Јакимовски (178)</v>
      </c>
      <c r="E7" s="329" t="str">
        <f t="shared" si="1"/>
        <v>Крива Паланка</v>
      </c>
      <c r="F7" s="327">
        <v>15</v>
      </c>
      <c r="G7" s="394">
        <v>17</v>
      </c>
      <c r="H7" s="392">
        <v>47</v>
      </c>
      <c r="I7" s="393" t="str">
        <f>IF(ISERROR(VLOOKUP(H7,[1]Baza!A:C,2,FALSE)&amp;" "&amp;"("&amp;H7&amp;")"),"",(VLOOKUP(H7,[1]Baza!A:C,2,FALSE)&amp;" "&amp;"("&amp;H7&amp;")"))</f>
        <v>Андреј Стојановски (47)</v>
      </c>
      <c r="J7" s="393" t="str">
        <f>IF(ISERROR(VLOOKUP(H7,[1]Baza!A:C,3,FALSE)),"",(VLOOKUP(H7,[1]Baza!A:C,3,FALSE)))</f>
        <v>Крива Паланка</v>
      </c>
      <c r="K7" s="402" t="str">
        <f>IF(ISERROR(VLOOKUP(H7,[1]Baza!A:D,4,FALSE)),"",(VLOOKUP(H7,[1]Baza!A:D,4,FALSE)))</f>
        <v/>
      </c>
      <c r="L7" s="400"/>
      <c r="M7" s="401" t="e">
        <f t="shared" si="2"/>
        <v>#N/A</v>
      </c>
      <c r="N7" s="401">
        <v>2</v>
      </c>
      <c r="O7" s="394">
        <v>318</v>
      </c>
      <c r="Q7" s="369"/>
    </row>
    <row r="8" spans="2:17">
      <c r="B8" s="405"/>
      <c r="C8" s="308">
        <v>6</v>
      </c>
      <c r="D8" s="330" t="str">
        <f t="shared" si="0"/>
        <v>Андреј Васевски (203)</v>
      </c>
      <c r="E8" s="331" t="str">
        <f t="shared" si="1"/>
        <v>Куманово</v>
      </c>
      <c r="F8" s="327">
        <v>9</v>
      </c>
      <c r="G8" s="394">
        <v>18</v>
      </c>
      <c r="H8" s="403">
        <v>131</v>
      </c>
      <c r="I8" s="393" t="str">
        <f>IF(ISERROR(VLOOKUP(H8,[1]Baza!A:C,2,FALSE)&amp;" "&amp;"("&amp;H8&amp;")"),"",(VLOOKUP(H8,[1]Baza!A:C,2,FALSE)&amp;" "&amp;"("&amp;H8&amp;")"))</f>
        <v>Томе Милев (131)</v>
      </c>
      <c r="J8" s="393" t="str">
        <f>IF(ISERROR(VLOOKUP(H8,[1]Baza!A:C,3,FALSE)),"",(VLOOKUP(H8,[1]Baza!A:C,3,FALSE)))</f>
        <v>Астраион</v>
      </c>
      <c r="K8" s="402" t="str">
        <f>IF(ISERROR(VLOOKUP(H8,[1]Baza!A:D,4,FALSE)),"",(VLOOKUP(H8,[1]Baza!A:D,4,FALSE)))</f>
        <v/>
      </c>
      <c r="L8" s="400"/>
      <c r="M8" s="401" t="e">
        <f t="shared" si="2"/>
        <v>#N/A</v>
      </c>
      <c r="N8" s="401">
        <v>16</v>
      </c>
      <c r="O8" s="394">
        <v>250</v>
      </c>
      <c r="Q8" s="369"/>
    </row>
    <row r="9" spans="2:17">
      <c r="B9" s="405"/>
      <c r="C9" s="308">
        <v>7</v>
      </c>
      <c r="D9" s="330" t="str">
        <f t="shared" si="0"/>
        <v>Љупчо Треновски (404)</v>
      </c>
      <c r="E9" s="331" t="str">
        <f t="shared" si="1"/>
        <v>Берово 2</v>
      </c>
      <c r="F9" s="327">
        <v>5</v>
      </c>
      <c r="G9" s="394">
        <v>14</v>
      </c>
      <c r="H9" s="392">
        <v>73</v>
      </c>
      <c r="I9" s="393" t="str">
        <f>IF(ISERROR(VLOOKUP(H9,[1]Baza!A:C,2,FALSE)&amp;" "&amp;"("&amp;H9&amp;")"),"",(VLOOKUP(H9,[1]Baza!A:C,2,FALSE)&amp;" "&amp;"("&amp;H9&amp;")"))</f>
        <v>Лука Стојчев (73)</v>
      </c>
      <c r="J9" s="393" t="str">
        <f>IF(ISERROR(VLOOKUP(H9,[1]Baza!A:C,3,FALSE)),"",(VLOOKUP(H9,[1]Baza!A:C,3,FALSE)))</f>
        <v>Шампион ФА</v>
      </c>
      <c r="K9" s="402" t="str">
        <f>IF(ISERROR(VLOOKUP(H9,[1]Baza!A:D,4,FALSE)),"",(VLOOKUP(H9,[1]Baza!A:D,4,FALSE)))</f>
        <v/>
      </c>
      <c r="L9" s="400"/>
      <c r="M9" s="401" t="e">
        <f t="shared" si="2"/>
        <v>#N/A</v>
      </c>
      <c r="N9" s="401">
        <v>6</v>
      </c>
      <c r="O9" s="394">
        <v>212</v>
      </c>
      <c r="Q9" s="369"/>
    </row>
    <row r="10" spans="2:17" ht="16.5" thickBot="1">
      <c r="B10" s="406"/>
      <c r="C10" s="309">
        <v>8</v>
      </c>
      <c r="D10" s="332" t="str">
        <f t="shared" si="0"/>
        <v/>
      </c>
      <c r="E10" s="333" t="str">
        <f t="shared" si="1"/>
        <v/>
      </c>
      <c r="F10" s="327">
        <v>2</v>
      </c>
      <c r="G10" s="396">
        <v>10</v>
      </c>
      <c r="H10" s="392">
        <v>144</v>
      </c>
      <c r="I10" s="393" t="str">
        <f>IF(ISERROR(VLOOKUP(H10,[1]Baza!A:C,2,FALSE)&amp;" "&amp;"("&amp;H10&amp;")"),"",(VLOOKUP(H10,[1]Baza!A:C,2,FALSE)&amp;" "&amp;"("&amp;H10&amp;")"))</f>
        <v>Антонио Аврамски (144)</v>
      </c>
      <c r="J10" s="393" t="str">
        <f>IF(ISERROR(VLOOKUP(H10,[1]Baza!A:C,3,FALSE)),"",(VLOOKUP(H10,[1]Baza!A:C,3,FALSE)))</f>
        <v>Берово 2</v>
      </c>
      <c r="K10" s="402" t="str">
        <f>IF(ISERROR(VLOOKUP(H10,[1]Baza!A:D,4,FALSE)),"",(VLOOKUP(H10,[1]Baza!A:D,4,FALSE)))</f>
        <v/>
      </c>
      <c r="L10" s="400"/>
      <c r="M10" s="401" t="e">
        <f t="shared" si="2"/>
        <v>#N/A</v>
      </c>
      <c r="N10" s="401">
        <v>8</v>
      </c>
      <c r="O10" s="394">
        <v>107</v>
      </c>
      <c r="Q10" s="369"/>
    </row>
    <row r="11" spans="2:17">
      <c r="B11" s="407" t="s">
        <v>64</v>
      </c>
      <c r="C11" s="310">
        <v>9</v>
      </c>
      <c r="D11" s="336" t="str">
        <f t="shared" si="0"/>
        <v>Даниел Главевски Зхоу  (108)</v>
      </c>
      <c r="E11" s="337" t="str">
        <f t="shared" si="1"/>
        <v>Пелагонија</v>
      </c>
      <c r="F11" s="327">
        <v>13</v>
      </c>
      <c r="G11" s="394">
        <v>2</v>
      </c>
      <c r="H11" s="392">
        <v>299</v>
      </c>
      <c r="I11" s="393" t="str">
        <f>IF(ISERROR(VLOOKUP(H11,[1]Baza!A:C,2,FALSE)&amp;" "&amp;"("&amp;H11&amp;")"),"",(VLOOKUP(H11,[1]Baza!A:C,2,FALSE)&amp;" "&amp;"("&amp;H11&amp;")"))</f>
        <v>Филип Ангела (299)</v>
      </c>
      <c r="J11" s="393" t="str">
        <f>IF(ISERROR(VLOOKUP(H11,[1]Baza!A:C,3,FALSE)),"",(VLOOKUP(H11,[1]Baza!A:C,3,FALSE)))</f>
        <v>Пелагонија</v>
      </c>
      <c r="K11" s="402" t="str">
        <f>IF(ISERROR(VLOOKUP(H11,[1]Baza!A:D,4,FALSE)),"",(VLOOKUP(H11,[1]Baza!A:D,4,FALSE)))</f>
        <v/>
      </c>
      <c r="L11" s="400"/>
      <c r="M11" s="401" t="e">
        <f t="shared" si="2"/>
        <v>#N/A</v>
      </c>
      <c r="N11" s="401">
        <v>7</v>
      </c>
      <c r="O11" s="394">
        <v>78</v>
      </c>
      <c r="Q11" s="369"/>
    </row>
    <row r="12" spans="2:17">
      <c r="B12" s="405"/>
      <c r="C12" s="308">
        <v>10</v>
      </c>
      <c r="D12" s="330" t="str">
        <f t="shared" si="0"/>
        <v>Антонио Аврамски (144)</v>
      </c>
      <c r="E12" s="331" t="str">
        <f t="shared" si="1"/>
        <v>Берово 2</v>
      </c>
      <c r="F12" s="327">
        <v>6</v>
      </c>
      <c r="G12" s="394">
        <v>6</v>
      </c>
      <c r="H12" s="392">
        <v>203</v>
      </c>
      <c r="I12" s="393" t="str">
        <f>IF(ISERROR(VLOOKUP(H12,[1]Baza!A:C,2,FALSE)&amp;" "&amp;"("&amp;H12&amp;")"),"",(VLOOKUP(H12,[1]Baza!A:C,2,FALSE)&amp;" "&amp;"("&amp;H12&amp;")"))</f>
        <v>Андреј Васевски (203)</v>
      </c>
      <c r="J12" s="393" t="str">
        <f>IF(ISERROR(VLOOKUP(H12,[1]Baza!A:C,3,FALSE)),"",(VLOOKUP(H12,[1]Baza!A:C,3,FALSE)))</f>
        <v>Куманово</v>
      </c>
      <c r="K12" s="402" t="str">
        <f>IF(ISERROR(VLOOKUP(H12,[1]Baza!A:D,4,FALSE)),"",(VLOOKUP(H12,[1]Baza!A:D,4,FALSE)))</f>
        <v/>
      </c>
      <c r="L12" s="400"/>
      <c r="M12" s="401" t="e">
        <f t="shared" si="2"/>
        <v>#N/A</v>
      </c>
      <c r="N12" s="401">
        <v>19</v>
      </c>
      <c r="O12" s="394">
        <v>31</v>
      </c>
      <c r="Q12" s="369"/>
    </row>
    <row r="13" spans="2:17">
      <c r="B13" s="405"/>
      <c r="C13" s="308">
        <v>11</v>
      </c>
      <c r="D13" s="330" t="str">
        <f t="shared" si="0"/>
        <v>Стефан Станковски (202)</v>
      </c>
      <c r="E13" s="331" t="str">
        <f t="shared" si="1"/>
        <v>Куманово</v>
      </c>
      <c r="F13" s="327">
        <v>10</v>
      </c>
      <c r="G13" s="394">
        <v>3</v>
      </c>
      <c r="H13" s="392">
        <v>347</v>
      </c>
      <c r="I13" s="393" t="str">
        <f>IF(ISERROR(VLOOKUP(H13,[1]Baza!A:C,2,FALSE)&amp;" "&amp;"("&amp;H13&amp;")"),"",(VLOOKUP(H13,[1]Baza!A:C,2,FALSE)&amp;" "&amp;"("&amp;H13&amp;")"))</f>
        <v>Кристијан Каламадевски (347)</v>
      </c>
      <c r="J13" s="393" t="str">
        <f>IF(ISERROR(VLOOKUP(H13,[1]Baza!A:C,3,FALSE)),"",(VLOOKUP(H13,[1]Baza!A:C,3,FALSE)))</f>
        <v>Берово 2</v>
      </c>
      <c r="K13" s="402" t="str">
        <f>IF(ISERROR(VLOOKUP(H13,[1]Baza!A:D,4,FALSE)),"",(VLOOKUP(H13,[1]Baza!A:D,4,FALSE)))</f>
        <v/>
      </c>
      <c r="L13" s="400"/>
      <c r="M13" s="401" t="e">
        <f t="shared" si="2"/>
        <v>#N/A</v>
      </c>
      <c r="N13" s="401">
        <v>12</v>
      </c>
      <c r="O13" s="394">
        <v>21</v>
      </c>
      <c r="Q13" s="369"/>
    </row>
    <row r="14" spans="2:17" ht="16.5" thickBot="1">
      <c r="B14" s="408"/>
      <c r="C14" s="311">
        <v>12</v>
      </c>
      <c r="D14" s="334" t="str">
        <f t="shared" si="0"/>
        <v/>
      </c>
      <c r="E14" s="335" t="str">
        <f t="shared" si="1"/>
        <v/>
      </c>
      <c r="F14" s="327">
        <v>1</v>
      </c>
      <c r="G14" s="394">
        <v>7</v>
      </c>
      <c r="H14" s="392">
        <v>404</v>
      </c>
      <c r="I14" s="393" t="str">
        <f>IF(ISERROR(VLOOKUP(H14,[1]Baza!A:C,2,FALSE)&amp;" "&amp;"("&amp;H14&amp;")"),"",(VLOOKUP(H14,[1]Baza!A:C,2,FALSE)&amp;" "&amp;"("&amp;H14&amp;")"))</f>
        <v>Љупчо Треновски (404)</v>
      </c>
      <c r="J14" s="393" t="str">
        <f>IF(ISERROR(VLOOKUP(H14,[1]Baza!A:C,3,FALSE)),"",(VLOOKUP(H14,[1]Baza!A:C,3,FALSE)))</f>
        <v>Берово 2</v>
      </c>
      <c r="K14" s="402" t="str">
        <f>IF(ISERROR(VLOOKUP(H14,[1]Baza!A:D,4,FALSE)),"",(VLOOKUP(H14,[1]Baza!A:D,4,FALSE)))</f>
        <v/>
      </c>
      <c r="L14" s="400"/>
      <c r="M14" s="401" t="e">
        <f t="shared" si="2"/>
        <v>#N/A</v>
      </c>
      <c r="N14" s="401">
        <v>15</v>
      </c>
      <c r="O14" s="394">
        <v>5</v>
      </c>
      <c r="Q14" s="369"/>
    </row>
    <row r="15" spans="2:17">
      <c r="B15" s="404" t="s">
        <v>65</v>
      </c>
      <c r="C15" s="307">
        <v>13</v>
      </c>
      <c r="D15" s="328" t="str">
        <f t="shared" si="0"/>
        <v>Борис Секулов (130)</v>
      </c>
      <c r="E15" s="329" t="str">
        <f t="shared" si="1"/>
        <v>Астраион</v>
      </c>
      <c r="F15" s="327">
        <v>16</v>
      </c>
      <c r="G15" s="394">
        <v>15</v>
      </c>
      <c r="H15" s="392">
        <v>364</v>
      </c>
      <c r="I15" s="393" t="str">
        <f>IF(ISERROR(VLOOKUP(H15,[1]Baza!A:C,2,FALSE)&amp;" "&amp;"("&amp;H15&amp;")"),"",(VLOOKUP(H15,[1]Baza!A:C,2,FALSE)&amp;" "&amp;"("&amp;H15&amp;")"))</f>
        <v>Петар Мукаетов (364)</v>
      </c>
      <c r="J15" s="393" t="str">
        <f>IF(ISERROR(VLOOKUP(H15,[1]Baza!A:C,3,FALSE)),"",(VLOOKUP(H15,[1]Baza!A:C,3,FALSE)))</f>
        <v>Кавадарци</v>
      </c>
      <c r="K15" s="402" t="str">
        <f>IF(ISERROR(VLOOKUP(H15,[1]Baza!A:D,4,FALSE)),"",(VLOOKUP(H15,[1]Baza!A:D,4,FALSE)))</f>
        <v/>
      </c>
      <c r="L15" s="400"/>
      <c r="M15" s="401" t="e">
        <f t="shared" si="2"/>
        <v>#N/A</v>
      </c>
      <c r="N15" s="401">
        <v>10</v>
      </c>
      <c r="O15" s="394">
        <v>0</v>
      </c>
      <c r="Q15" s="369"/>
    </row>
    <row r="16" spans="2:17">
      <c r="B16" s="405"/>
      <c r="C16" s="308">
        <v>14</v>
      </c>
      <c r="D16" s="330" t="str">
        <f t="shared" si="0"/>
        <v>Лука Стојчев (73)</v>
      </c>
      <c r="E16" s="331" t="str">
        <f t="shared" si="1"/>
        <v>Шампион ФА</v>
      </c>
      <c r="F16" s="327">
        <v>11</v>
      </c>
      <c r="G16" s="394">
        <v>19</v>
      </c>
      <c r="H16" s="392">
        <v>472</v>
      </c>
      <c r="I16" s="393" t="s">
        <v>698</v>
      </c>
      <c r="J16" s="393" t="str">
        <f>IF(ISERROR(VLOOKUP(H16,[1]Baza!A:C,3,FALSE)),"",(VLOOKUP(H16,[1]Baza!A:C,3,FALSE)))</f>
        <v>Берово</v>
      </c>
      <c r="K16" s="402" t="str">
        <f>IF(ISERROR(VLOOKUP(H16,[1]Baza!A:D,4,FALSE)),"",(VLOOKUP(H16,[1]Baza!A:D,4,FALSE)))</f>
        <v/>
      </c>
      <c r="L16" s="400"/>
      <c r="M16" s="401" t="e">
        <f t="shared" si="2"/>
        <v>#N/A</v>
      </c>
      <c r="N16" s="401">
        <v>17</v>
      </c>
      <c r="O16" s="394">
        <v>0</v>
      </c>
      <c r="Q16" s="369"/>
    </row>
    <row r="17" spans="2:15">
      <c r="B17" s="405"/>
      <c r="C17" s="308">
        <v>15</v>
      </c>
      <c r="D17" s="330" t="str">
        <f t="shared" si="0"/>
        <v>Петар Мукаетов (364)</v>
      </c>
      <c r="E17" s="331" t="str">
        <f t="shared" si="1"/>
        <v>Кавадарци</v>
      </c>
      <c r="F17" s="327">
        <v>12</v>
      </c>
      <c r="G17" s="394">
        <v>11</v>
      </c>
      <c r="H17" s="392">
        <v>202</v>
      </c>
      <c r="I17" s="393" t="str">
        <f>IF(ISERROR(VLOOKUP(H17,[1]Baza!A:C,2,FALSE)&amp;" "&amp;"("&amp;H17&amp;")"),"",(VLOOKUP(H17,[1]Baza!A:C,2,FALSE)&amp;" "&amp;"("&amp;H17&amp;")"))</f>
        <v>Стефан Станковски (202)</v>
      </c>
      <c r="J17" s="393" t="str">
        <f>IF(ISERROR(VLOOKUP(H17,[1]Baza!A:C,3,FALSE)),"",(VLOOKUP(H17,[1]Baza!A:C,3,FALSE)))</f>
        <v>Куманово</v>
      </c>
      <c r="K17" s="402" t="str">
        <f>IF(ISERROR(VLOOKUP(H17,[1]Baza!A:D,4,FALSE)),"",(VLOOKUP(H17,[1]Baza!A:D,4,FALSE)))</f>
        <v/>
      </c>
      <c r="L17" s="400"/>
      <c r="M17" s="401" t="e">
        <f t="shared" si="2"/>
        <v>#N/A</v>
      </c>
      <c r="N17" s="401">
        <v>11</v>
      </c>
      <c r="O17" s="394">
        <v>0</v>
      </c>
    </row>
    <row r="18" spans="2:15" ht="16.5" thickBot="1">
      <c r="B18" s="406"/>
      <c r="C18" s="309">
        <v>16</v>
      </c>
      <c r="D18" s="332" t="str">
        <f t="shared" si="0"/>
        <v>Вецко Соколовски (310)</v>
      </c>
      <c r="E18" s="333" t="str">
        <f t="shared" si="1"/>
        <v>Крушево</v>
      </c>
      <c r="F18" s="327">
        <v>17</v>
      </c>
      <c r="G18" s="394">
        <v>16</v>
      </c>
      <c r="H18" s="392">
        <v>310</v>
      </c>
      <c r="I18" s="393" t="str">
        <f>IF(ISERROR(VLOOKUP(H18,[1]Baza!A:C,2,FALSE)&amp;" "&amp;"("&amp;H18&amp;")"),"",(VLOOKUP(H18,[1]Baza!A:C,2,FALSE)&amp;" "&amp;"("&amp;H18&amp;")"))</f>
        <v>Вецко Соколовски (310)</v>
      </c>
      <c r="J18" s="393" t="str">
        <f>IF(ISERROR(VLOOKUP(H18,[1]Baza!A:C,3,FALSE)),"",(VLOOKUP(H18,[1]Baza!A:C,3,FALSE)))</f>
        <v>Крушево</v>
      </c>
      <c r="K18" s="402" t="str">
        <f>IF(ISERROR(VLOOKUP(H18,[1]Baza!A:D,4,FALSE)),"",(VLOOKUP(H18,[1]Baza!A:D,4,FALSE)))</f>
        <v/>
      </c>
      <c r="L18" s="400"/>
      <c r="M18" s="401" t="e">
        <f t="shared" si="2"/>
        <v>#N/A</v>
      </c>
      <c r="N18" s="401">
        <v>3</v>
      </c>
      <c r="O18" s="394">
        <v>0</v>
      </c>
    </row>
    <row r="19" spans="2:15">
      <c r="B19" s="407" t="s">
        <v>66</v>
      </c>
      <c r="C19" s="316">
        <v>17</v>
      </c>
      <c r="D19" s="336" t="str">
        <f t="shared" si="0"/>
        <v>Андреј Стојановски (47)</v>
      </c>
      <c r="E19" s="337" t="str">
        <f t="shared" si="1"/>
        <v>Крива Паланка</v>
      </c>
      <c r="F19" s="327">
        <v>14</v>
      </c>
      <c r="G19" s="394">
        <v>20</v>
      </c>
      <c r="H19" s="392">
        <v>358</v>
      </c>
      <c r="I19" s="393" t="s">
        <v>525</v>
      </c>
      <c r="J19" s="393" t="s">
        <v>548</v>
      </c>
      <c r="K19" s="402" t="str">
        <f>IF(ISERROR(VLOOKUP(H19,[1]Baza!A:D,4,FALSE)),"",(VLOOKUP(H19,[1]Baza!A:D,4,FALSE)))</f>
        <v/>
      </c>
      <c r="L19" s="400"/>
      <c r="M19" s="401" t="e">
        <f t="shared" si="2"/>
        <v>#N/A</v>
      </c>
      <c r="N19" s="401">
        <v>13</v>
      </c>
      <c r="O19" s="394">
        <v>0</v>
      </c>
    </row>
    <row r="20" spans="2:15">
      <c r="B20" s="405"/>
      <c r="C20" s="313">
        <v>18</v>
      </c>
      <c r="D20" s="330" t="str">
        <f t="shared" si="0"/>
        <v>Томе Милев (131)</v>
      </c>
      <c r="E20" s="331" t="str">
        <f t="shared" si="1"/>
        <v>Астраион</v>
      </c>
      <c r="F20" s="327">
        <v>18</v>
      </c>
      <c r="G20" s="283"/>
      <c r="H20" s="283"/>
      <c r="I20" s="294" t="str">
        <f>IF(ISERROR(VLOOKUP(H20,Baza!A:C,2,FALSE)&amp;" "&amp;"("&amp;H20&amp;")"),"",(VLOOKUP(H20,Baza!A:C,2,FALSE)&amp;" "&amp;"("&amp;H20&amp;")"))</f>
        <v/>
      </c>
      <c r="J20" s="294" t="str">
        <f>IF(ISERROR(VLOOKUP(H20,Baza!A:C,3,FALSE)),"",(VLOOKUP(H20,Baza!A:C,3,FALSE)))</f>
        <v/>
      </c>
      <c r="K20" s="357" t="str">
        <f>IF(ISERROR(VLOOKUP(H20,Baza!A:D,4,FALSE)),"",(VLOOKUP(H20,Baza!A:D,4,FALSE)))</f>
        <v/>
      </c>
      <c r="M20" s="278" t="e">
        <f t="shared" si="2"/>
        <v>#N/A</v>
      </c>
      <c r="N20" s="278">
        <v>18</v>
      </c>
      <c r="O20" s="357"/>
    </row>
    <row r="21" spans="2:15">
      <c r="B21" s="405"/>
      <c r="C21" s="313">
        <v>19</v>
      </c>
      <c r="D21" s="330" t="str">
        <f t="shared" si="0"/>
        <v>Јован Пармачки</v>
      </c>
      <c r="E21" s="331" t="str">
        <f t="shared" si="1"/>
        <v>Берово</v>
      </c>
      <c r="F21" s="327">
        <v>19</v>
      </c>
      <c r="G21" s="283"/>
      <c r="H21" s="283"/>
      <c r="I21" s="294" t="str">
        <f>IF(ISERROR(VLOOKUP(H21,Baza!A:C,2,FALSE)&amp;" "&amp;"("&amp;H21&amp;")"),"",(VLOOKUP(H21,Baza!A:C,2,FALSE)&amp;" "&amp;"("&amp;H21&amp;")"))</f>
        <v/>
      </c>
      <c r="J21" s="294" t="str">
        <f>IF(ISERROR(VLOOKUP(H21,Baza!A:C,3,FALSE)),"",(VLOOKUP(H21,Baza!A:C,3,FALSE)))</f>
        <v/>
      </c>
      <c r="K21" s="357" t="str">
        <f>IF(ISERROR(VLOOKUP(H21,Baza!A:D,4,FALSE)),"",(VLOOKUP(H21,Baza!A:D,4,FALSE)))</f>
        <v/>
      </c>
      <c r="M21" s="278" t="e">
        <f t="shared" si="2"/>
        <v>#N/A</v>
      </c>
      <c r="N21" s="278">
        <v>19</v>
      </c>
      <c r="O21" s="357"/>
    </row>
    <row r="22" spans="2:15" ht="16.5" thickBot="1">
      <c r="B22" s="408"/>
      <c r="C22" s="314">
        <v>20</v>
      </c>
      <c r="D22" s="334" t="str">
        <f t="shared" si="0"/>
        <v>Димитар Петровски</v>
      </c>
      <c r="E22" s="335" t="str">
        <f t="shared" si="1"/>
        <v>Пелагонија</v>
      </c>
      <c r="F22" s="327">
        <v>20</v>
      </c>
      <c r="G22" s="283"/>
      <c r="H22" s="283"/>
      <c r="I22" s="294" t="str">
        <f>IF(ISERROR(VLOOKUP(H22,Baza!A:C,2,FALSE)&amp;" "&amp;"("&amp;H22&amp;")"),"",(VLOOKUP(H22,Baza!A:C,2,FALSE)&amp;" "&amp;"("&amp;H22&amp;")"))</f>
        <v/>
      </c>
      <c r="J22" s="294" t="str">
        <f>IF(ISERROR(VLOOKUP(H22,Baza!A:C,3,FALSE)),"",(VLOOKUP(H22,Baza!A:C,3,FALSE)))</f>
        <v/>
      </c>
      <c r="K22" s="357" t="str">
        <f>IF(ISERROR(VLOOKUP(H22,Baza!A:D,4,FALSE)),"",(VLOOKUP(H22,Baza!A:D,4,FALSE)))</f>
        <v/>
      </c>
      <c r="M22" s="278" t="e">
        <f t="shared" si="2"/>
        <v>#N/A</v>
      </c>
      <c r="N22" s="278">
        <v>20</v>
      </c>
      <c r="O22" s="357"/>
    </row>
    <row r="23" spans="2:15">
      <c r="B23" s="404" t="s">
        <v>67</v>
      </c>
      <c r="C23" s="312">
        <v>21</v>
      </c>
      <c r="D23" s="328" t="str">
        <f t="shared" si="0"/>
        <v/>
      </c>
      <c r="E23" s="329" t="str">
        <f t="shared" si="1"/>
        <v/>
      </c>
      <c r="F23" s="327">
        <v>21</v>
      </c>
      <c r="G23" s="283"/>
      <c r="H23" s="283"/>
      <c r="I23" s="294" t="str">
        <f>IF(ISERROR(VLOOKUP(H23,Baza!A:C,2,FALSE)&amp;" "&amp;"("&amp;H23&amp;")"),"",(VLOOKUP(H23,Baza!A:C,2,FALSE)&amp;" "&amp;"("&amp;H23&amp;")"))</f>
        <v/>
      </c>
      <c r="J23" s="294" t="str">
        <f>IF(ISERROR(VLOOKUP(H23,Baza!A:C,3,FALSE)),"",(VLOOKUP(H23,Baza!A:C,3,FALSE)))</f>
        <v/>
      </c>
      <c r="K23" s="357" t="str">
        <f>IF(ISERROR(VLOOKUP(H23,Baza!A:D,4,FALSE)),"",(VLOOKUP(H23,Baza!A:D,4,FALSE)))</f>
        <v/>
      </c>
      <c r="M23" s="278" t="e">
        <f t="shared" si="2"/>
        <v>#N/A</v>
      </c>
      <c r="N23" s="278">
        <v>21</v>
      </c>
      <c r="O23" s="357"/>
    </row>
    <row r="24" spans="2:15">
      <c r="B24" s="405"/>
      <c r="C24" s="313">
        <v>22</v>
      </c>
      <c r="D24" s="330" t="str">
        <f t="shared" si="0"/>
        <v/>
      </c>
      <c r="E24" s="331" t="str">
        <f t="shared" si="1"/>
        <v/>
      </c>
      <c r="F24" s="327">
        <v>22</v>
      </c>
      <c r="G24" s="283"/>
      <c r="H24" s="283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7" t="str">
        <f>IF(ISERROR(VLOOKUP(H24,Baza!A:D,4,FALSE)),"",(VLOOKUP(H24,Baza!A:D,4,FALSE)))</f>
        <v/>
      </c>
      <c r="M24" s="278" t="e">
        <f t="shared" si="2"/>
        <v>#N/A</v>
      </c>
      <c r="N24" s="278">
        <v>22</v>
      </c>
      <c r="O24" s="357"/>
    </row>
    <row r="25" spans="2:15">
      <c r="B25" s="405"/>
      <c r="C25" s="313">
        <v>23</v>
      </c>
      <c r="D25" s="330" t="str">
        <f t="shared" si="0"/>
        <v/>
      </c>
      <c r="E25" s="331" t="str">
        <f t="shared" si="1"/>
        <v/>
      </c>
      <c r="F25" s="327">
        <v>23</v>
      </c>
      <c r="G25" s="283"/>
      <c r="H25" s="283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7" t="str">
        <f>IF(ISERROR(VLOOKUP(H25,Baza!A:D,4,FALSE)),"",(VLOOKUP(H25,Baza!A:D,4,FALSE)))</f>
        <v/>
      </c>
      <c r="M25" s="278" t="e">
        <f t="shared" si="2"/>
        <v>#N/A</v>
      </c>
      <c r="N25" s="278">
        <v>23</v>
      </c>
      <c r="O25" s="357"/>
    </row>
    <row r="26" spans="2:15" ht="16.5" thickBot="1">
      <c r="B26" s="406"/>
      <c r="C26" s="315">
        <v>24</v>
      </c>
      <c r="D26" s="332" t="str">
        <f t="shared" si="0"/>
        <v/>
      </c>
      <c r="E26" s="333" t="str">
        <f t="shared" si="1"/>
        <v/>
      </c>
      <c r="F26" s="327">
        <v>24</v>
      </c>
      <c r="G26" s="283"/>
      <c r="H26" s="283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7" t="str">
        <f>IF(ISERROR(VLOOKUP(H26,Baza!A:D,4,FALSE)),"",(VLOOKUP(H26,Baza!A:D,4,FALSE)))</f>
        <v/>
      </c>
      <c r="M26" s="278" t="e">
        <f t="shared" si="2"/>
        <v>#N/A</v>
      </c>
      <c r="N26" s="278">
        <v>24</v>
      </c>
      <c r="O26" s="357"/>
    </row>
    <row r="27" spans="2:15">
      <c r="B27" s="407" t="s">
        <v>68</v>
      </c>
      <c r="C27" s="316">
        <v>25</v>
      </c>
      <c r="D27" s="336" t="str">
        <f t="shared" si="0"/>
        <v/>
      </c>
      <c r="E27" s="337" t="str">
        <f t="shared" si="1"/>
        <v/>
      </c>
      <c r="F27" s="327">
        <v>25</v>
      </c>
      <c r="G27" s="283"/>
      <c r="H27" s="283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7" t="str">
        <f>IF(ISERROR(VLOOKUP(H27,Baza!A:D,4,FALSE)),"",(VLOOKUP(H27,Baza!A:D,4,FALSE)))</f>
        <v/>
      </c>
      <c r="M27" s="278" t="e">
        <f t="shared" si="2"/>
        <v>#N/A</v>
      </c>
      <c r="N27" s="278">
        <v>25</v>
      </c>
      <c r="O27" s="357"/>
    </row>
    <row r="28" spans="2:15">
      <c r="B28" s="405"/>
      <c r="C28" s="313">
        <v>26</v>
      </c>
      <c r="D28" s="330" t="str">
        <f t="shared" si="0"/>
        <v/>
      </c>
      <c r="E28" s="331" t="str">
        <f t="shared" si="1"/>
        <v/>
      </c>
      <c r="F28" s="327">
        <v>26</v>
      </c>
      <c r="G28" s="283"/>
      <c r="H28" s="283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7" t="str">
        <f>IF(ISERROR(VLOOKUP(H28,Baza!A:D,4,FALSE)),"",(VLOOKUP(H28,Baza!A:D,4,FALSE)))</f>
        <v/>
      </c>
      <c r="M28" s="278" t="e">
        <f t="shared" si="2"/>
        <v>#N/A</v>
      </c>
      <c r="N28" s="278">
        <v>26</v>
      </c>
      <c r="O28" s="357"/>
    </row>
    <row r="29" spans="2:15">
      <c r="B29" s="405"/>
      <c r="C29" s="313">
        <v>27</v>
      </c>
      <c r="D29" s="330" t="str">
        <f t="shared" si="0"/>
        <v/>
      </c>
      <c r="E29" s="331" t="str">
        <f t="shared" si="1"/>
        <v/>
      </c>
      <c r="F29" s="327">
        <v>27</v>
      </c>
      <c r="G29" s="283"/>
      <c r="H29" s="283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7" t="str">
        <f>IF(ISERROR(VLOOKUP(H29,Baza!A:D,4,FALSE)),"",(VLOOKUP(H29,Baza!A:D,4,FALSE)))</f>
        <v/>
      </c>
      <c r="M29" s="278" t="e">
        <f t="shared" si="2"/>
        <v>#N/A</v>
      </c>
      <c r="N29" s="278">
        <v>27</v>
      </c>
      <c r="O29" s="357"/>
    </row>
    <row r="30" spans="2:15" ht="16.5" thickBot="1">
      <c r="B30" s="408"/>
      <c r="C30" s="314">
        <v>28</v>
      </c>
      <c r="D30" s="334" t="str">
        <f t="shared" si="0"/>
        <v/>
      </c>
      <c r="E30" s="335" t="str">
        <f t="shared" si="1"/>
        <v/>
      </c>
      <c r="F30" s="327">
        <v>28</v>
      </c>
      <c r="G30" s="283"/>
      <c r="H30" s="283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7" t="str">
        <f>IF(ISERROR(VLOOKUP(H30,Baza!A:D,4,FALSE)),"",(VLOOKUP(H30,Baza!A:D,4,FALSE)))</f>
        <v/>
      </c>
      <c r="M30" s="278" t="e">
        <f t="shared" si="2"/>
        <v>#N/A</v>
      </c>
      <c r="N30" s="278">
        <v>28</v>
      </c>
      <c r="O30" s="357"/>
    </row>
    <row r="31" spans="2:15">
      <c r="B31" s="404" t="s">
        <v>69</v>
      </c>
      <c r="C31" s="312">
        <v>29</v>
      </c>
      <c r="D31" s="328" t="str">
        <f t="shared" si="0"/>
        <v/>
      </c>
      <c r="E31" s="329" t="str">
        <f t="shared" si="1"/>
        <v/>
      </c>
      <c r="F31" s="327">
        <v>29</v>
      </c>
      <c r="G31" s="283"/>
      <c r="H31" s="283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7" t="str">
        <f>IF(ISERROR(VLOOKUP(H31,Baza!A:D,4,FALSE)),"",(VLOOKUP(H31,Baza!A:D,4,FALSE)))</f>
        <v/>
      </c>
      <c r="M31" s="278" t="e">
        <f t="shared" si="2"/>
        <v>#N/A</v>
      </c>
      <c r="N31" s="278">
        <v>29</v>
      </c>
      <c r="O31" s="357"/>
    </row>
    <row r="32" spans="2:15">
      <c r="B32" s="405"/>
      <c r="C32" s="313">
        <v>30</v>
      </c>
      <c r="D32" s="330" t="str">
        <f t="shared" si="0"/>
        <v/>
      </c>
      <c r="E32" s="331" t="str">
        <f t="shared" si="1"/>
        <v/>
      </c>
      <c r="F32" s="327">
        <v>30</v>
      </c>
      <c r="G32" s="283"/>
      <c r="H32" s="283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7" t="str">
        <f>IF(ISERROR(VLOOKUP(H32,Baza!A:D,4,FALSE)),"",(VLOOKUP(H32,Baza!A:D,4,FALSE)))</f>
        <v/>
      </c>
      <c r="M32" s="278" t="e">
        <f t="shared" si="2"/>
        <v>#N/A</v>
      </c>
      <c r="N32" s="278">
        <v>30</v>
      </c>
      <c r="O32" s="357"/>
    </row>
    <row r="33" spans="1:15">
      <c r="B33" s="405"/>
      <c r="C33" s="313">
        <v>31</v>
      </c>
      <c r="D33" s="330" t="str">
        <f t="shared" si="0"/>
        <v/>
      </c>
      <c r="E33" s="331" t="str">
        <f t="shared" si="1"/>
        <v/>
      </c>
      <c r="F33" s="327">
        <v>31</v>
      </c>
      <c r="G33" s="283"/>
      <c r="H33" s="283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7" t="str">
        <f>IF(ISERROR(VLOOKUP(H33,Baza!A:D,4,FALSE)),"",(VLOOKUP(H33,Baza!A:D,4,FALSE)))</f>
        <v/>
      </c>
      <c r="M33" s="278" t="e">
        <f t="shared" si="2"/>
        <v>#N/A</v>
      </c>
      <c r="N33" s="278">
        <v>31</v>
      </c>
      <c r="O33" s="357"/>
    </row>
    <row r="34" spans="1:15" ht="16.5" thickBot="1">
      <c r="B34" s="406"/>
      <c r="C34" s="315">
        <v>32</v>
      </c>
      <c r="D34" s="332" t="str">
        <f t="shared" si="0"/>
        <v/>
      </c>
      <c r="E34" s="333" t="str">
        <f t="shared" si="1"/>
        <v/>
      </c>
      <c r="F34" s="327">
        <v>32</v>
      </c>
      <c r="G34" s="283"/>
      <c r="H34" s="283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7" t="str">
        <f>IF(ISERROR(VLOOKUP(H34,Baza!A:D,4,FALSE)),"",(VLOOKUP(H34,Baza!A:D,4,FALSE)))</f>
        <v/>
      </c>
      <c r="M34" s="278" t="e">
        <f t="shared" si="2"/>
        <v>#N/A</v>
      </c>
      <c r="N34" s="278">
        <v>32</v>
      </c>
      <c r="O34" s="357"/>
    </row>
    <row r="35" spans="1:15">
      <c r="A35" s="284"/>
      <c r="B35" s="407" t="s">
        <v>70</v>
      </c>
      <c r="C35" s="321">
        <v>33</v>
      </c>
      <c r="D35" s="336" t="str">
        <f t="shared" ref="D35:D66" si="3">IF(ISERROR(VLOOKUP(C35,$G$3:$I$66,3,FALSE)),"",(VLOOKUP(C35,$G$3:$I$66,3,FALSE)))</f>
        <v/>
      </c>
      <c r="E35" s="337" t="str">
        <f t="shared" ref="E35:E66" si="4">IF(D35="","",INDEX($J$3:$J$42,MATCH(C35,$G$3:$G$42,0)))</f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7" t="str">
        <f>IF(ISERROR(VLOOKUP(H35,Baza!A:D,4,FALSE)),"",(VLOOKUP(H35,Baza!A:D,4,FALSE)))</f>
        <v/>
      </c>
      <c r="M35" s="278" t="e">
        <f t="shared" ref="M35:M66" si="5">VLOOKUP(C35,$H$3:$J$66,3,FALSE)</f>
        <v>#N/A</v>
      </c>
      <c r="N35" s="278">
        <v>33</v>
      </c>
      <c r="O35" s="357"/>
    </row>
    <row r="36" spans="1:15">
      <c r="B36" s="405"/>
      <c r="C36" s="318">
        <v>34</v>
      </c>
      <c r="D36" s="330" t="str">
        <f t="shared" si="3"/>
        <v/>
      </c>
      <c r="E36" s="331" t="str">
        <f t="shared" si="4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7" t="str">
        <f>IF(ISERROR(VLOOKUP(H36,Baza!A:D,4,FALSE)),"",(VLOOKUP(H36,Baza!A:D,4,FALSE)))</f>
        <v/>
      </c>
      <c r="M36" s="278" t="e">
        <f t="shared" si="5"/>
        <v>#N/A</v>
      </c>
      <c r="N36" s="278">
        <v>34</v>
      </c>
      <c r="O36" s="357"/>
    </row>
    <row r="37" spans="1:15">
      <c r="B37" s="405"/>
      <c r="C37" s="318">
        <v>35</v>
      </c>
      <c r="D37" s="330" t="str">
        <f t="shared" si="3"/>
        <v/>
      </c>
      <c r="E37" s="331" t="str">
        <f t="shared" si="4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7" t="str">
        <f>IF(ISERROR(VLOOKUP(H37,Baza!A:D,4,FALSE)),"",(VLOOKUP(H37,Baza!A:D,4,FALSE)))</f>
        <v/>
      </c>
      <c r="M37" s="278" t="e">
        <f t="shared" si="5"/>
        <v>#N/A</v>
      </c>
      <c r="N37" s="278">
        <v>35</v>
      </c>
      <c r="O37" s="357"/>
    </row>
    <row r="38" spans="1:15" ht="16.5" thickBot="1">
      <c r="B38" s="408"/>
      <c r="C38" s="319">
        <v>36</v>
      </c>
      <c r="D38" s="334" t="str">
        <f t="shared" si="3"/>
        <v/>
      </c>
      <c r="E38" s="335" t="str">
        <f t="shared" si="4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7" t="str">
        <f>IF(ISERROR(VLOOKUP(H38,Baza!A:D,4,FALSE)),"",(VLOOKUP(H38,Baza!A:D,4,FALSE)))</f>
        <v/>
      </c>
      <c r="M38" s="278" t="e">
        <f t="shared" si="5"/>
        <v>#N/A</v>
      </c>
      <c r="N38" s="278">
        <v>36</v>
      </c>
      <c r="O38" s="357"/>
    </row>
    <row r="39" spans="1:15">
      <c r="B39" s="404" t="s">
        <v>71</v>
      </c>
      <c r="C39" s="317">
        <v>37</v>
      </c>
      <c r="D39" s="328" t="str">
        <f t="shared" si="3"/>
        <v/>
      </c>
      <c r="E39" s="329" t="str">
        <f t="shared" si="4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7" t="str">
        <f>IF(ISERROR(VLOOKUP(H39,Baza!A:D,4,FALSE)),"",(VLOOKUP(H39,Baza!A:D,4,FALSE)))</f>
        <v/>
      </c>
      <c r="M39" s="278" t="e">
        <f t="shared" si="5"/>
        <v>#N/A</v>
      </c>
      <c r="N39" s="278">
        <v>37</v>
      </c>
      <c r="O39" s="357"/>
    </row>
    <row r="40" spans="1:15">
      <c r="B40" s="405"/>
      <c r="C40" s="318">
        <v>38</v>
      </c>
      <c r="D40" s="330" t="str">
        <f t="shared" si="3"/>
        <v/>
      </c>
      <c r="E40" s="331" t="str">
        <f t="shared" si="4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7" t="str">
        <f>IF(ISERROR(VLOOKUP(H40,Baza!A:D,4,FALSE)),"",(VLOOKUP(H40,Baza!A:D,4,FALSE)))</f>
        <v/>
      </c>
      <c r="M40" s="278" t="e">
        <f t="shared" si="5"/>
        <v>#N/A</v>
      </c>
      <c r="N40" s="278">
        <v>38</v>
      </c>
      <c r="O40" s="357"/>
    </row>
    <row r="41" spans="1:15">
      <c r="B41" s="405"/>
      <c r="C41" s="318">
        <v>39</v>
      </c>
      <c r="D41" s="330" t="str">
        <f t="shared" si="3"/>
        <v/>
      </c>
      <c r="E41" s="331" t="str">
        <f t="shared" si="4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7" t="str">
        <f>IF(ISERROR(VLOOKUP(H41,Baza!A:D,4,FALSE)),"",(VLOOKUP(H41,Baza!A:D,4,FALSE)))</f>
        <v/>
      </c>
      <c r="M41" s="278" t="e">
        <f t="shared" si="5"/>
        <v>#N/A</v>
      </c>
      <c r="N41" s="278">
        <v>39</v>
      </c>
      <c r="O41" s="357"/>
    </row>
    <row r="42" spans="1:15" ht="16.5" thickBot="1">
      <c r="B42" s="406"/>
      <c r="C42" s="320">
        <v>40</v>
      </c>
      <c r="D42" s="332" t="str">
        <f t="shared" si="3"/>
        <v/>
      </c>
      <c r="E42" s="333" t="str">
        <f t="shared" si="4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7" t="str">
        <f>IF(ISERROR(VLOOKUP(H42,Baza!A:D,4,FALSE)),"",(VLOOKUP(H42,Baza!A:D,4,FALSE)))</f>
        <v/>
      </c>
      <c r="M42" s="278" t="e">
        <f t="shared" si="5"/>
        <v>#N/A</v>
      </c>
      <c r="N42" s="278">
        <v>40</v>
      </c>
      <c r="O42" s="357"/>
    </row>
    <row r="43" spans="1:15">
      <c r="B43" s="407" t="s">
        <v>72</v>
      </c>
      <c r="C43" s="321">
        <v>41</v>
      </c>
      <c r="D43" s="336" t="str">
        <f t="shared" si="3"/>
        <v/>
      </c>
      <c r="E43" s="337" t="str">
        <f t="shared" si="4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7" t="str">
        <f>IF(ISERROR(VLOOKUP(H43,Baza!A:D,4,FALSE)),"",(VLOOKUP(H43,Baza!A:D,4,FALSE)))</f>
        <v/>
      </c>
      <c r="M43" s="278" t="e">
        <f t="shared" si="5"/>
        <v>#N/A</v>
      </c>
      <c r="N43" s="278">
        <v>41</v>
      </c>
      <c r="O43" s="357"/>
    </row>
    <row r="44" spans="1:15">
      <c r="B44" s="405"/>
      <c r="C44" s="318">
        <v>42</v>
      </c>
      <c r="D44" s="330" t="str">
        <f t="shared" si="3"/>
        <v/>
      </c>
      <c r="E44" s="331" t="str">
        <f t="shared" si="4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7" t="str">
        <f>IF(ISERROR(VLOOKUP(H44,Baza!A:D,4,FALSE)),"",(VLOOKUP(H44,Baza!A:D,4,FALSE)))</f>
        <v/>
      </c>
      <c r="M44" s="278" t="e">
        <f t="shared" si="5"/>
        <v>#N/A</v>
      </c>
      <c r="N44" s="278">
        <v>42</v>
      </c>
      <c r="O44" s="357"/>
    </row>
    <row r="45" spans="1:15">
      <c r="B45" s="405"/>
      <c r="C45" s="318">
        <v>43</v>
      </c>
      <c r="D45" s="330" t="str">
        <f t="shared" si="3"/>
        <v/>
      </c>
      <c r="E45" s="331" t="str">
        <f t="shared" si="4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7" t="str">
        <f>IF(ISERROR(VLOOKUP(H45,Baza!A:D,4,FALSE)),"",(VLOOKUP(H45,Baza!A:D,4,FALSE)))</f>
        <v/>
      </c>
      <c r="M45" s="278" t="e">
        <f t="shared" si="5"/>
        <v>#N/A</v>
      </c>
      <c r="N45" s="278">
        <v>43</v>
      </c>
      <c r="O45" s="357"/>
    </row>
    <row r="46" spans="1:15" ht="16.5" thickBot="1">
      <c r="B46" s="408"/>
      <c r="C46" s="319">
        <v>44</v>
      </c>
      <c r="D46" s="334" t="str">
        <f t="shared" si="3"/>
        <v/>
      </c>
      <c r="E46" s="335" t="str">
        <f t="shared" si="4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7" t="str">
        <f>IF(ISERROR(VLOOKUP(H46,Baza!A:D,4,FALSE)),"",(VLOOKUP(H46,Baza!A:D,4,FALSE)))</f>
        <v/>
      </c>
      <c r="M46" s="278" t="e">
        <f t="shared" si="5"/>
        <v>#N/A</v>
      </c>
      <c r="N46" s="278">
        <v>44</v>
      </c>
      <c r="O46" s="357"/>
    </row>
    <row r="47" spans="1:15">
      <c r="B47" s="404" t="s">
        <v>73</v>
      </c>
      <c r="C47" s="317">
        <v>45</v>
      </c>
      <c r="D47" s="328" t="str">
        <f t="shared" si="3"/>
        <v/>
      </c>
      <c r="E47" s="329" t="str">
        <f t="shared" si="4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7" t="str">
        <f>IF(ISERROR(VLOOKUP(H47,Baza!A:D,4,FALSE)),"",(VLOOKUP(H47,Baza!A:D,4,FALSE)))</f>
        <v/>
      </c>
      <c r="M47" s="278" t="e">
        <f t="shared" si="5"/>
        <v>#N/A</v>
      </c>
      <c r="N47" s="278">
        <v>45</v>
      </c>
      <c r="O47" s="357"/>
    </row>
    <row r="48" spans="1:15">
      <c r="B48" s="405"/>
      <c r="C48" s="318">
        <v>46</v>
      </c>
      <c r="D48" s="330" t="str">
        <f t="shared" si="3"/>
        <v/>
      </c>
      <c r="E48" s="331" t="str">
        <f t="shared" si="4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7" t="str">
        <f>IF(ISERROR(VLOOKUP(H48,Baza!A:D,4,FALSE)),"",(VLOOKUP(H48,Baza!A:D,4,FALSE)))</f>
        <v/>
      </c>
      <c r="M48" s="278" t="e">
        <f t="shared" si="5"/>
        <v>#N/A</v>
      </c>
      <c r="N48" s="278">
        <v>46</v>
      </c>
      <c r="O48" s="357"/>
    </row>
    <row r="49" spans="2:15">
      <c r="B49" s="405"/>
      <c r="C49" s="318">
        <v>47</v>
      </c>
      <c r="D49" s="330" t="str">
        <f t="shared" si="3"/>
        <v/>
      </c>
      <c r="E49" s="331" t="str">
        <f t="shared" si="4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7" t="str">
        <f>IF(ISERROR(VLOOKUP(H49,Baza!A:D,4,FALSE)),"",(VLOOKUP(H49,Baza!A:D,4,FALSE)))</f>
        <v/>
      </c>
      <c r="M49" s="278" t="str">
        <f t="shared" si="5"/>
        <v>Крива Паланка</v>
      </c>
      <c r="N49" s="278">
        <v>47</v>
      </c>
      <c r="O49" s="357"/>
    </row>
    <row r="50" spans="2:15" ht="16.5" thickBot="1">
      <c r="B50" s="406"/>
      <c r="C50" s="320">
        <v>48</v>
      </c>
      <c r="D50" s="332" t="str">
        <f t="shared" si="3"/>
        <v/>
      </c>
      <c r="E50" s="333" t="str">
        <f t="shared" si="4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7" t="str">
        <f>IF(ISERROR(VLOOKUP(H50,Baza!A:D,4,FALSE)),"",(VLOOKUP(H50,Baza!A:D,4,FALSE)))</f>
        <v/>
      </c>
      <c r="M50" s="278" t="e">
        <f t="shared" si="5"/>
        <v>#N/A</v>
      </c>
      <c r="N50" s="278">
        <v>48</v>
      </c>
      <c r="O50" s="357"/>
    </row>
    <row r="51" spans="2:15">
      <c r="B51" s="407" t="s">
        <v>74</v>
      </c>
      <c r="C51" s="325">
        <v>49</v>
      </c>
      <c r="D51" s="336" t="str">
        <f t="shared" si="3"/>
        <v/>
      </c>
      <c r="E51" s="337" t="str">
        <f t="shared" si="4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7" t="str">
        <f>IF(ISERROR(VLOOKUP(H51,Baza!A:D,4,FALSE)),"",(VLOOKUP(H51,Baza!A:D,4,FALSE)))</f>
        <v/>
      </c>
      <c r="M51" s="278" t="e">
        <f t="shared" si="5"/>
        <v>#N/A</v>
      </c>
      <c r="N51" s="278">
        <v>49</v>
      </c>
      <c r="O51" s="357"/>
    </row>
    <row r="52" spans="2:15">
      <c r="B52" s="405"/>
      <c r="C52" s="323">
        <v>50</v>
      </c>
      <c r="D52" s="330" t="str">
        <f t="shared" si="3"/>
        <v/>
      </c>
      <c r="E52" s="331" t="str">
        <f t="shared" si="4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7" t="str">
        <f>IF(ISERROR(VLOOKUP(H52,Baza!A:D,4,FALSE)),"",(VLOOKUP(H52,Baza!A:D,4,FALSE)))</f>
        <v/>
      </c>
      <c r="M52" s="278" t="e">
        <f t="shared" si="5"/>
        <v>#N/A</v>
      </c>
      <c r="N52" s="278">
        <v>50</v>
      </c>
      <c r="O52" s="357"/>
    </row>
    <row r="53" spans="2:15">
      <c r="B53" s="405"/>
      <c r="C53" s="323">
        <v>51</v>
      </c>
      <c r="D53" s="330" t="str">
        <f t="shared" si="3"/>
        <v/>
      </c>
      <c r="E53" s="331" t="str">
        <f t="shared" si="4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7" t="str">
        <f>IF(ISERROR(VLOOKUP(H53,Baza!A:D,4,FALSE)),"",(VLOOKUP(H53,Baza!A:D,4,FALSE)))</f>
        <v/>
      </c>
      <c r="M53" s="278" t="e">
        <f t="shared" si="5"/>
        <v>#N/A</v>
      </c>
      <c r="N53" s="278">
        <v>51</v>
      </c>
      <c r="O53" s="357"/>
    </row>
    <row r="54" spans="2:15" ht="16.5" thickBot="1">
      <c r="B54" s="408"/>
      <c r="C54" s="326">
        <v>52</v>
      </c>
      <c r="D54" s="334" t="str">
        <f t="shared" si="3"/>
        <v/>
      </c>
      <c r="E54" s="335" t="str">
        <f t="shared" si="4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7" t="str">
        <f>IF(ISERROR(VLOOKUP(H54,Baza!A:D,4,FALSE)),"",(VLOOKUP(H54,Baza!A:D,4,FALSE)))</f>
        <v/>
      </c>
      <c r="M54" s="278" t="e">
        <f t="shared" si="5"/>
        <v>#N/A</v>
      </c>
      <c r="N54" s="278">
        <v>52</v>
      </c>
      <c r="O54" s="357"/>
    </row>
    <row r="55" spans="2:15">
      <c r="B55" s="404" t="s">
        <v>75</v>
      </c>
      <c r="C55" s="322">
        <v>53</v>
      </c>
      <c r="D55" s="328" t="str">
        <f t="shared" si="3"/>
        <v/>
      </c>
      <c r="E55" s="329" t="str">
        <f t="shared" si="4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7" t="str">
        <f>IF(ISERROR(VLOOKUP(H55,Baza!A:D,4,FALSE)),"",(VLOOKUP(H55,Baza!A:D,4,FALSE)))</f>
        <v/>
      </c>
      <c r="M55" s="278" t="e">
        <f t="shared" si="5"/>
        <v>#N/A</v>
      </c>
      <c r="N55" s="278">
        <v>53</v>
      </c>
      <c r="O55" s="357"/>
    </row>
    <row r="56" spans="2:15">
      <c r="B56" s="405"/>
      <c r="C56" s="323">
        <v>54</v>
      </c>
      <c r="D56" s="330" t="str">
        <f t="shared" si="3"/>
        <v/>
      </c>
      <c r="E56" s="331" t="str">
        <f t="shared" si="4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7" t="str">
        <f>IF(ISERROR(VLOOKUP(H56,Baza!A:D,4,FALSE)),"",(VLOOKUP(H56,Baza!A:D,4,FALSE)))</f>
        <v/>
      </c>
      <c r="M56" s="278" t="e">
        <f t="shared" si="5"/>
        <v>#N/A</v>
      </c>
      <c r="N56" s="278">
        <v>54</v>
      </c>
      <c r="O56" s="357"/>
    </row>
    <row r="57" spans="2:15">
      <c r="B57" s="405"/>
      <c r="C57" s="323">
        <v>55</v>
      </c>
      <c r="D57" s="330" t="str">
        <f t="shared" si="3"/>
        <v/>
      </c>
      <c r="E57" s="331" t="str">
        <f t="shared" si="4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7" t="str">
        <f>IF(ISERROR(VLOOKUP(H57,Baza!A:D,4,FALSE)),"",(VLOOKUP(H57,Baza!A:D,4,FALSE)))</f>
        <v/>
      </c>
      <c r="M57" s="278" t="e">
        <f t="shared" si="5"/>
        <v>#N/A</v>
      </c>
      <c r="N57" s="278">
        <v>55</v>
      </c>
      <c r="O57" s="357"/>
    </row>
    <row r="58" spans="2:15" ht="16.5" thickBot="1">
      <c r="B58" s="406"/>
      <c r="C58" s="324">
        <v>56</v>
      </c>
      <c r="D58" s="332" t="str">
        <f t="shared" si="3"/>
        <v/>
      </c>
      <c r="E58" s="333" t="str">
        <f t="shared" si="4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7" t="str">
        <f>IF(ISERROR(VLOOKUP(H58,Baza!A:D,4,FALSE)),"",(VLOOKUP(H58,Baza!A:D,4,FALSE)))</f>
        <v/>
      </c>
      <c r="M58" s="278" t="e">
        <f t="shared" si="5"/>
        <v>#N/A</v>
      </c>
      <c r="N58" s="278">
        <v>56</v>
      </c>
      <c r="O58" s="357"/>
    </row>
    <row r="59" spans="2:15">
      <c r="B59" s="407" t="s">
        <v>76</v>
      </c>
      <c r="C59" s="325">
        <v>57</v>
      </c>
      <c r="D59" s="336" t="str">
        <f t="shared" si="3"/>
        <v/>
      </c>
      <c r="E59" s="337" t="str">
        <f t="shared" si="4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7" t="str">
        <f>IF(ISERROR(VLOOKUP(H59,Baza!A:D,4,FALSE)),"",(VLOOKUP(H59,Baza!A:D,4,FALSE)))</f>
        <v/>
      </c>
      <c r="M59" s="278" t="e">
        <f t="shared" si="5"/>
        <v>#N/A</v>
      </c>
      <c r="N59" s="278">
        <v>57</v>
      </c>
      <c r="O59" s="357"/>
    </row>
    <row r="60" spans="2:15">
      <c r="B60" s="405"/>
      <c r="C60" s="323">
        <v>58</v>
      </c>
      <c r="D60" s="330" t="str">
        <f t="shared" si="3"/>
        <v/>
      </c>
      <c r="E60" s="331" t="str">
        <f t="shared" si="4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7" t="str">
        <f>IF(ISERROR(VLOOKUP(H60,Baza!A:D,4,FALSE)),"",(VLOOKUP(H60,Baza!A:D,4,FALSE)))</f>
        <v/>
      </c>
      <c r="M60" s="278" t="e">
        <f t="shared" si="5"/>
        <v>#N/A</v>
      </c>
      <c r="N60" s="278">
        <v>58</v>
      </c>
      <c r="O60" s="357"/>
    </row>
    <row r="61" spans="2:15">
      <c r="B61" s="405"/>
      <c r="C61" s="323">
        <v>59</v>
      </c>
      <c r="D61" s="330" t="str">
        <f t="shared" si="3"/>
        <v/>
      </c>
      <c r="E61" s="331" t="str">
        <f t="shared" si="4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7" t="str">
        <f>IF(ISERROR(VLOOKUP(H61,Baza!A:D,4,FALSE)),"",(VLOOKUP(H61,Baza!A:D,4,FALSE)))</f>
        <v/>
      </c>
      <c r="M61" s="278" t="e">
        <f t="shared" si="5"/>
        <v>#N/A</v>
      </c>
      <c r="N61" s="278">
        <v>59</v>
      </c>
      <c r="O61" s="357"/>
    </row>
    <row r="62" spans="2:15" ht="16.5" thickBot="1">
      <c r="B62" s="408"/>
      <c r="C62" s="326">
        <v>60</v>
      </c>
      <c r="D62" s="334" t="str">
        <f t="shared" si="3"/>
        <v/>
      </c>
      <c r="E62" s="335" t="str">
        <f t="shared" si="4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7" t="str">
        <f>IF(ISERROR(VLOOKUP(H62,Baza!A:D,4,FALSE)),"",(VLOOKUP(H62,Baza!A:D,4,FALSE)))</f>
        <v/>
      </c>
      <c r="M62" s="278" t="e">
        <f t="shared" si="5"/>
        <v>#N/A</v>
      </c>
      <c r="N62" s="278">
        <v>60</v>
      </c>
      <c r="O62" s="357"/>
    </row>
    <row r="63" spans="2:15">
      <c r="B63" s="404" t="s">
        <v>77</v>
      </c>
      <c r="C63" s="322">
        <v>61</v>
      </c>
      <c r="D63" s="328" t="str">
        <f t="shared" si="3"/>
        <v/>
      </c>
      <c r="E63" s="329" t="str">
        <f t="shared" si="4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7" t="str">
        <f>IF(ISERROR(VLOOKUP(H63,Baza!A:D,4,FALSE)),"",(VLOOKUP(H63,Baza!A:D,4,FALSE)))</f>
        <v/>
      </c>
      <c r="M63" s="278" t="e">
        <f t="shared" si="5"/>
        <v>#N/A</v>
      </c>
      <c r="N63" s="278">
        <v>61</v>
      </c>
      <c r="O63" s="357"/>
    </row>
    <row r="64" spans="2:15">
      <c r="B64" s="405"/>
      <c r="C64" s="323">
        <v>62</v>
      </c>
      <c r="D64" s="330" t="str">
        <f t="shared" si="3"/>
        <v/>
      </c>
      <c r="E64" s="331" t="str">
        <f t="shared" si="4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7" t="str">
        <f>IF(ISERROR(VLOOKUP(H64,Baza!A:D,4,FALSE)),"",(VLOOKUP(H64,Baza!A:D,4,FALSE)))</f>
        <v/>
      </c>
      <c r="M64" s="278" t="e">
        <f t="shared" si="5"/>
        <v>#N/A</v>
      </c>
      <c r="N64" s="278">
        <v>62</v>
      </c>
      <c r="O64" s="357"/>
    </row>
    <row r="65" spans="2:15">
      <c r="B65" s="405"/>
      <c r="C65" s="323">
        <v>63</v>
      </c>
      <c r="D65" s="330" t="str">
        <f t="shared" si="3"/>
        <v/>
      </c>
      <c r="E65" s="331" t="str">
        <f t="shared" si="4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7" t="str">
        <f>IF(ISERROR(VLOOKUP(H65,Baza!A:D,4,FALSE)),"",(VLOOKUP(H65,Baza!A:D,4,FALSE)))</f>
        <v/>
      </c>
      <c r="M65" s="278" t="e">
        <f t="shared" si="5"/>
        <v>#N/A</v>
      </c>
      <c r="N65" s="278">
        <v>63</v>
      </c>
      <c r="O65" s="357"/>
    </row>
    <row r="66" spans="2:15" ht="16.5" thickBot="1">
      <c r="B66" s="406"/>
      <c r="C66" s="324">
        <v>64</v>
      </c>
      <c r="D66" s="332" t="str">
        <f t="shared" si="3"/>
        <v/>
      </c>
      <c r="E66" s="333" t="str">
        <f t="shared" si="4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7" t="str">
        <f>IF(ISERROR(VLOOKUP(H66,Baza!A:D,4,FALSE)),"",(VLOOKUP(H66,Baza!A:D,4,FALSE)))</f>
        <v/>
      </c>
      <c r="M66" s="278" t="e">
        <f t="shared" si="5"/>
        <v>#N/A</v>
      </c>
      <c r="N66" s="278">
        <v>64</v>
      </c>
      <c r="O66" s="357"/>
    </row>
    <row r="67" spans="2:15" hidden="1">
      <c r="B67" s="404" t="s">
        <v>97</v>
      </c>
      <c r="C67" s="285">
        <v>65</v>
      </c>
      <c r="D67" s="306" t="str">
        <f t="shared" ref="D67:D98" si="6">IF(ISERROR(VLOOKUP(C67,$G$3:$I$66,3,FALSE)),"",(VLOOKUP(C67,$G$3:$I$66,3,FALSE)))</f>
        <v/>
      </c>
      <c r="E67" s="281"/>
      <c r="F67" s="278">
        <v>65</v>
      </c>
      <c r="I67" s="290"/>
      <c r="J67" s="291"/>
      <c r="K67" s="357" t="str">
        <f>IF(ISERROR(VLOOKUP(H67,Baza!A:D,4,FALSE)),"",(VLOOKUP(H67,Baza!A:D,4,FALSE)))</f>
        <v/>
      </c>
    </row>
    <row r="68" spans="2:15" ht="16.5" hidden="1" thickBot="1">
      <c r="B68" s="405"/>
      <c r="C68" s="286">
        <v>66</v>
      </c>
      <c r="D68" s="280" t="str">
        <f t="shared" si="6"/>
        <v/>
      </c>
      <c r="E68" s="281"/>
      <c r="F68" s="278">
        <v>66</v>
      </c>
      <c r="I68" s="292"/>
      <c r="J68" s="282"/>
      <c r="K68" s="357" t="str">
        <f>IF(ISERROR(VLOOKUP(H68,Baza!A:D,4,FALSE)),"",(VLOOKUP(H68,Baza!A:D,4,FALSE)))</f>
        <v/>
      </c>
    </row>
    <row r="69" spans="2:15" ht="16.5" hidden="1" thickBot="1">
      <c r="B69" s="405"/>
      <c r="C69" s="286">
        <v>67</v>
      </c>
      <c r="D69" s="280" t="str">
        <f t="shared" si="6"/>
        <v/>
      </c>
      <c r="E69" s="281"/>
      <c r="F69" s="278">
        <v>67</v>
      </c>
      <c r="I69" s="292"/>
      <c r="J69" s="282"/>
      <c r="K69" s="357" t="str">
        <f>IF(ISERROR(VLOOKUP(H69,Baza!A:D,4,FALSE)),"",(VLOOKUP(H69,Baza!A:D,4,FALSE)))</f>
        <v/>
      </c>
    </row>
    <row r="70" spans="2:15" ht="16.5" hidden="1" thickBot="1">
      <c r="B70" s="406"/>
      <c r="C70" s="287">
        <v>68</v>
      </c>
      <c r="D70" s="280" t="str">
        <f t="shared" si="6"/>
        <v/>
      </c>
      <c r="E70" s="281"/>
      <c r="F70" s="278">
        <v>68</v>
      </c>
      <c r="I70" s="292"/>
      <c r="J70" s="282"/>
      <c r="K70" s="357" t="str">
        <f>IF(ISERROR(VLOOKUP(H70,Baza!A:D,4,FALSE)),"",(VLOOKUP(H70,Baza!A:D,4,FALSE)))</f>
        <v/>
      </c>
    </row>
    <row r="71" spans="2:15" ht="16.5" hidden="1" thickBot="1">
      <c r="B71" s="404" t="s">
        <v>98</v>
      </c>
      <c r="C71" s="288">
        <v>69</v>
      </c>
      <c r="D71" s="280" t="str">
        <f t="shared" si="6"/>
        <v/>
      </c>
      <c r="E71" s="281"/>
      <c r="F71" s="278">
        <v>69</v>
      </c>
      <c r="I71" s="292"/>
      <c r="J71" s="282"/>
      <c r="K71" s="357" t="str">
        <f>IF(ISERROR(VLOOKUP(H71,Baza!A:D,4,FALSE)),"",(VLOOKUP(H71,Baza!A:D,4,FALSE)))</f>
        <v/>
      </c>
    </row>
    <row r="72" spans="2:15" ht="16.5" hidden="1" thickBot="1">
      <c r="B72" s="405"/>
      <c r="C72" s="286">
        <v>70</v>
      </c>
      <c r="D72" s="280" t="str">
        <f t="shared" si="6"/>
        <v/>
      </c>
      <c r="E72" s="281"/>
      <c r="F72" s="278">
        <v>70</v>
      </c>
      <c r="I72" s="292"/>
      <c r="J72" s="282"/>
      <c r="K72" s="357" t="str">
        <f>IF(ISERROR(VLOOKUP(H72,Baza!A:D,4,FALSE)),"",(VLOOKUP(H72,Baza!A:D,4,FALSE)))</f>
        <v/>
      </c>
    </row>
    <row r="73" spans="2:15" ht="16.5" hidden="1" thickBot="1">
      <c r="B73" s="405"/>
      <c r="C73" s="286">
        <v>71</v>
      </c>
      <c r="D73" s="280" t="str">
        <f t="shared" si="6"/>
        <v/>
      </c>
      <c r="E73" s="281"/>
      <c r="F73" s="278">
        <v>71</v>
      </c>
      <c r="I73" s="292"/>
      <c r="J73" s="282"/>
      <c r="K73" s="357" t="str">
        <f>IF(ISERROR(VLOOKUP(H73,Baza!A:D,4,FALSE)),"",(VLOOKUP(H73,Baza!A:D,4,FALSE)))</f>
        <v/>
      </c>
    </row>
    <row r="74" spans="2:15" ht="16.5" hidden="1" thickBot="1">
      <c r="B74" s="406"/>
      <c r="C74" s="287">
        <v>72</v>
      </c>
      <c r="D74" s="280" t="str">
        <f t="shared" si="6"/>
        <v/>
      </c>
      <c r="E74" s="281"/>
      <c r="F74" s="278">
        <v>72</v>
      </c>
      <c r="I74" s="292"/>
      <c r="J74" s="282"/>
      <c r="K74" s="357" t="str">
        <f>IF(ISERROR(VLOOKUP(H74,Baza!A:D,4,FALSE)),"",(VLOOKUP(H74,Baza!A:D,4,FALSE)))</f>
        <v/>
      </c>
    </row>
    <row r="75" spans="2:15" ht="16.5" hidden="1" thickBot="1">
      <c r="B75" s="404" t="s">
        <v>99</v>
      </c>
      <c r="C75" s="285">
        <v>73</v>
      </c>
      <c r="D75" s="280" t="str">
        <f t="shared" si="6"/>
        <v/>
      </c>
      <c r="E75" s="281"/>
      <c r="F75" s="278">
        <v>73</v>
      </c>
      <c r="I75" s="292"/>
      <c r="J75" s="282"/>
      <c r="K75" s="357" t="str">
        <f>IF(ISERROR(VLOOKUP(H75,Baza!A:D,4,FALSE)),"",(VLOOKUP(H75,Baza!A:D,4,FALSE)))</f>
        <v/>
      </c>
    </row>
    <row r="76" spans="2:15" ht="16.5" hidden="1" thickBot="1">
      <c r="B76" s="405"/>
      <c r="C76" s="286">
        <v>74</v>
      </c>
      <c r="D76" s="280" t="str">
        <f t="shared" si="6"/>
        <v/>
      </c>
      <c r="E76" s="281"/>
      <c r="F76" s="278">
        <v>74</v>
      </c>
      <c r="I76" s="292"/>
      <c r="J76" s="282"/>
      <c r="K76" s="357" t="str">
        <f>IF(ISERROR(VLOOKUP(H76,Baza!A:D,4,FALSE)),"",(VLOOKUP(H76,Baza!A:D,4,FALSE)))</f>
        <v/>
      </c>
    </row>
    <row r="77" spans="2:15" ht="16.5" hidden="1" thickBot="1">
      <c r="B77" s="405"/>
      <c r="C77" s="286">
        <v>75</v>
      </c>
      <c r="D77" s="280" t="str">
        <f t="shared" si="6"/>
        <v/>
      </c>
      <c r="E77" s="281"/>
      <c r="F77" s="278">
        <v>75</v>
      </c>
      <c r="I77" s="292"/>
      <c r="J77" s="282"/>
      <c r="K77" s="357" t="str">
        <f>IF(ISERROR(VLOOKUP(H77,Baza!A:D,4,FALSE)),"",(VLOOKUP(H77,Baza!A:D,4,FALSE)))</f>
        <v/>
      </c>
    </row>
    <row r="78" spans="2:15" ht="16.5" hidden="1" thickBot="1">
      <c r="B78" s="406"/>
      <c r="C78" s="287">
        <v>76</v>
      </c>
      <c r="D78" s="280" t="str">
        <f t="shared" si="6"/>
        <v/>
      </c>
      <c r="E78" s="281"/>
      <c r="F78" s="278">
        <v>76</v>
      </c>
      <c r="I78" s="292"/>
      <c r="J78" s="282"/>
      <c r="K78" s="357" t="str">
        <f>IF(ISERROR(VLOOKUP(H78,Baza!A:D,4,FALSE)),"",(VLOOKUP(H78,Baza!A:D,4,FALSE)))</f>
        <v/>
      </c>
    </row>
    <row r="79" spans="2:15" ht="16.5" hidden="1" thickBot="1">
      <c r="B79" s="404" t="s">
        <v>100</v>
      </c>
      <c r="C79" s="288">
        <v>77</v>
      </c>
      <c r="D79" s="280" t="str">
        <f t="shared" si="6"/>
        <v/>
      </c>
      <c r="E79" s="281"/>
      <c r="F79" s="278">
        <v>77</v>
      </c>
      <c r="I79" s="292"/>
      <c r="J79" s="282"/>
      <c r="K79" s="357" t="str">
        <f>IF(ISERROR(VLOOKUP(H79,Baza!A:D,4,FALSE)),"",(VLOOKUP(H79,Baza!A:D,4,FALSE)))</f>
        <v/>
      </c>
    </row>
    <row r="80" spans="2:15" ht="16.5" hidden="1" thickBot="1">
      <c r="B80" s="405"/>
      <c r="C80" s="286">
        <v>78</v>
      </c>
      <c r="D80" s="280" t="str">
        <f t="shared" si="6"/>
        <v/>
      </c>
      <c r="E80" s="281"/>
      <c r="F80" s="278">
        <v>78</v>
      </c>
      <c r="I80" s="292"/>
      <c r="J80" s="282"/>
      <c r="K80" s="357" t="str">
        <f>IF(ISERROR(VLOOKUP(H80,Baza!A:D,4,FALSE)),"",(VLOOKUP(H80,Baza!A:D,4,FALSE)))</f>
        <v/>
      </c>
    </row>
    <row r="81" spans="2:11" ht="16.5" hidden="1" thickBot="1">
      <c r="B81" s="405"/>
      <c r="C81" s="286">
        <v>79</v>
      </c>
      <c r="D81" s="280" t="str">
        <f t="shared" si="6"/>
        <v/>
      </c>
      <c r="E81" s="281"/>
      <c r="F81" s="278">
        <v>79</v>
      </c>
      <c r="I81" s="292"/>
      <c r="J81" s="282"/>
      <c r="K81" s="357" t="str">
        <f>IF(ISERROR(VLOOKUP(H81,Baza!A:D,4,FALSE)),"",(VLOOKUP(H81,Baza!A:D,4,FALSE)))</f>
        <v/>
      </c>
    </row>
    <row r="82" spans="2:11" ht="16.5" hidden="1" thickBot="1">
      <c r="B82" s="406"/>
      <c r="C82" s="287">
        <v>80</v>
      </c>
      <c r="D82" s="280" t="str">
        <f t="shared" si="6"/>
        <v/>
      </c>
      <c r="E82" s="281"/>
      <c r="F82" s="278">
        <v>80</v>
      </c>
      <c r="I82" s="292"/>
      <c r="J82" s="282"/>
      <c r="K82" s="357" t="str">
        <f>IF(ISERROR(VLOOKUP(H82,Baza!A:D,4,FALSE)),"",(VLOOKUP(H82,Baza!A:D,4,FALSE)))</f>
        <v/>
      </c>
    </row>
    <row r="83" spans="2:11" ht="16.5" hidden="1" thickBot="1">
      <c r="B83" s="404" t="s">
        <v>101</v>
      </c>
      <c r="C83" s="285">
        <v>81</v>
      </c>
      <c r="D83" s="280" t="str">
        <f t="shared" si="6"/>
        <v/>
      </c>
      <c r="E83" s="281"/>
      <c r="F83" s="278">
        <v>81</v>
      </c>
      <c r="I83" s="292"/>
      <c r="J83" s="282"/>
      <c r="K83" s="357" t="str">
        <f>IF(ISERROR(VLOOKUP(H83,Baza!A:D,4,FALSE)),"",(VLOOKUP(H83,Baza!A:D,4,FALSE)))</f>
        <v/>
      </c>
    </row>
    <row r="84" spans="2:11" ht="16.5" hidden="1" thickBot="1">
      <c r="B84" s="405"/>
      <c r="C84" s="286">
        <v>82</v>
      </c>
      <c r="D84" s="280" t="str">
        <f t="shared" si="6"/>
        <v/>
      </c>
      <c r="E84" s="281"/>
      <c r="F84" s="278">
        <v>82</v>
      </c>
      <c r="I84" s="292"/>
      <c r="J84" s="282"/>
      <c r="K84" s="357" t="str">
        <f>IF(ISERROR(VLOOKUP(H84,Baza!A:D,4,FALSE)),"",(VLOOKUP(H84,Baza!A:D,4,FALSE)))</f>
        <v/>
      </c>
    </row>
    <row r="85" spans="2:11" ht="16.5" hidden="1" thickBot="1">
      <c r="B85" s="405"/>
      <c r="C85" s="286">
        <v>83</v>
      </c>
      <c r="D85" s="280" t="str">
        <f t="shared" si="6"/>
        <v/>
      </c>
      <c r="E85" s="281"/>
      <c r="F85" s="278">
        <v>83</v>
      </c>
      <c r="I85" s="292"/>
      <c r="J85" s="282"/>
      <c r="K85" s="357" t="str">
        <f>IF(ISERROR(VLOOKUP(H85,Baza!A:D,4,FALSE)),"",(VLOOKUP(H85,Baza!A:D,4,FALSE)))</f>
        <v/>
      </c>
    </row>
    <row r="86" spans="2:11" ht="16.5" hidden="1" thickBot="1">
      <c r="B86" s="406"/>
      <c r="C86" s="287">
        <v>84</v>
      </c>
      <c r="D86" s="280" t="str">
        <f t="shared" si="6"/>
        <v/>
      </c>
      <c r="E86" s="281"/>
      <c r="F86" s="278">
        <v>84</v>
      </c>
      <c r="I86" s="292"/>
      <c r="J86" s="282"/>
      <c r="K86" s="357" t="str">
        <f>IF(ISERROR(VLOOKUP(H86,Baza!A:D,4,FALSE)),"",(VLOOKUP(H86,Baza!A:D,4,FALSE)))</f>
        <v/>
      </c>
    </row>
    <row r="87" spans="2:11" ht="16.5" hidden="1" thickBot="1">
      <c r="B87" s="404" t="s">
        <v>102</v>
      </c>
      <c r="C87" s="288">
        <v>85</v>
      </c>
      <c r="D87" s="280" t="str">
        <f t="shared" si="6"/>
        <v/>
      </c>
      <c r="E87" s="281"/>
      <c r="F87" s="278">
        <v>85</v>
      </c>
      <c r="I87" s="292"/>
      <c r="J87" s="282"/>
      <c r="K87" s="357" t="str">
        <f>IF(ISERROR(VLOOKUP(H87,Baza!A:D,4,FALSE)),"",(VLOOKUP(H87,Baza!A:D,4,FALSE)))</f>
        <v/>
      </c>
    </row>
    <row r="88" spans="2:11" ht="16.5" hidden="1" thickBot="1">
      <c r="B88" s="405"/>
      <c r="C88" s="286">
        <v>86</v>
      </c>
      <c r="D88" s="280" t="str">
        <f t="shared" si="6"/>
        <v/>
      </c>
      <c r="E88" s="281"/>
      <c r="F88" s="278">
        <v>86</v>
      </c>
      <c r="I88" s="292"/>
      <c r="J88" s="282"/>
      <c r="K88" s="357" t="str">
        <f>IF(ISERROR(VLOOKUP(H88,Baza!A:D,4,FALSE)),"",(VLOOKUP(H88,Baza!A:D,4,FALSE)))</f>
        <v/>
      </c>
    </row>
    <row r="89" spans="2:11" ht="16.5" hidden="1" thickBot="1">
      <c r="B89" s="405"/>
      <c r="C89" s="286">
        <v>87</v>
      </c>
      <c r="D89" s="280" t="str">
        <f t="shared" si="6"/>
        <v/>
      </c>
      <c r="E89" s="281"/>
      <c r="F89" s="278">
        <v>87</v>
      </c>
      <c r="I89" s="292"/>
      <c r="J89" s="282"/>
      <c r="K89" s="357" t="str">
        <f>IF(ISERROR(VLOOKUP(H89,Baza!A:D,4,FALSE)),"",(VLOOKUP(H89,Baza!A:D,4,FALSE)))</f>
        <v/>
      </c>
    </row>
    <row r="90" spans="2:11" ht="16.5" hidden="1" thickBot="1">
      <c r="B90" s="406"/>
      <c r="C90" s="287">
        <v>88</v>
      </c>
      <c r="D90" s="280" t="str">
        <f t="shared" si="6"/>
        <v/>
      </c>
      <c r="E90" s="281"/>
      <c r="F90" s="278">
        <v>88</v>
      </c>
      <c r="I90" s="292"/>
      <c r="J90" s="282"/>
      <c r="K90" s="357" t="str">
        <f>IF(ISERROR(VLOOKUP(H90,Baza!A:D,4,FALSE)),"",(VLOOKUP(H90,Baza!A:D,4,FALSE)))</f>
        <v/>
      </c>
    </row>
    <row r="91" spans="2:11" ht="16.5" hidden="1" thickBot="1">
      <c r="B91" s="404" t="s">
        <v>103</v>
      </c>
      <c r="C91" s="285">
        <v>89</v>
      </c>
      <c r="D91" s="280" t="str">
        <f t="shared" si="6"/>
        <v/>
      </c>
      <c r="E91" s="281"/>
      <c r="F91" s="278">
        <v>89</v>
      </c>
      <c r="I91" s="292"/>
      <c r="J91" s="282"/>
      <c r="K91" s="357" t="str">
        <f>IF(ISERROR(VLOOKUP(H91,Baza!A:D,4,FALSE)),"",(VLOOKUP(H91,Baza!A:D,4,FALSE)))</f>
        <v/>
      </c>
    </row>
    <row r="92" spans="2:11" ht="16.5" hidden="1" thickBot="1">
      <c r="B92" s="405"/>
      <c r="C92" s="286">
        <v>90</v>
      </c>
      <c r="D92" s="280" t="str">
        <f t="shared" si="6"/>
        <v/>
      </c>
      <c r="E92" s="281"/>
      <c r="F92" s="278">
        <v>90</v>
      </c>
      <c r="I92" s="292"/>
      <c r="J92" s="282"/>
      <c r="K92" s="357" t="str">
        <f>IF(ISERROR(VLOOKUP(H92,Baza!A:D,4,FALSE)),"",(VLOOKUP(H92,Baza!A:D,4,FALSE)))</f>
        <v/>
      </c>
    </row>
    <row r="93" spans="2:11" ht="16.5" hidden="1" thickBot="1">
      <c r="B93" s="405"/>
      <c r="C93" s="286">
        <v>91</v>
      </c>
      <c r="D93" s="280" t="str">
        <f t="shared" si="6"/>
        <v/>
      </c>
      <c r="E93" s="281"/>
      <c r="F93" s="278">
        <v>91</v>
      </c>
      <c r="I93" s="292"/>
      <c r="J93" s="282"/>
      <c r="K93" s="357" t="str">
        <f>IF(ISERROR(VLOOKUP(H93,Baza!A:D,4,FALSE)),"",(VLOOKUP(H93,Baza!A:D,4,FALSE)))</f>
        <v/>
      </c>
    </row>
    <row r="94" spans="2:11" ht="16.5" hidden="1" thickBot="1">
      <c r="B94" s="406"/>
      <c r="C94" s="287">
        <v>92</v>
      </c>
      <c r="D94" s="280" t="str">
        <f t="shared" si="6"/>
        <v/>
      </c>
      <c r="E94" s="281"/>
      <c r="F94" s="278">
        <v>92</v>
      </c>
      <c r="I94" s="292"/>
      <c r="J94" s="282"/>
      <c r="K94" s="357" t="str">
        <f>IF(ISERROR(VLOOKUP(H94,Baza!A:D,4,FALSE)),"",(VLOOKUP(H94,Baza!A:D,4,FALSE)))</f>
        <v/>
      </c>
    </row>
    <row r="95" spans="2:11" ht="16.5" hidden="1" thickBot="1">
      <c r="B95" s="404" t="s">
        <v>104</v>
      </c>
      <c r="C95" s="288">
        <v>93</v>
      </c>
      <c r="D95" s="280" t="str">
        <f t="shared" si="6"/>
        <v/>
      </c>
      <c r="E95" s="281"/>
      <c r="F95" s="278">
        <v>93</v>
      </c>
      <c r="I95" s="292"/>
      <c r="J95" s="282"/>
      <c r="K95" s="357" t="str">
        <f>IF(ISERROR(VLOOKUP(H95,Baza!A:D,4,FALSE)),"",(VLOOKUP(H95,Baza!A:D,4,FALSE)))</f>
        <v/>
      </c>
    </row>
    <row r="96" spans="2:11" ht="16.5" hidden="1" thickBot="1">
      <c r="B96" s="405"/>
      <c r="C96" s="286">
        <v>94</v>
      </c>
      <c r="D96" s="280" t="str">
        <f t="shared" si="6"/>
        <v/>
      </c>
      <c r="E96" s="281"/>
      <c r="F96" s="278">
        <v>94</v>
      </c>
      <c r="I96" s="292"/>
      <c r="J96" s="282"/>
      <c r="K96" s="357" t="str">
        <f>IF(ISERROR(VLOOKUP(H96,Baza!A:D,4,FALSE)),"",(VLOOKUP(H96,Baza!A:D,4,FALSE)))</f>
        <v/>
      </c>
    </row>
    <row r="97" spans="2:11" ht="16.5" hidden="1" thickBot="1">
      <c r="B97" s="405"/>
      <c r="C97" s="286">
        <v>95</v>
      </c>
      <c r="D97" s="280" t="str">
        <f t="shared" si="6"/>
        <v/>
      </c>
      <c r="E97" s="281"/>
      <c r="F97" s="278">
        <v>95</v>
      </c>
      <c r="I97" s="292"/>
      <c r="J97" s="282"/>
      <c r="K97" s="357" t="str">
        <f>IF(ISERROR(VLOOKUP(H97,Baza!A:D,4,FALSE)),"",(VLOOKUP(H97,Baza!A:D,4,FALSE)))</f>
        <v/>
      </c>
    </row>
    <row r="98" spans="2:11" ht="16.5" hidden="1" thickBot="1">
      <c r="B98" s="406"/>
      <c r="C98" s="287">
        <v>96</v>
      </c>
      <c r="D98" s="280" t="str">
        <f t="shared" si="6"/>
        <v/>
      </c>
      <c r="E98" s="281"/>
      <c r="F98" s="278">
        <v>96</v>
      </c>
      <c r="I98" s="292"/>
      <c r="J98" s="282"/>
      <c r="K98" s="357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Нико Доага (190)</v>
      </c>
      <c r="E4" s="35">
        <f>C4+4</f>
        <v>5</v>
      </c>
      <c r="F4" s="36" t="str">
        <f>IF(VLOOKUP(E4,PARTICIPANTS!$C$3:$D$98,2,FALSE)="","",(VLOOKUP(E4,PARTICIPANTS!$C$3:$D$98,2,FALSE)))</f>
        <v>Александар Јакимовски (178)</v>
      </c>
      <c r="G4" s="35">
        <f>E4+4</f>
        <v>9</v>
      </c>
      <c r="H4" s="36" t="str">
        <f>IF(VLOOKUP(G4,PARTICIPANTS!$C$3:$D$98,2,FALSE)="","",(VLOOKUP(G4,PARTICIPANTS!$C$3:$D$98,2,FALSE)))</f>
        <v>Даниел Главевски Зхоу  (108)</v>
      </c>
      <c r="I4" s="35">
        <f>G4+4</f>
        <v>13</v>
      </c>
      <c r="J4" s="36" t="str">
        <f>IF(VLOOKUP(I4,PARTICIPANTS!$C$3:$D$98,2,FALSE)="","",(VLOOKUP(I4,PARTICIPANTS!$C$3:$D$98,2,FALSE)))</f>
        <v>Борис Секулов (130)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Филип Ангела (299)</v>
      </c>
      <c r="E5" s="35">
        <f t="shared" ref="E5:I7" si="0">C5+4</f>
        <v>6</v>
      </c>
      <c r="F5" s="36" t="str">
        <f>IF(VLOOKUP(E5,PARTICIPANTS!$C$3:$D$98,2,FALSE)="","",(VLOOKUP(E5,PARTICIPANTS!$C$3:$D$98,2,FALSE)))</f>
        <v>Андреј Васевски (203)</v>
      </c>
      <c r="G5" s="35">
        <f t="shared" si="0"/>
        <v>10</v>
      </c>
      <c r="H5" s="36" t="str">
        <f>IF(VLOOKUP(G5,PARTICIPANTS!$C$3:$D$98,2,FALSE)="","",(VLOOKUP(G5,PARTICIPANTS!$C$3:$D$98,2,FALSE)))</f>
        <v>Антонио Аврамски (144)</v>
      </c>
      <c r="I5" s="35">
        <f t="shared" si="0"/>
        <v>14</v>
      </c>
      <c r="J5" s="36" t="str">
        <f>IF(VLOOKUP(I5,PARTICIPANTS!$C$3:$D$98,2,FALSE)="","",(VLOOKUP(I5,PARTICIPANTS!$C$3:$D$98,2,FALSE)))</f>
        <v>Лука Стојчев (73)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Кристијан Каламадевски (347)</v>
      </c>
      <c r="E6" s="35">
        <f t="shared" si="0"/>
        <v>7</v>
      </c>
      <c r="F6" s="36" t="str">
        <f>IF(VLOOKUP(E6,PARTICIPANTS!$C$3:$D$98,2,FALSE)="","",(VLOOKUP(E6,PARTICIPANTS!$C$3:$D$98,2,FALSE)))</f>
        <v>Љупчо Треновски (404)</v>
      </c>
      <c r="G6" s="35">
        <f t="shared" si="0"/>
        <v>11</v>
      </c>
      <c r="H6" s="36" t="str">
        <f>IF(VLOOKUP(G6,PARTICIPANTS!$C$3:$D$98,2,FALSE)="","",(VLOOKUP(G6,PARTICIPANTS!$C$3:$D$98,2,FALSE)))</f>
        <v>Стефан Станковски (202)</v>
      </c>
      <c r="I6" s="35">
        <f t="shared" si="0"/>
        <v>15</v>
      </c>
      <c r="J6" s="36" t="str">
        <f>IF(VLOOKUP(I6,PARTICIPANTS!$C$3:$D$98,2,FALSE)="","",(VLOOKUP(I6,PARTICIPANTS!$C$3:$D$98,2,FALSE)))</f>
        <v>Петар Мукаетов (364)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Вецко Соколовски (310)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Андреј Стојановски (47)</v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Томе Милев (131)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Јован Пармачки</v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Димитар Петровски</v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G44" sqref="G44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0" t="s">
        <v>448</v>
      </c>
      <c r="C2" s="371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2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3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4" t="s">
        <v>199</v>
      </c>
      <c r="D70" t="s">
        <v>608</v>
      </c>
    </row>
    <row r="71" spans="1:4">
      <c r="A71" s="261">
        <v>70</v>
      </c>
      <c r="B71" s="272" t="s">
        <v>200</v>
      </c>
      <c r="C71" s="374" t="s">
        <v>199</v>
      </c>
      <c r="D71" t="s">
        <v>608</v>
      </c>
    </row>
    <row r="72" spans="1:4">
      <c r="A72" s="261">
        <v>71</v>
      </c>
      <c r="B72" s="272" t="s">
        <v>201</v>
      </c>
      <c r="C72" s="374" t="s">
        <v>199</v>
      </c>
      <c r="D72" t="s">
        <v>608</v>
      </c>
    </row>
    <row r="73" spans="1:4">
      <c r="A73" s="261">
        <v>72</v>
      </c>
      <c r="B73" s="272" t="s">
        <v>202</v>
      </c>
      <c r="C73" s="374" t="s">
        <v>199</v>
      </c>
      <c r="D73" t="s">
        <v>609</v>
      </c>
    </row>
    <row r="74" spans="1:4">
      <c r="A74" s="261">
        <v>73</v>
      </c>
      <c r="B74" s="272" t="s">
        <v>203</v>
      </c>
      <c r="C74" s="374" t="s">
        <v>199</v>
      </c>
      <c r="D74" t="s">
        <v>610</v>
      </c>
    </row>
    <row r="75" spans="1:4">
      <c r="A75" s="261">
        <v>74</v>
      </c>
      <c r="B75" s="272" t="s">
        <v>204</v>
      </c>
      <c r="C75" s="374" t="s">
        <v>199</v>
      </c>
      <c r="D75" t="s">
        <v>608</v>
      </c>
    </row>
    <row r="76" spans="1:4">
      <c r="A76" s="261">
        <v>75</v>
      </c>
      <c r="B76" s="272" t="s">
        <v>205</v>
      </c>
      <c r="C76" s="374" t="s">
        <v>199</v>
      </c>
      <c r="D76" t="s">
        <v>609</v>
      </c>
    </row>
    <row r="77" spans="1:4">
      <c r="A77" s="261">
        <v>76</v>
      </c>
      <c r="B77" s="262" t="s">
        <v>206</v>
      </c>
      <c r="C77" s="374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5" t="s">
        <v>276</v>
      </c>
      <c r="C140" s="101" t="s">
        <v>277</v>
      </c>
      <c r="D140" t="s">
        <v>608</v>
      </c>
    </row>
    <row r="141" spans="1:4">
      <c r="A141" s="261">
        <v>140</v>
      </c>
      <c r="B141" s="376" t="s">
        <v>278</v>
      </c>
      <c r="C141" s="101" t="s">
        <v>277</v>
      </c>
      <c r="D141" t="s">
        <v>610</v>
      </c>
    </row>
    <row r="142" spans="1:4">
      <c r="A142" s="261">
        <v>141</v>
      </c>
      <c r="B142" s="376" t="s">
        <v>279</v>
      </c>
      <c r="C142" s="101" t="s">
        <v>277</v>
      </c>
      <c r="D142" t="s">
        <v>608</v>
      </c>
    </row>
    <row r="143" spans="1:4">
      <c r="A143" s="261">
        <v>142</v>
      </c>
      <c r="B143" s="376" t="s">
        <v>280</v>
      </c>
      <c r="C143" s="101" t="s">
        <v>277</v>
      </c>
      <c r="D143" t="s">
        <v>608</v>
      </c>
    </row>
    <row r="144" spans="1:4">
      <c r="A144" s="261">
        <v>143</v>
      </c>
      <c r="B144" s="376" t="s">
        <v>281</v>
      </c>
      <c r="C144" s="101" t="s">
        <v>277</v>
      </c>
      <c r="D144" t="s">
        <v>608</v>
      </c>
    </row>
    <row r="145" spans="1:4">
      <c r="A145" s="261">
        <v>144</v>
      </c>
      <c r="B145" s="376" t="s">
        <v>282</v>
      </c>
      <c r="C145" s="101" t="s">
        <v>277</v>
      </c>
      <c r="D145" t="s">
        <v>610</v>
      </c>
    </row>
    <row r="146" spans="1:4">
      <c r="A146" s="261">
        <v>145</v>
      </c>
      <c r="B146" s="376" t="s">
        <v>283</v>
      </c>
      <c r="C146" s="101" t="s">
        <v>277</v>
      </c>
      <c r="D146" t="s">
        <v>610</v>
      </c>
    </row>
    <row r="147" spans="1:4">
      <c r="A147" s="261">
        <v>146</v>
      </c>
      <c r="B147" s="376" t="s">
        <v>284</v>
      </c>
      <c r="C147" s="101" t="s">
        <v>277</v>
      </c>
      <c r="D147" t="s">
        <v>610</v>
      </c>
    </row>
    <row r="148" spans="1:4">
      <c r="A148" s="261">
        <v>147</v>
      </c>
      <c r="B148" s="376" t="s">
        <v>285</v>
      </c>
      <c r="C148" s="101" t="s">
        <v>277</v>
      </c>
      <c r="D148" t="s">
        <v>611</v>
      </c>
    </row>
    <row r="149" spans="1:4">
      <c r="A149" s="261">
        <v>148</v>
      </c>
      <c r="B149" s="376" t="s">
        <v>286</v>
      </c>
      <c r="C149" s="101" t="s">
        <v>277</v>
      </c>
      <c r="D149" t="s">
        <v>611</v>
      </c>
    </row>
    <row r="150" spans="1:4">
      <c r="A150" s="265">
        <v>149</v>
      </c>
      <c r="B150" s="377" t="s">
        <v>287</v>
      </c>
      <c r="C150" s="183" t="s">
        <v>277</v>
      </c>
      <c r="D150" t="s">
        <v>611</v>
      </c>
    </row>
    <row r="151" spans="1:4">
      <c r="A151" s="261">
        <v>150</v>
      </c>
      <c r="B151" s="376" t="s">
        <v>288</v>
      </c>
      <c r="C151" s="101" t="s">
        <v>277</v>
      </c>
      <c r="D151" t="s">
        <v>609</v>
      </c>
    </row>
    <row r="152" spans="1:4">
      <c r="A152" s="261">
        <v>151</v>
      </c>
      <c r="B152" s="378" t="s">
        <v>289</v>
      </c>
      <c r="C152" s="101" t="s">
        <v>277</v>
      </c>
      <c r="D152" t="s">
        <v>608</v>
      </c>
    </row>
    <row r="153" spans="1:4">
      <c r="A153" s="261">
        <v>152</v>
      </c>
      <c r="B153" s="376" t="s">
        <v>290</v>
      </c>
      <c r="C153" s="101" t="s">
        <v>277</v>
      </c>
      <c r="D153" t="s">
        <v>611</v>
      </c>
    </row>
    <row r="154" spans="1:4">
      <c r="A154" s="261">
        <v>153</v>
      </c>
      <c r="B154" s="376" t="s">
        <v>291</v>
      </c>
      <c r="C154" s="101" t="s">
        <v>277</v>
      </c>
      <c r="D154" t="s">
        <v>609</v>
      </c>
    </row>
    <row r="155" spans="1:4">
      <c r="A155" s="261">
        <v>154</v>
      </c>
      <c r="B155" s="378" t="s">
        <v>292</v>
      </c>
      <c r="C155" s="101" t="s">
        <v>277</v>
      </c>
      <c r="D155" t="s">
        <v>608</v>
      </c>
    </row>
    <row r="156" spans="1:4">
      <c r="A156" s="261">
        <v>155</v>
      </c>
      <c r="B156" s="378" t="s">
        <v>293</v>
      </c>
      <c r="C156" s="101" t="s">
        <v>277</v>
      </c>
      <c r="D156" t="s">
        <v>609</v>
      </c>
    </row>
    <row r="157" spans="1:4">
      <c r="A157" s="261">
        <v>156</v>
      </c>
      <c r="B157" s="378" t="s">
        <v>294</v>
      </c>
      <c r="C157" s="101" t="s">
        <v>277</v>
      </c>
      <c r="D157" t="s">
        <v>609</v>
      </c>
    </row>
    <row r="158" spans="1:4">
      <c r="A158" s="261">
        <v>157</v>
      </c>
      <c r="B158" s="376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79" t="s">
        <v>300</v>
      </c>
      <c r="C162" s="372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0" t="s">
        <v>303</v>
      </c>
      <c r="C165" s="101" t="s">
        <v>199</v>
      </c>
      <c r="D165" t="s">
        <v>608</v>
      </c>
    </row>
    <row r="166" spans="1:4">
      <c r="A166" s="261">
        <v>165</v>
      </c>
      <c r="B166" s="381" t="s">
        <v>304</v>
      </c>
      <c r="C166" s="101" t="s">
        <v>649</v>
      </c>
      <c r="D166" t="s">
        <v>608</v>
      </c>
    </row>
    <row r="167" spans="1:4">
      <c r="A167" s="261">
        <v>166</v>
      </c>
      <c r="B167" s="381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2" t="s">
        <v>306</v>
      </c>
      <c r="C168" s="108" t="s">
        <v>649</v>
      </c>
      <c r="D168" t="s">
        <v>612</v>
      </c>
    </row>
    <row r="169" spans="1:4">
      <c r="A169" s="260">
        <v>168</v>
      </c>
      <c r="B169" s="383" t="s">
        <v>307</v>
      </c>
      <c r="C169" s="372" t="s">
        <v>649</v>
      </c>
      <c r="D169" t="s">
        <v>612</v>
      </c>
    </row>
    <row r="170" spans="1:4">
      <c r="A170" s="261">
        <v>169</v>
      </c>
      <c r="B170" s="381" t="s">
        <v>308</v>
      </c>
      <c r="C170" s="101" t="s">
        <v>649</v>
      </c>
      <c r="D170" t="s">
        <v>611</v>
      </c>
    </row>
    <row r="171" spans="1:4">
      <c r="A171" s="261">
        <v>170</v>
      </c>
      <c r="B171" s="381" t="s">
        <v>309</v>
      </c>
      <c r="C171" s="101" t="s">
        <v>649</v>
      </c>
      <c r="D171" t="s">
        <v>609</v>
      </c>
    </row>
    <row r="172" spans="1:4">
      <c r="A172" s="261">
        <v>171</v>
      </c>
      <c r="B172" s="381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2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2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4" t="s">
        <v>336</v>
      </c>
      <c r="C198" s="101" t="s">
        <v>337</v>
      </c>
      <c r="D198" t="s">
        <v>608</v>
      </c>
    </row>
    <row r="199" spans="1:4">
      <c r="A199" s="261">
        <v>198</v>
      </c>
      <c r="B199" s="352" t="s">
        <v>338</v>
      </c>
      <c r="C199" s="101" t="s">
        <v>337</v>
      </c>
      <c r="D199" t="s">
        <v>608</v>
      </c>
    </row>
    <row r="200" spans="1:4">
      <c r="A200" s="261">
        <v>199</v>
      </c>
      <c r="B200" s="352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3" t="s">
        <v>340</v>
      </c>
      <c r="C201" s="108" t="s">
        <v>337</v>
      </c>
      <c r="D201" t="s">
        <v>608</v>
      </c>
    </row>
    <row r="202" spans="1:4">
      <c r="A202" s="260">
        <v>201</v>
      </c>
      <c r="B202" s="385" t="s">
        <v>341</v>
      </c>
      <c r="C202" s="372" t="s">
        <v>337</v>
      </c>
      <c r="D202" t="s">
        <v>608</v>
      </c>
    </row>
    <row r="203" spans="1:4">
      <c r="A203" s="261">
        <v>202</v>
      </c>
      <c r="B203" s="352" t="s">
        <v>342</v>
      </c>
      <c r="C203" s="101" t="s">
        <v>337</v>
      </c>
      <c r="D203" t="s">
        <v>610</v>
      </c>
    </row>
    <row r="204" spans="1:4">
      <c r="A204" s="261">
        <v>203</v>
      </c>
      <c r="B204" s="352" t="s">
        <v>343</v>
      </c>
      <c r="C204" s="101" t="s">
        <v>337</v>
      </c>
      <c r="D204" t="s">
        <v>610</v>
      </c>
    </row>
    <row r="205" spans="1:4">
      <c r="A205" s="261">
        <v>204</v>
      </c>
      <c r="B205" s="352" t="s">
        <v>344</v>
      </c>
      <c r="C205" s="101" t="s">
        <v>337</v>
      </c>
      <c r="D205" t="s">
        <v>610</v>
      </c>
    </row>
    <row r="206" spans="1:4">
      <c r="A206" s="261">
        <v>205</v>
      </c>
      <c r="B206" s="352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6" t="s">
        <v>359</v>
      </c>
      <c r="C222" s="387" t="s">
        <v>360</v>
      </c>
      <c r="D222" t="s">
        <v>608</v>
      </c>
    </row>
    <row r="223" spans="1:4">
      <c r="A223" s="261">
        <v>222</v>
      </c>
      <c r="B223" s="386" t="s">
        <v>361</v>
      </c>
      <c r="C223" s="387" t="s">
        <v>360</v>
      </c>
      <c r="D223" t="s">
        <v>608</v>
      </c>
    </row>
    <row r="224" spans="1:4">
      <c r="A224" s="261">
        <v>223</v>
      </c>
      <c r="B224" s="386" t="s">
        <v>362</v>
      </c>
      <c r="C224" s="387" t="s">
        <v>360</v>
      </c>
      <c r="D224" t="s">
        <v>608</v>
      </c>
    </row>
    <row r="225" spans="1:4">
      <c r="A225" s="261">
        <v>224</v>
      </c>
      <c r="B225" s="386" t="s">
        <v>363</v>
      </c>
      <c r="C225" s="387" t="s">
        <v>360</v>
      </c>
      <c r="D225" t="s">
        <v>608</v>
      </c>
    </row>
    <row r="226" spans="1:4">
      <c r="A226" s="261">
        <v>225</v>
      </c>
      <c r="B226" s="386" t="s">
        <v>364</v>
      </c>
      <c r="C226" s="387" t="s">
        <v>360</v>
      </c>
      <c r="D226" t="s">
        <v>608</v>
      </c>
    </row>
    <row r="227" spans="1:4">
      <c r="A227" s="261">
        <v>226</v>
      </c>
      <c r="B227" s="352" t="s">
        <v>365</v>
      </c>
      <c r="C227" s="387" t="s">
        <v>366</v>
      </c>
      <c r="D227" t="s">
        <v>608</v>
      </c>
    </row>
    <row r="228" spans="1:4">
      <c r="A228" s="261">
        <v>227</v>
      </c>
      <c r="B228" s="352" t="s">
        <v>367</v>
      </c>
      <c r="C228" s="387" t="s">
        <v>366</v>
      </c>
      <c r="D228" t="s">
        <v>608</v>
      </c>
    </row>
    <row r="229" spans="1:4">
      <c r="A229" s="261">
        <v>228</v>
      </c>
      <c r="B229" s="352" t="s">
        <v>368</v>
      </c>
      <c r="C229" s="387" t="s">
        <v>366</v>
      </c>
      <c r="D229" t="s">
        <v>608</v>
      </c>
    </row>
    <row r="230" spans="1:4">
      <c r="A230" s="261">
        <v>229</v>
      </c>
      <c r="B230" s="352" t="s">
        <v>369</v>
      </c>
      <c r="C230" s="387" t="s">
        <v>366</v>
      </c>
      <c r="D230" t="s">
        <v>609</v>
      </c>
    </row>
    <row r="231" spans="1:4">
      <c r="A231" s="261">
        <v>230</v>
      </c>
      <c r="B231" s="352" t="s">
        <v>370</v>
      </c>
      <c r="C231" s="387" t="s">
        <v>267</v>
      </c>
      <c r="D231" t="s">
        <v>611</v>
      </c>
    </row>
    <row r="232" spans="1:4">
      <c r="A232" s="261">
        <v>231</v>
      </c>
      <c r="B232" s="352" t="s">
        <v>371</v>
      </c>
      <c r="C232" s="387" t="s">
        <v>366</v>
      </c>
      <c r="D232" t="s">
        <v>610</v>
      </c>
    </row>
    <row r="233" spans="1:4">
      <c r="A233" s="261">
        <v>232</v>
      </c>
      <c r="B233" s="352" t="s">
        <v>372</v>
      </c>
      <c r="C233" s="387" t="s">
        <v>366</v>
      </c>
      <c r="D233" t="s">
        <v>610</v>
      </c>
    </row>
    <row r="234" spans="1:4">
      <c r="A234" s="261">
        <v>233</v>
      </c>
      <c r="B234" s="352" t="s">
        <v>373</v>
      </c>
      <c r="C234" s="387" t="s">
        <v>366</v>
      </c>
      <c r="D234" t="s">
        <v>610</v>
      </c>
    </row>
    <row r="235" spans="1:4">
      <c r="A235" s="261">
        <v>234</v>
      </c>
      <c r="B235" s="352" t="s">
        <v>374</v>
      </c>
      <c r="C235" s="387" t="s">
        <v>366</v>
      </c>
      <c r="D235" t="s">
        <v>610</v>
      </c>
    </row>
    <row r="236" spans="1:4">
      <c r="A236" s="261">
        <v>235</v>
      </c>
      <c r="B236" s="352" t="s">
        <v>375</v>
      </c>
      <c r="C236" s="387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88">
        <v>239</v>
      </c>
      <c r="B240" s="271" t="s">
        <v>379</v>
      </c>
      <c r="C240" s="389" t="s">
        <v>131</v>
      </c>
      <c r="D240" t="s">
        <v>608</v>
      </c>
    </row>
    <row r="241" spans="1:4">
      <c r="A241" s="275">
        <v>240</v>
      </c>
      <c r="B241" s="269" t="s">
        <v>380</v>
      </c>
      <c r="C241" s="372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2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2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2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2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0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</row>
    <row r="430" spans="1:4">
      <c r="A430" s="261">
        <v>429</v>
      </c>
      <c r="B430" s="262" t="s">
        <v>655</v>
      </c>
      <c r="C430" s="101" t="s">
        <v>208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659</v>
      </c>
      <c r="C434" s="101" t="s">
        <v>137</v>
      </c>
    </row>
    <row r="435" spans="1:3">
      <c r="A435" s="261">
        <v>434</v>
      </c>
      <c r="B435" s="262" t="s">
        <v>660</v>
      </c>
      <c r="C435" s="101" t="s">
        <v>208</v>
      </c>
    </row>
    <row r="436" spans="1:3">
      <c r="A436" s="261">
        <v>435</v>
      </c>
      <c r="B436" s="262" t="s">
        <v>661</v>
      </c>
      <c r="C436" s="101" t="s">
        <v>208</v>
      </c>
    </row>
    <row r="437" spans="1:3">
      <c r="A437" s="261">
        <v>436</v>
      </c>
      <c r="B437" s="262" t="s">
        <v>662</v>
      </c>
      <c r="C437" s="101" t="s">
        <v>208</v>
      </c>
    </row>
    <row r="438" spans="1:3">
      <c r="A438" s="261">
        <v>437</v>
      </c>
      <c r="B438" s="262" t="s">
        <v>663</v>
      </c>
      <c r="C438" s="101" t="s">
        <v>176</v>
      </c>
    </row>
    <row r="439" spans="1:3">
      <c r="A439" s="261">
        <v>438</v>
      </c>
      <c r="B439" s="262" t="s">
        <v>664</v>
      </c>
      <c r="C439" s="101" t="s">
        <v>176</v>
      </c>
    </row>
    <row r="440" spans="1:3">
      <c r="A440" s="261">
        <v>439</v>
      </c>
      <c r="B440" s="262" t="s">
        <v>665</v>
      </c>
      <c r="C440" s="101" t="s">
        <v>176</v>
      </c>
    </row>
    <row r="441" spans="1:3">
      <c r="A441" s="261">
        <v>440</v>
      </c>
      <c r="B441" s="262" t="s">
        <v>666</v>
      </c>
      <c r="C441" s="267" t="s">
        <v>548</v>
      </c>
    </row>
    <row r="442" spans="1:3">
      <c r="A442" s="261">
        <v>441</v>
      </c>
      <c r="B442" s="262" t="s">
        <v>667</v>
      </c>
      <c r="C442" s="267" t="s">
        <v>548</v>
      </c>
    </row>
    <row r="443" spans="1:3">
      <c r="A443" s="261">
        <v>442</v>
      </c>
      <c r="B443" s="262" t="s">
        <v>668</v>
      </c>
      <c r="C443" s="267" t="s">
        <v>548</v>
      </c>
    </row>
    <row r="444" spans="1:3">
      <c r="A444" s="261">
        <v>443</v>
      </c>
      <c r="B444" s="262" t="s">
        <v>669</v>
      </c>
      <c r="C444" s="267" t="s">
        <v>337</v>
      </c>
    </row>
    <row r="445" spans="1:3">
      <c r="A445" s="261">
        <v>444</v>
      </c>
      <c r="B445" s="262" t="s">
        <v>670</v>
      </c>
      <c r="C445" s="267" t="s">
        <v>199</v>
      </c>
    </row>
    <row r="446" spans="1:3">
      <c r="A446" s="261">
        <v>445</v>
      </c>
      <c r="B446" s="262" t="s">
        <v>671</v>
      </c>
      <c r="C446" s="267" t="s">
        <v>199</v>
      </c>
    </row>
    <row r="447" spans="1:3">
      <c r="A447" s="261">
        <v>446</v>
      </c>
      <c r="B447" s="262" t="s">
        <v>672</v>
      </c>
      <c r="C447" s="267" t="s">
        <v>376</v>
      </c>
    </row>
    <row r="448" spans="1:3">
      <c r="A448" s="261">
        <v>447</v>
      </c>
      <c r="B448" s="262" t="s">
        <v>673</v>
      </c>
      <c r="C448" s="267" t="s">
        <v>213</v>
      </c>
    </row>
    <row r="449" spans="1:3">
      <c r="A449" s="261">
        <v>448</v>
      </c>
      <c r="B449" s="262" t="s">
        <v>674</v>
      </c>
      <c r="C449" s="267" t="s">
        <v>213</v>
      </c>
    </row>
    <row r="450" spans="1:3">
      <c r="A450" s="261">
        <v>449</v>
      </c>
      <c r="B450" s="262" t="s">
        <v>675</v>
      </c>
      <c r="C450" s="267" t="s">
        <v>238</v>
      </c>
    </row>
    <row r="451" spans="1:3">
      <c r="A451" s="121">
        <v>450</v>
      </c>
      <c r="B451" s="266" t="s">
        <v>676</v>
      </c>
      <c r="C451" s="267" t="s">
        <v>137</v>
      </c>
    </row>
    <row r="452" spans="1:3">
      <c r="A452" s="261">
        <v>451</v>
      </c>
      <c r="B452" s="262" t="s">
        <v>677</v>
      </c>
      <c r="C452" s="267" t="s">
        <v>208</v>
      </c>
    </row>
    <row r="453" spans="1:3">
      <c r="A453" s="261">
        <v>452</v>
      </c>
      <c r="B453" s="262" t="s">
        <v>678</v>
      </c>
      <c r="C453" s="267" t="s">
        <v>208</v>
      </c>
    </row>
    <row r="454" spans="1:3">
      <c r="A454" s="261">
        <v>453</v>
      </c>
      <c r="B454" s="262" t="s">
        <v>679</v>
      </c>
      <c r="C454" s="267" t="s">
        <v>208</v>
      </c>
    </row>
    <row r="455" spans="1:3">
      <c r="A455" s="261">
        <v>454</v>
      </c>
      <c r="B455" s="262" t="s">
        <v>680</v>
      </c>
      <c r="C455" s="267" t="s">
        <v>208</v>
      </c>
    </row>
    <row r="456" spans="1:3">
      <c r="A456" s="261">
        <v>455</v>
      </c>
      <c r="B456" s="262" t="s">
        <v>681</v>
      </c>
      <c r="C456" s="267" t="s">
        <v>208</v>
      </c>
    </row>
    <row r="457" spans="1:3">
      <c r="A457" s="261">
        <v>456</v>
      </c>
      <c r="B457" s="262" t="s">
        <v>682</v>
      </c>
      <c r="C457" s="267" t="s">
        <v>208</v>
      </c>
    </row>
    <row r="458" spans="1:3">
      <c r="A458" s="261">
        <v>457</v>
      </c>
      <c r="B458" s="262" t="s">
        <v>683</v>
      </c>
      <c r="C458" s="267" t="s">
        <v>208</v>
      </c>
    </row>
    <row r="459" spans="1:3">
      <c r="A459" s="261">
        <v>458</v>
      </c>
      <c r="B459" s="262" t="s">
        <v>684</v>
      </c>
      <c r="C459" s="267" t="s">
        <v>137</v>
      </c>
    </row>
    <row r="460" spans="1:3">
      <c r="A460" s="261">
        <v>459</v>
      </c>
      <c r="B460" s="262" t="s">
        <v>685</v>
      </c>
      <c r="C460" s="267" t="s">
        <v>649</v>
      </c>
    </row>
    <row r="461" spans="1:3">
      <c r="A461" s="261">
        <v>460</v>
      </c>
      <c r="B461" s="262" t="s">
        <v>686</v>
      </c>
      <c r="C461" s="267" t="s">
        <v>649</v>
      </c>
    </row>
    <row r="462" spans="1:3">
      <c r="A462" s="261">
        <v>461</v>
      </c>
      <c r="B462" s="262" t="s">
        <v>687</v>
      </c>
      <c r="C462" s="267" t="s">
        <v>649</v>
      </c>
    </row>
    <row r="463" spans="1:3">
      <c r="A463" s="261">
        <v>462</v>
      </c>
      <c r="B463" s="262" t="s">
        <v>688</v>
      </c>
      <c r="C463" s="267" t="s">
        <v>245</v>
      </c>
    </row>
    <row r="464" spans="1:3">
      <c r="A464" s="261">
        <v>463</v>
      </c>
      <c r="B464" s="262" t="s">
        <v>689</v>
      </c>
      <c r="C464" s="267" t="s">
        <v>649</v>
      </c>
    </row>
    <row r="465" spans="1:3">
      <c r="A465" s="261">
        <v>464</v>
      </c>
      <c r="B465" s="262" t="s">
        <v>690</v>
      </c>
      <c r="C465" s="267" t="s">
        <v>238</v>
      </c>
    </row>
    <row r="466" spans="1:3">
      <c r="A466" s="121">
        <v>465</v>
      </c>
      <c r="B466" s="266" t="s">
        <v>691</v>
      </c>
      <c r="C466" s="267" t="s">
        <v>176</v>
      </c>
    </row>
    <row r="467" spans="1:3">
      <c r="A467" s="261">
        <v>466</v>
      </c>
      <c r="B467" s="262" t="s">
        <v>692</v>
      </c>
      <c r="C467" s="267" t="s">
        <v>412</v>
      </c>
    </row>
    <row r="468" spans="1:3">
      <c r="A468" s="261">
        <v>467</v>
      </c>
      <c r="B468" s="262" t="s">
        <v>693</v>
      </c>
      <c r="C468" s="267" t="s">
        <v>412</v>
      </c>
    </row>
    <row r="469" spans="1:3">
      <c r="A469" s="261">
        <v>468</v>
      </c>
      <c r="B469" s="262" t="s">
        <v>694</v>
      </c>
      <c r="C469" s="267" t="s">
        <v>412</v>
      </c>
    </row>
    <row r="470" spans="1:3">
      <c r="A470" s="261">
        <v>469</v>
      </c>
      <c r="B470" s="262" t="s">
        <v>695</v>
      </c>
      <c r="C470" s="267" t="s">
        <v>412</v>
      </c>
    </row>
    <row r="471" spans="1:3" ht="30">
      <c r="A471" s="261">
        <v>470</v>
      </c>
      <c r="B471" s="391" t="s">
        <v>696</v>
      </c>
      <c r="C471" s="267" t="s">
        <v>277</v>
      </c>
    </row>
    <row r="472" spans="1:3">
      <c r="A472" s="261">
        <v>471</v>
      </c>
      <c r="B472" s="262" t="s">
        <v>697</v>
      </c>
      <c r="C472" s="267" t="s">
        <v>277</v>
      </c>
    </row>
    <row r="473" spans="1:3">
      <c r="A473" s="261">
        <v>472</v>
      </c>
      <c r="B473" s="262" t="s">
        <v>698</v>
      </c>
      <c r="C473" s="267" t="s">
        <v>277</v>
      </c>
    </row>
    <row r="474" spans="1:3">
      <c r="A474" s="121">
        <v>473</v>
      </c>
      <c r="B474" s="266" t="s">
        <v>699</v>
      </c>
      <c r="C474" s="267" t="s">
        <v>277</v>
      </c>
    </row>
    <row r="475" spans="1:3">
      <c r="A475" s="261">
        <v>474</v>
      </c>
      <c r="B475" s="262" t="s">
        <v>700</v>
      </c>
      <c r="C475" s="267" t="s">
        <v>548</v>
      </c>
    </row>
    <row r="476" spans="1:3">
      <c r="A476" s="261">
        <v>475</v>
      </c>
      <c r="B476" s="266" t="s">
        <v>701</v>
      </c>
      <c r="C476" s="267" t="s">
        <v>318</v>
      </c>
    </row>
    <row r="477" spans="1:3">
      <c r="A477" s="261">
        <v>476</v>
      </c>
      <c r="B477" s="262" t="s">
        <v>702</v>
      </c>
      <c r="C477" s="267" t="s">
        <v>548</v>
      </c>
    </row>
    <row r="478" spans="1:3">
      <c r="A478" s="121">
        <v>477</v>
      </c>
      <c r="B478" s="262" t="s">
        <v>703</v>
      </c>
      <c r="C478" s="267" t="s">
        <v>318</v>
      </c>
    </row>
    <row r="479" spans="1:3">
      <c r="A479" s="261">
        <v>478</v>
      </c>
      <c r="B479" s="262" t="s">
        <v>704</v>
      </c>
      <c r="C479" s="267" t="s">
        <v>318</v>
      </c>
    </row>
    <row r="480" spans="1:3">
      <c r="A480" s="261">
        <v>479</v>
      </c>
      <c r="B480" s="262" t="s">
        <v>705</v>
      </c>
      <c r="C480" s="267" t="s">
        <v>238</v>
      </c>
    </row>
    <row r="481" spans="1:3">
      <c r="A481" s="261">
        <v>480</v>
      </c>
      <c r="B481" s="262" t="s">
        <v>706</v>
      </c>
      <c r="C481" s="267" t="s">
        <v>707</v>
      </c>
    </row>
    <row r="482" spans="1:3">
      <c r="A482" s="261">
        <v>481</v>
      </c>
      <c r="B482" s="262" t="s">
        <v>708</v>
      </c>
      <c r="C482" s="267" t="s">
        <v>707</v>
      </c>
    </row>
    <row r="483" spans="1:3">
      <c r="A483" s="261">
        <v>482</v>
      </c>
      <c r="B483" s="262" t="s">
        <v>709</v>
      </c>
      <c r="C483" s="267" t="s">
        <v>707</v>
      </c>
    </row>
    <row r="484" spans="1:3">
      <c r="A484" s="261">
        <v>483</v>
      </c>
      <c r="B484" s="262" t="s">
        <v>710</v>
      </c>
      <c r="C484" s="267" t="s">
        <v>707</v>
      </c>
    </row>
    <row r="485" spans="1:3">
      <c r="A485" s="261">
        <v>484</v>
      </c>
      <c r="B485" s="262" t="s">
        <v>630</v>
      </c>
      <c r="C485" s="267" t="s">
        <v>631</v>
      </c>
    </row>
    <row r="486" spans="1:3">
      <c r="A486" s="261">
        <v>485</v>
      </c>
      <c r="B486" s="262" t="s">
        <v>632</v>
      </c>
      <c r="C486" s="267" t="s">
        <v>631</v>
      </c>
    </row>
    <row r="487" spans="1:3">
      <c r="A487" s="261">
        <v>486</v>
      </c>
      <c r="B487" s="262" t="s">
        <v>633</v>
      </c>
      <c r="C487" s="267" t="s">
        <v>631</v>
      </c>
    </row>
    <row r="488" spans="1:3">
      <c r="A488" s="261">
        <v>487</v>
      </c>
      <c r="B488" s="262" t="s">
        <v>634</v>
      </c>
      <c r="C488" s="267" t="s">
        <v>631</v>
      </c>
    </row>
    <row r="489" spans="1:3">
      <c r="A489" s="261">
        <v>488</v>
      </c>
      <c r="B489" s="262" t="s">
        <v>635</v>
      </c>
      <c r="C489" s="267" t="s">
        <v>631</v>
      </c>
    </row>
    <row r="490" spans="1:3">
      <c r="A490" s="261">
        <v>489</v>
      </c>
      <c r="B490" s="262" t="s">
        <v>636</v>
      </c>
      <c r="C490" s="267" t="s">
        <v>631</v>
      </c>
    </row>
    <row r="491" spans="1:3">
      <c r="A491" s="261">
        <v>490</v>
      </c>
      <c r="B491" s="262" t="s">
        <v>637</v>
      </c>
      <c r="C491" s="267" t="s">
        <v>631</v>
      </c>
    </row>
    <row r="492" spans="1:3">
      <c r="A492" s="261">
        <v>491</v>
      </c>
      <c r="B492" s="262" t="s">
        <v>638</v>
      </c>
      <c r="C492" s="267" t="s">
        <v>631</v>
      </c>
    </row>
    <row r="493" spans="1:3">
      <c r="A493" s="261">
        <v>492</v>
      </c>
      <c r="B493" s="262" t="s">
        <v>639</v>
      </c>
      <c r="C493" s="267" t="s">
        <v>631</v>
      </c>
    </row>
    <row r="494" spans="1:3">
      <c r="A494" s="261">
        <v>493</v>
      </c>
      <c r="B494" s="262" t="s">
        <v>640</v>
      </c>
      <c r="C494" s="267" t="s">
        <v>631</v>
      </c>
    </row>
    <row r="495" spans="1:3">
      <c r="A495" s="261">
        <v>494</v>
      </c>
      <c r="B495" s="262" t="s">
        <v>641</v>
      </c>
      <c r="C495" s="267" t="s">
        <v>631</v>
      </c>
    </row>
    <row r="496" spans="1:3">
      <c r="A496" s="261">
        <v>495</v>
      </c>
      <c r="B496" s="262" t="s">
        <v>642</v>
      </c>
      <c r="C496" s="267" t="s">
        <v>631</v>
      </c>
    </row>
    <row r="497" spans="1:3">
      <c r="A497" s="261">
        <v>496</v>
      </c>
      <c r="B497" s="262" t="s">
        <v>643</v>
      </c>
      <c r="C497" s="267" t="s">
        <v>631</v>
      </c>
    </row>
    <row r="498" spans="1:3">
      <c r="A498" s="261">
        <v>497</v>
      </c>
      <c r="B498" s="262" t="s">
        <v>644</v>
      </c>
      <c r="C498" s="267" t="s">
        <v>631</v>
      </c>
    </row>
    <row r="499" spans="1:3">
      <c r="A499" s="261">
        <v>499</v>
      </c>
      <c r="B499" s="262" t="s">
        <v>711</v>
      </c>
      <c r="C499" s="267" t="s">
        <v>548</v>
      </c>
    </row>
    <row r="500" spans="1:3">
      <c r="A500" s="261">
        <v>500</v>
      </c>
      <c r="B500" s="262" t="s">
        <v>712</v>
      </c>
      <c r="C500" s="267" t="s">
        <v>548</v>
      </c>
    </row>
    <row r="501" spans="1:3">
      <c r="A501" s="261">
        <v>501</v>
      </c>
      <c r="B501" s="262" t="s">
        <v>713</v>
      </c>
      <c r="C501" s="267" t="s">
        <v>548</v>
      </c>
    </row>
    <row r="502" spans="1:3">
      <c r="A502" s="261">
        <v>502</v>
      </c>
      <c r="B502" s="262" t="s">
        <v>714</v>
      </c>
      <c r="C502" s="267" t="s">
        <v>390</v>
      </c>
    </row>
    <row r="503" spans="1:3">
      <c r="A503" s="261">
        <v>503</v>
      </c>
      <c r="B503" s="262" t="s">
        <v>715</v>
      </c>
      <c r="C503" s="267" t="s">
        <v>208</v>
      </c>
    </row>
    <row r="504" spans="1:3">
      <c r="A504" s="261">
        <v>504</v>
      </c>
      <c r="B504" s="262" t="s">
        <v>716</v>
      </c>
      <c r="C504" s="267" t="s">
        <v>208</v>
      </c>
    </row>
    <row r="505" spans="1:3">
      <c r="A505" s="261">
        <v>505</v>
      </c>
      <c r="B505" s="262" t="s">
        <v>717</v>
      </c>
      <c r="C505" s="267" t="s">
        <v>208</v>
      </c>
    </row>
    <row r="506" spans="1:3">
      <c r="A506" s="261">
        <v>506</v>
      </c>
      <c r="B506" s="262" t="s">
        <v>718</v>
      </c>
      <c r="C506" s="267" t="s">
        <v>208</v>
      </c>
    </row>
    <row r="507" spans="1:3">
      <c r="A507" s="261">
        <v>507</v>
      </c>
      <c r="B507" s="262" t="s">
        <v>719</v>
      </c>
      <c r="C507" s="267" t="s">
        <v>208</v>
      </c>
    </row>
    <row r="508" spans="1:3">
      <c r="A508" s="261">
        <v>508</v>
      </c>
      <c r="B508" s="262" t="s">
        <v>720</v>
      </c>
      <c r="C508" s="267" t="s">
        <v>208</v>
      </c>
    </row>
    <row r="509" spans="1:3">
      <c r="A509" s="261">
        <v>509</v>
      </c>
      <c r="B509" s="262" t="s">
        <v>721</v>
      </c>
      <c r="C509" s="267" t="s">
        <v>648</v>
      </c>
    </row>
    <row r="510" spans="1:3">
      <c r="A510" s="261">
        <v>510</v>
      </c>
      <c r="B510" s="262" t="s">
        <v>722</v>
      </c>
      <c r="C510" s="267" t="s">
        <v>648</v>
      </c>
    </row>
    <row r="511" spans="1:3">
      <c r="A511" s="261">
        <v>511</v>
      </c>
      <c r="B511" s="262" t="s">
        <v>723</v>
      </c>
      <c r="C511" s="267" t="s">
        <v>648</v>
      </c>
    </row>
    <row r="512" spans="1:3">
      <c r="A512" s="261">
        <v>512</v>
      </c>
      <c r="B512" s="262" t="s">
        <v>724</v>
      </c>
      <c r="C512" s="267" t="s">
        <v>648</v>
      </c>
    </row>
    <row r="513" spans="1:3">
      <c r="A513" s="261">
        <v>513</v>
      </c>
      <c r="B513" s="262" t="s">
        <v>645</v>
      </c>
      <c r="C513" s="267" t="s">
        <v>327</v>
      </c>
    </row>
    <row r="514" spans="1:3">
      <c r="A514" s="261">
        <v>514</v>
      </c>
      <c r="B514" s="262" t="s">
        <v>646</v>
      </c>
      <c r="C514" s="267" t="s">
        <v>327</v>
      </c>
    </row>
    <row r="515" spans="1:3">
      <c r="A515" s="261">
        <v>515</v>
      </c>
      <c r="B515" s="262" t="s">
        <v>647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IF(GROUPS!D4="","",GROUPS!D4)</f>
        <v>Нико Доага (190)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IF(GROUPS!D5="","",GROUPS!D5)</f>
        <v>Филип Ангела (299)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IF(GROUPS!D6="","",GROUPS!D6)</f>
        <v>Кристијан Каламадевски (347)</v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IF(GROUPS!D7="","",GROUPS!D7)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 ht="19.5" thickBot="1">
      <c r="B9" s="217">
        <v>1</v>
      </c>
      <c r="C9" s="218" t="str">
        <f>IF(C3="","",VLOOKUP(B9,$B$3:$E$6,2,FALSE))</f>
        <v>Нико Доага (190)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Филип Ангела (299)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Филип Ангела (299)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Кристијан Каламадевски (347)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 hidden="1">
      <c r="B17" s="154">
        <v>1</v>
      </c>
      <c r="C17" s="155" t="str">
        <f>IF(C5="","",VLOOKUP(B17,$B$3:$E$6,2,FALSE))</f>
        <v>Нико Доага (190)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Кристијан Каламадевски (347)</v>
      </c>
      <c r="D18" s="166">
        <v>2</v>
      </c>
      <c r="E18" s="167" t="str">
        <f>IF(C5="","",VLOOKUP(D18,$B$3:$E$6,2,FALSE))</f>
        <v>Филип Ангела (299)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0" sqref="F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59" t="str">
        <f>IF(ISERROR(INDEX($C$3:$C$6,MATCH(W2,$T$3:$T$6,0))),"",(INDEX($C$3:$C$6,MATCH(W2,$T$3:$T$6,0))))</f>
        <v>Нико Доага (190)</v>
      </c>
      <c r="Y2" s="460"/>
      <c r="Z2" s="461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IF(GROUPS!D4="","",GROUPS!D4)</f>
        <v>Нико Доага (190)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1</v>
      </c>
      <c r="P3" s="136">
        <f>IF(AND(T9="",T13="",T17=""),"",AG3)</f>
        <v>42</v>
      </c>
      <c r="Q3" s="137">
        <f>IF(AND(T9="",T13="",T17=""),"",AP3)</f>
        <v>29</v>
      </c>
      <c r="R3" s="433">
        <f>IF(ISERROR(IF(AND(T9="",T13="",T17=""),"",SUM(AB3:AD3)+(N3-O3)/1000)+(AK3/10000)),"",IF(AND(T9="",T13="",T17=""),"",SUM(AB3:AD3)+(N3-O3)/1000)+(AK3/10000)+(AG3/100000))</f>
        <v>2.0037199999999999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59" t="str">
        <f t="shared" ref="X3:X5" si="0">IF(ISERROR(INDEX($C$3:$C$6,MATCH(W3,$T$3:$T$6,0))),"",(INDEX($C$3:$C$6,MATCH(W3,$T$3:$T$6,0))))</f>
        <v>Кристијан Каламадевски (347)</v>
      </c>
      <c r="Y3" s="460"/>
      <c r="Z3" s="461"/>
      <c r="AB3" s="10" t="str">
        <f>IF(H3="","",IF(H3&gt;I3,2,1))</f>
        <v/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42</v>
      </c>
      <c r="AH3" s="10">
        <f>F9+H9+J9+L9+N9+P9+R9</f>
        <v>42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13</v>
      </c>
      <c r="AL3" s="429"/>
      <c r="AM3" s="10">
        <f>AH5</f>
        <v>29</v>
      </c>
      <c r="AN3" s="10">
        <f>AI4</f>
        <v>0</v>
      </c>
      <c r="AO3" s="10">
        <f>AJ6</f>
        <v>0</v>
      </c>
      <c r="AP3" s="9">
        <f>SUM(AM3:AO3)</f>
        <v>29</v>
      </c>
    </row>
    <row r="4" spans="2:47" ht="24" customHeight="1">
      <c r="B4" s="127">
        <v>2</v>
      </c>
      <c r="C4" s="430" t="str">
        <f>IF(GROUPS!D5="","",GROUPS!D5)</f>
        <v>Филип Ангела (299)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6" t="str">
        <f t="shared" si="0"/>
        <v/>
      </c>
      <c r="Y4" s="457"/>
      <c r="Z4" s="45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IF(GROUPS!D6="","",GROUPS!D6)</f>
        <v>Кристијан Каламадевски (347)</v>
      </c>
      <c r="D5" s="431"/>
      <c r="E5" s="432"/>
      <c r="F5" s="139">
        <f>U9</f>
        <v>1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3</v>
      </c>
      <c r="P5" s="136">
        <f>IF(AND(U9="",T14="",T18=""),"",AG5)</f>
        <v>29</v>
      </c>
      <c r="Q5" s="137">
        <f>IF(AND(U9="",T14="",T18=""),"",AP5)</f>
        <v>42</v>
      </c>
      <c r="R5" s="433">
        <f>IF(ISERROR(IF(AND(U9="",T14="",T18=""),"",SUM(AB5:AD5)+(N5-O5)/1000)+(AK5/10000)+(AG5/100000)),"",IF(AND(U9="",T14="",T18=""),"",SUM(AB5:AD5)+(N5-O5)/1000)+(AK5/10000)+(AG5/100000))</f>
        <v>0.99699000000000004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56" t="str">
        <f t="shared" si="0"/>
        <v/>
      </c>
      <c r="Y5" s="457"/>
      <c r="Z5" s="458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29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0</v>
      </c>
      <c r="AK5" s="428">
        <f t="shared" si="2"/>
        <v>-13</v>
      </c>
      <c r="AL5" s="429"/>
      <c r="AM5" s="10">
        <f>AH3</f>
        <v>42</v>
      </c>
      <c r="AN5" s="10">
        <f>AI6</f>
        <v>0</v>
      </c>
      <c r="AO5" s="10">
        <f>AJ4</f>
        <v>0</v>
      </c>
      <c r="AP5" s="9">
        <f t="shared" si="3"/>
        <v>42</v>
      </c>
    </row>
    <row r="6" spans="2:47" ht="24" customHeight="1" thickBot="1">
      <c r="B6" s="142">
        <v>4</v>
      </c>
      <c r="C6" s="424" t="str">
        <f>IF(GROUPS!D7="","",GROUPS!D7)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71</v>
      </c>
      <c r="Q7" s="153">
        <f>SUM(Q3:Q6)</f>
        <v>71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Кристијан Каламадевски (347)</v>
      </c>
      <c r="F9" s="158">
        <v>9</v>
      </c>
      <c r="G9" s="159">
        <v>11</v>
      </c>
      <c r="H9" s="160">
        <v>11</v>
      </c>
      <c r="I9" s="159">
        <v>4</v>
      </c>
      <c r="J9" s="158">
        <v>11</v>
      </c>
      <c r="K9" s="161">
        <v>7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Филип Ангела (299)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Каламадевски (347)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Каламадевски (347)</v>
      </c>
      <c r="D18" s="166">
        <v>2</v>
      </c>
      <c r="E18" s="167" t="str">
        <f>IF(C4="","",VLOOKUP(D18,$B$3:$E$6,2,FALSE))</f>
        <v>Филип Ангела (299)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N18" sqref="N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Александар Јакимовски (178)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IF(GROUPS!F4="","",GROUPS!F4)</f>
        <v>Александар Јакимовски (178)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68</v>
      </c>
      <c r="Q3" s="137">
        <f>IF(AND(T9="",T13="",T17=""),"",AP3)</f>
        <v>43</v>
      </c>
      <c r="R3" s="433">
        <f>IF(ISERROR(IF(AND(T9="",T13="",T17=""),"",SUM(AB3:AD3)+(N3-O3)/1000)+(AK3/10000)),"",IF(AND(T9="",T13="",T17=""),"",SUM(AB3:AD3)+(N3-O3)/1000)+(AK3/10000)+(AG3/100000))</f>
        <v>4.0091800000000006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Љупчо Треновски (404)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428">
        <f>SUM(AH3:AJ3)-SUM(AM3:AO3)</f>
        <v>25</v>
      </c>
      <c r="AL3" s="429"/>
      <c r="AM3" s="10">
        <f>AH5</f>
        <v>17</v>
      </c>
      <c r="AN3" s="10">
        <f>AI4</f>
        <v>26</v>
      </c>
      <c r="AO3" s="10">
        <f>AJ6</f>
        <v>0</v>
      </c>
      <c r="AP3" s="9">
        <f>SUM(AM3:AO3)</f>
        <v>43</v>
      </c>
    </row>
    <row r="4" spans="2:47" ht="24" customHeight="1">
      <c r="B4" s="127">
        <v>2</v>
      </c>
      <c r="C4" s="430" t="str">
        <f>IF(GROUPS!F5="","",GROUPS!F5)</f>
        <v>Андреј Васевски (203)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61</v>
      </c>
      <c r="Q4" s="137">
        <f>IF(AND(T10="",U13="",U18=""),"",AP4)</f>
        <v>74</v>
      </c>
      <c r="R4" s="433">
        <f>IF(ISERROR(IF(AND(T10="",U13="",U18=""),"",SUM(AB4:AD4)+(N4-O4)/1000)+(AK4/10000)+(AG4/100000)),"",IF(AND(T10="",U13="",U18=""),"",SUM(AB4:AD4)+(N4-O4)/1000)+(AK4/10000)+(AG4/100000))</f>
        <v>1.99431</v>
      </c>
      <c r="S4" s="433"/>
      <c r="T4" s="138">
        <f>IF(ISERROR(IF(C4="","",RANK(R4,$R$3:$S$6,0))),"",IF(C4="","",RANK(R4,$R$3:$S$6,0)))</f>
        <v>3</v>
      </c>
      <c r="U4" s="9"/>
      <c r="V4" s="9"/>
      <c r="W4" s="7">
        <v>3</v>
      </c>
      <c r="X4" s="434" t="str">
        <f t="shared" si="0"/>
        <v>Андреј Васевски (203)</v>
      </c>
      <c r="Y4" s="435"/>
      <c r="Z4" s="43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61</v>
      </c>
      <c r="AH4" s="10">
        <f>F10+H10+J10+L10+N10+P10+R10</f>
        <v>0</v>
      </c>
      <c r="AI4" s="10">
        <f>G13+I13+K13+M13+O13+Q13+S13</f>
        <v>26</v>
      </c>
      <c r="AJ4" s="10">
        <f>G18+I18+K18+M18+O18+Q18+S18</f>
        <v>35</v>
      </c>
      <c r="AK4" s="428">
        <f t="shared" ref="AK4:AK6" si="2">SUM(AH4:AJ4)-SUM(AM4:AO4)</f>
        <v>-13</v>
      </c>
      <c r="AL4" s="429"/>
      <c r="AM4" s="10">
        <f>AH6</f>
        <v>0</v>
      </c>
      <c r="AN4" s="10">
        <f>AI3</f>
        <v>35</v>
      </c>
      <c r="AO4" s="10">
        <f>AJ5</f>
        <v>39</v>
      </c>
      <c r="AP4" s="9">
        <f t="shared" ref="AP4:AP6" si="3">SUM(AM4:AO4)</f>
        <v>74</v>
      </c>
    </row>
    <row r="5" spans="2:47" ht="24" customHeight="1">
      <c r="B5" s="127">
        <v>3</v>
      </c>
      <c r="C5" s="430" t="str">
        <f>IF(GROUPS!F6="","",GROUPS!F6)</f>
        <v>Љупчо Треновски (404)</v>
      </c>
      <c r="D5" s="431"/>
      <c r="E5" s="432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56</v>
      </c>
      <c r="Q5" s="137">
        <f>IF(AND(U9="",T14="",T18=""),"",AP5)</f>
        <v>68</v>
      </c>
      <c r="R5" s="433">
        <f>IF(ISERROR(IF(AND(U9="",T14="",T18=""),"",SUM(AB5:AD5)+(N5-O5)/1000)+(AK5/10000)+(AG5/100000)),"",IF(AND(U9="",T14="",T18=""),"",SUM(AB5:AD5)+(N5-O5)/1000)+(AK5/10000)+(AG5/100000))</f>
        <v>2.9983600000000004</v>
      </c>
      <c r="S5" s="433"/>
      <c r="T5" s="138">
        <f>IF(ISERROR(IF(C5="","",RANK(R5,$R$3:$S$6,0))),"",IF(C5="","",RANK(R5,$R$3:$S$6,0)))</f>
        <v>2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56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39</v>
      </c>
      <c r="AK5" s="428">
        <f t="shared" si="2"/>
        <v>-12</v>
      </c>
      <c r="AL5" s="429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42">
        <v>4</v>
      </c>
      <c r="C6" s="424" t="str">
        <f>IF(GROUPS!F7="","",GROUPS!F7)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185</v>
      </c>
      <c r="Q7" s="153">
        <f>SUM(Q3:Q6)</f>
        <v>185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Љупчо Треновски (404)</v>
      </c>
      <c r="F9" s="158">
        <v>11</v>
      </c>
      <c r="G9" s="159">
        <v>7</v>
      </c>
      <c r="H9" s="160">
        <v>11</v>
      </c>
      <c r="I9" s="159">
        <v>3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Андреј Васевски (203)</v>
      </c>
      <c r="F13" s="158">
        <v>13</v>
      </c>
      <c r="G13" s="159">
        <v>11</v>
      </c>
      <c r="H13" s="160">
        <v>11</v>
      </c>
      <c r="I13" s="159">
        <v>8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Љупчо Треновски (404)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Љупчо Треновски (404)</v>
      </c>
      <c r="D18" s="166">
        <v>2</v>
      </c>
      <c r="E18" s="167" t="str">
        <f>IF(C4="","",VLOOKUP(D18,$B$3:$E$6,2,FALSE))</f>
        <v>Андреј Васевски (203)</v>
      </c>
      <c r="F18" s="168">
        <v>6</v>
      </c>
      <c r="G18" s="169">
        <v>11</v>
      </c>
      <c r="H18" s="170">
        <v>11</v>
      </c>
      <c r="I18" s="169">
        <v>8</v>
      </c>
      <c r="J18" s="168">
        <v>11</v>
      </c>
      <c r="K18" s="171">
        <v>8</v>
      </c>
      <c r="L18" s="170">
        <v>11</v>
      </c>
      <c r="M18" s="169">
        <v>8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3" workbookViewId="0">
      <selection activeCell="Z12" sqref="Z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285156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Даниел Главевски Зхоу  (108)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IF(GROUPS!H4="","",GROUPS!H4)</f>
        <v>Даниел Главевски Зхоу  (108)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42</v>
      </c>
      <c r="R3" s="433">
        <f>IF(ISERROR(IF(AND(T9="",T13="",T17=""),"",SUM(AB3:AD3)+(N3-O3)/1000)+(AK3/10000)),"",IF(AND(T9="",T13="",T17=""),"",SUM(AB3:AD3)+(N3-O3)/1000)+(AK3/10000)+(AG3/100000))</f>
        <v>4.0090599999999998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Антонио Аврамски (144)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8">
        <f>SUM(AH3:AJ3)-SUM(AM3:AO3)</f>
        <v>24</v>
      </c>
      <c r="AL3" s="429"/>
      <c r="AM3" s="10">
        <f>AH5</f>
        <v>19</v>
      </c>
      <c r="AN3" s="10">
        <f>AI4</f>
        <v>23</v>
      </c>
      <c r="AO3" s="10">
        <f>AJ6</f>
        <v>0</v>
      </c>
      <c r="AP3" s="9">
        <f>SUM(AM3:AO3)</f>
        <v>42</v>
      </c>
    </row>
    <row r="4" spans="2:47" ht="24" customHeight="1">
      <c r="B4" s="127">
        <v>2</v>
      </c>
      <c r="C4" s="430" t="str">
        <f>IF(GROUPS!H5="","",GROUPS!H5)</f>
        <v>Антонио Аврамски (144)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64</v>
      </c>
      <c r="Q4" s="137">
        <f>IF(AND(T10="",U13="",U18=""),"",AP4)</f>
        <v>69</v>
      </c>
      <c r="R4" s="433">
        <f>IF(ISERROR(IF(AND(T10="",U13="",U18=""),"",SUM(AB4:AD4)+(N4-O4)/1000)+(AK4/10000)+(AG4/100000)),"",IF(AND(T10="",U13="",U18=""),"",SUM(AB4:AD4)+(N4-O4)/1000)+(AK4/10000)+(AG4/100000))</f>
        <v>2.9991400000000001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Стефан Станковски (202)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64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41</v>
      </c>
      <c r="AK4" s="428">
        <f t="shared" ref="AK4:AK6" si="2">SUM(AH4:AJ4)-SUM(AM4:AO4)</f>
        <v>-5</v>
      </c>
      <c r="AL4" s="429"/>
      <c r="AM4" s="10">
        <f>AH6</f>
        <v>0</v>
      </c>
      <c r="AN4" s="10">
        <f>AI3</f>
        <v>33</v>
      </c>
      <c r="AO4" s="10">
        <f>AJ5</f>
        <v>36</v>
      </c>
      <c r="AP4" s="9">
        <f t="shared" ref="AP4:AP6" si="3">SUM(AM4:AO4)</f>
        <v>69</v>
      </c>
    </row>
    <row r="5" spans="2:47" ht="24" customHeight="1">
      <c r="B5" s="127">
        <v>3</v>
      </c>
      <c r="C5" s="430" t="str">
        <f>IF(GROUPS!H6="","",GROUPS!H6)</f>
        <v>Стефан Станковски (202)</v>
      </c>
      <c r="D5" s="431"/>
      <c r="E5" s="432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55</v>
      </c>
      <c r="Q5" s="137">
        <f>IF(AND(U9="",T14="",T18=""),"",AP5)</f>
        <v>74</v>
      </c>
      <c r="R5" s="433">
        <f>IF(ISERROR(IF(AND(U9="",T14="",T18=""),"",SUM(AB5:AD5)+(N5-O5)/1000)+(AK5/10000)+(AG5/100000)),"",IF(AND(U9="",T14="",T18=""),"",SUM(AB5:AD5)+(N5-O5)/1000)+(AK5/10000)+(AG5/100000))</f>
        <v>1.9936500000000001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55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36</v>
      </c>
      <c r="AK5" s="428">
        <f t="shared" si="2"/>
        <v>-19</v>
      </c>
      <c r="AL5" s="429"/>
      <c r="AM5" s="10">
        <f>AH3</f>
        <v>33</v>
      </c>
      <c r="AN5" s="10">
        <f>AI6</f>
        <v>0</v>
      </c>
      <c r="AO5" s="10">
        <f>AJ4</f>
        <v>41</v>
      </c>
      <c r="AP5" s="9">
        <f t="shared" si="3"/>
        <v>74</v>
      </c>
    </row>
    <row r="6" spans="2:47" ht="24" customHeight="1" thickBot="1">
      <c r="B6" s="142">
        <v>4</v>
      </c>
      <c r="C6" s="424" t="str">
        <f>IF(GROUPS!H7="","",GROUPS!H7)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185</v>
      </c>
      <c r="Q7" s="153">
        <f>SUM(Q3:Q6)</f>
        <v>185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Стефан Станковски (202)</v>
      </c>
      <c r="F9" s="158">
        <v>11</v>
      </c>
      <c r="G9" s="159">
        <v>5</v>
      </c>
      <c r="H9" s="160">
        <v>11</v>
      </c>
      <c r="I9" s="159">
        <v>5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8</v>
      </c>
      <c r="H13" s="160">
        <v>11</v>
      </c>
      <c r="I13" s="159">
        <v>9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Стефан Станковски (202)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Стефан Станковски (202)</v>
      </c>
      <c r="D18" s="166">
        <v>2</v>
      </c>
      <c r="E18" s="167" t="str">
        <f>IF(C4="","",VLOOKUP(D18,$B$3:$E$6,2,FALSE))</f>
        <v>Антонио Аврамски (144)</v>
      </c>
      <c r="F18" s="168">
        <v>4</v>
      </c>
      <c r="G18" s="169">
        <v>11</v>
      </c>
      <c r="H18" s="170">
        <v>11</v>
      </c>
      <c r="I18" s="169">
        <v>13</v>
      </c>
      <c r="J18" s="168">
        <v>11</v>
      </c>
      <c r="K18" s="171">
        <v>5</v>
      </c>
      <c r="L18" s="170">
        <v>10</v>
      </c>
      <c r="M18" s="169">
        <v>12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A3" workbookViewId="0">
      <selection activeCell="Y16" sqref="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Лука Стојчев (73)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IF(GROUPS!J4="","",GROUPS!J4)</f>
        <v>Борис Секулов (130)</v>
      </c>
      <c r="D3" s="462"/>
      <c r="E3" s="463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1</v>
      </c>
      <c r="N3" s="134">
        <f>IF(AND(T9="",T13="",T17=""),"",SUM(H3,J3,L3))</f>
        <v>6</v>
      </c>
      <c r="O3" s="135">
        <f>IF(AND(T9="",T13="",T17=""),"",SUM(I3,K3,M3))</f>
        <v>5</v>
      </c>
      <c r="P3" s="136">
        <f>IF(AND(T9="",T13="",T17=""),"",AG3)</f>
        <v>107</v>
      </c>
      <c r="Q3" s="137">
        <f>IF(AND(T9="",T13="",T17=""),"",AP3)</f>
        <v>101</v>
      </c>
      <c r="R3" s="433">
        <f>IF(ISERROR(IF(AND(T9="",T13="",T17=""),"",SUM(AB3:AD3)+(N3-O3)/1000)+(AK3/10000)),"",IF(AND(T9="",T13="",T17=""),"",SUM(AB3:AD3)+(N3-O3)/1000)+(AK3/10000)+(AG3/100000))</f>
        <v>5.0026700000000011</v>
      </c>
      <c r="S3" s="433"/>
      <c r="T3" s="138">
        <f>IF(ISERROR(IF(C3="","",RANK(R3,$R$3:$S$6,0))),"",IF(C3="","",RANK(R3,$R$3:$S$6,0)))</f>
        <v>2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Борис Секулов (130)</v>
      </c>
      <c r="Y3" s="438"/>
      <c r="Z3" s="439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107</v>
      </c>
      <c r="AH3" s="10">
        <f>F9+H9+J9+L9+N9+P9+R9</f>
        <v>41</v>
      </c>
      <c r="AI3" s="10">
        <f>F13+H13+J13+L13+N13+P13+R13</f>
        <v>19</v>
      </c>
      <c r="AJ3" s="10">
        <f>F17+H17+J17+L17+N17+P17+R17</f>
        <v>47</v>
      </c>
      <c r="AK3" s="428">
        <f>SUM(AH3:AJ3)-SUM(AM3:AO3)</f>
        <v>6</v>
      </c>
      <c r="AL3" s="429"/>
      <c r="AM3" s="10">
        <f>AH5</f>
        <v>29</v>
      </c>
      <c r="AN3" s="10">
        <f>AI4</f>
        <v>33</v>
      </c>
      <c r="AO3" s="10">
        <f>AJ6</f>
        <v>39</v>
      </c>
      <c r="AP3" s="9">
        <f>SUM(AM3:AO3)</f>
        <v>101</v>
      </c>
    </row>
    <row r="4" spans="2:47" ht="24" customHeight="1">
      <c r="B4" s="234">
        <v>2</v>
      </c>
      <c r="C4" s="462" t="str">
        <f>IF(GROUPS!J5="","",GROUPS!J5)</f>
        <v>Лука Стојчев (73)</v>
      </c>
      <c r="D4" s="462"/>
      <c r="E4" s="463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9</v>
      </c>
      <c r="O4" s="135">
        <f>IF(AND(T10="",U13="",U18=""),"",SUM(G4,K4,M4))</f>
        <v>1</v>
      </c>
      <c r="P4" s="136">
        <f>IF(AND(T10="",U13="",U18=""),"",AG4)</f>
        <v>107</v>
      </c>
      <c r="Q4" s="137">
        <f>IF(AND(T10="",U13="",U18=""),"",AP4)</f>
        <v>59</v>
      </c>
      <c r="R4" s="433">
        <f>IF(ISERROR(IF(AND(T10="",U13="",U18=""),"",SUM(AB4:AD4)+(N4-O4)/1000)+(AK4/10000)+(AG4/100000)),"",IF(AND(T10="",U13="",U18=""),"",SUM(AB4:AD4)+(N4-O4)/1000)+(AK4/10000)+(AG4/100000))</f>
        <v>6.0138700000000007</v>
      </c>
      <c r="S4" s="433"/>
      <c r="T4" s="138">
        <f>IF(ISERROR(IF(C4="","",RANK(R4,$R$3:$S$6,0))),"",IF(C4="","",RANK(R4,$R$3:$S$6,0)))</f>
        <v>1</v>
      </c>
      <c r="U4" s="9"/>
      <c r="V4" s="9"/>
      <c r="W4" s="7">
        <v>3</v>
      </c>
      <c r="X4" s="434" t="str">
        <f t="shared" si="0"/>
        <v>Вецко Соколовски (310)</v>
      </c>
      <c r="Y4" s="435"/>
      <c r="Z4" s="436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107</v>
      </c>
      <c r="AH4" s="10">
        <f>F10+H10+J10+L10+N10+P10+R10</f>
        <v>41</v>
      </c>
      <c r="AI4" s="10">
        <f>G13+I13+K13+M13+O13+Q13+S13</f>
        <v>33</v>
      </c>
      <c r="AJ4" s="10">
        <f>G18+I18+K18+M18+O18+Q18+S18</f>
        <v>33</v>
      </c>
      <c r="AK4" s="428">
        <f t="shared" ref="AK4:AK6" si="2">SUM(AH4:AJ4)-SUM(AM4:AO4)</f>
        <v>48</v>
      </c>
      <c r="AL4" s="429"/>
      <c r="AM4" s="10">
        <f>AH6</f>
        <v>23</v>
      </c>
      <c r="AN4" s="10">
        <f>AI3</f>
        <v>19</v>
      </c>
      <c r="AO4" s="10">
        <f>AJ5</f>
        <v>17</v>
      </c>
      <c r="AP4" s="9">
        <f t="shared" ref="AP4:AP6" si="3">SUM(AM4:AO4)</f>
        <v>59</v>
      </c>
    </row>
    <row r="5" spans="2:47" ht="24" customHeight="1">
      <c r="B5" s="234">
        <v>3</v>
      </c>
      <c r="C5" s="462" t="str">
        <f>IF(GROUPS!J6="","",GROUPS!J6)</f>
        <v>Петар Мукаетов (364)</v>
      </c>
      <c r="D5" s="462"/>
      <c r="E5" s="463"/>
      <c r="F5" s="232">
        <f>U9</f>
        <v>1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81</v>
      </c>
      <c r="Q5" s="137">
        <f>IF(AND(U9="",T14="",T18=""),"",AP5)</f>
        <v>112</v>
      </c>
      <c r="R5" s="433">
        <f>IF(ISERROR(IF(AND(U9="",T14="",T18=""),"",SUM(AB5:AD5)+(N5-O5)/1000)+(AK5/10000)+(AG5/100000)),"",IF(AND(U9="",T14="",T18=""),"",SUM(AB5:AD5)+(N5-O5)/1000)+(AK5/10000)+(AG5/100000))</f>
        <v>2.99071</v>
      </c>
      <c r="S5" s="433"/>
      <c r="T5" s="138">
        <f>IF(ISERROR(IF(C5="","",RANK(R5,$R$3:$S$6,0))),"",IF(C5="","",RANK(R5,$R$3:$S$6,0)))</f>
        <v>4</v>
      </c>
      <c r="U5" s="9"/>
      <c r="V5" s="9"/>
      <c r="W5" s="7">
        <v>4</v>
      </c>
      <c r="X5" s="434" t="str">
        <f t="shared" si="0"/>
        <v>Петар Мукаетов (364)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81</v>
      </c>
      <c r="AH5" s="10">
        <f>G9+I9+K9+M9+O9+Q9+S9</f>
        <v>29</v>
      </c>
      <c r="AI5" s="10">
        <f>F14+H14+J14+L14+N14+P14+R14</f>
        <v>35</v>
      </c>
      <c r="AJ5" s="10">
        <f>F18+H18+J18+L18+N18+P18+R18</f>
        <v>17</v>
      </c>
      <c r="AK5" s="428">
        <f t="shared" si="2"/>
        <v>-31</v>
      </c>
      <c r="AL5" s="429"/>
      <c r="AM5" s="10">
        <f>AH3</f>
        <v>41</v>
      </c>
      <c r="AN5" s="10">
        <f>AI6</f>
        <v>38</v>
      </c>
      <c r="AO5" s="10">
        <f>AJ4</f>
        <v>33</v>
      </c>
      <c r="AP5" s="9">
        <f t="shared" si="3"/>
        <v>112</v>
      </c>
    </row>
    <row r="6" spans="2:47" ht="24" customHeight="1" thickBot="1">
      <c r="B6" s="235">
        <v>4</v>
      </c>
      <c r="C6" s="467" t="str">
        <f>IF(GROUPS!J7="","",GROUPS!J7)</f>
        <v>Вецко Соколовски (310)</v>
      </c>
      <c r="D6" s="467"/>
      <c r="E6" s="468"/>
      <c r="F6" s="233">
        <f>U17</f>
        <v>1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7</v>
      </c>
      <c r="P6" s="150">
        <f>IF(AND(U10="",U14="",U17=""),"",AG6)</f>
        <v>100</v>
      </c>
      <c r="Q6" s="151">
        <f>IF(AND(U10="",U14="",U17=""),"",AP6)</f>
        <v>123</v>
      </c>
      <c r="R6" s="427">
        <f>IF(ISERROR(IF(AND(U10="",U14="",U17=""),"",SUM(AB6:AD6)+(N6-O6)/1000)+(AK6/10000)+(AG6/100000)),"",IF(AND(U10="",U14="",U17=""),"",SUM(AB6:AD6)+(N6-O6)/1000)+(AK6/10000)+(AG6/100000))</f>
        <v>3.9967000000000001</v>
      </c>
      <c r="S6" s="427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100</v>
      </c>
      <c r="AH6" s="10">
        <f>G10+I10+K10+M10+O10+Q10+S10</f>
        <v>23</v>
      </c>
      <c r="AI6" s="10">
        <f>G14+I14+K14+M14+O14+Q14+S14</f>
        <v>38</v>
      </c>
      <c r="AJ6" s="10">
        <f>G17+I17+K17+M17+O17+Q17+S17</f>
        <v>39</v>
      </c>
      <c r="AK6" s="428">
        <f t="shared" si="2"/>
        <v>-23</v>
      </c>
      <c r="AL6" s="429"/>
      <c r="AM6" s="10">
        <f>AH4</f>
        <v>41</v>
      </c>
      <c r="AN6" s="10">
        <f>AI5</f>
        <v>35</v>
      </c>
      <c r="AO6" s="10">
        <f>AJ3</f>
        <v>47</v>
      </c>
      <c r="AP6" s="9">
        <f t="shared" si="3"/>
        <v>123</v>
      </c>
    </row>
    <row r="7" spans="2:47" ht="19.5" thickBot="1">
      <c r="P7" s="153">
        <f>SUM(P3:P6)</f>
        <v>395</v>
      </c>
      <c r="Q7" s="153">
        <f>SUM(Q3:Q6)</f>
        <v>395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Петар Мукаетов (364)</v>
      </c>
      <c r="F9" s="158">
        <v>11</v>
      </c>
      <c r="G9" s="159">
        <v>5</v>
      </c>
      <c r="H9" s="160">
        <v>8</v>
      </c>
      <c r="I9" s="159">
        <v>11</v>
      </c>
      <c r="J9" s="158">
        <v>11</v>
      </c>
      <c r="K9" s="161">
        <v>5</v>
      </c>
      <c r="L9" s="160">
        <v>11</v>
      </c>
      <c r="M9" s="159">
        <v>8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Лука Стојчев (73)</v>
      </c>
      <c r="D10" s="166">
        <v>4</v>
      </c>
      <c r="E10" s="167" t="str">
        <f>IF(C6="","",VLOOKUP(D10,$B$3:$E$6,2,FALSE))</f>
        <v>Вецко Соколовски (310)</v>
      </c>
      <c r="F10" s="168">
        <v>11</v>
      </c>
      <c r="G10" s="169">
        <v>7</v>
      </c>
      <c r="H10" s="170">
        <v>11</v>
      </c>
      <c r="I10" s="169">
        <v>2</v>
      </c>
      <c r="J10" s="168">
        <v>8</v>
      </c>
      <c r="K10" s="171">
        <v>11</v>
      </c>
      <c r="L10" s="170">
        <v>11</v>
      </c>
      <c r="M10" s="169">
        <v>3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Лука Стојчев (73)</v>
      </c>
      <c r="F13" s="158">
        <v>5</v>
      </c>
      <c r="G13" s="159">
        <v>11</v>
      </c>
      <c r="H13" s="160">
        <v>8</v>
      </c>
      <c r="I13" s="159">
        <v>11</v>
      </c>
      <c r="J13" s="158">
        <v>6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Петар Мукаетов (364)</v>
      </c>
      <c r="D14" s="166">
        <v>4</v>
      </c>
      <c r="E14" s="167" t="str">
        <f>IF(C6="","",VLOOKUP(D14,$B$3:$E$6,2,FALSE))</f>
        <v>Вецко Соколовски (310)</v>
      </c>
      <c r="F14" s="168">
        <v>11</v>
      </c>
      <c r="G14" s="169">
        <v>4</v>
      </c>
      <c r="H14" s="170">
        <v>9</v>
      </c>
      <c r="I14" s="169">
        <v>11</v>
      </c>
      <c r="J14" s="168">
        <v>10</v>
      </c>
      <c r="K14" s="171">
        <v>12</v>
      </c>
      <c r="L14" s="170">
        <v>5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>Вецко Соколовски (310)</v>
      </c>
      <c r="F17" s="158">
        <v>14</v>
      </c>
      <c r="G17" s="159">
        <v>16</v>
      </c>
      <c r="H17" s="160">
        <v>11</v>
      </c>
      <c r="I17" s="159">
        <v>8</v>
      </c>
      <c r="J17" s="158">
        <v>11</v>
      </c>
      <c r="K17" s="161">
        <v>9</v>
      </c>
      <c r="L17" s="160">
        <v>11</v>
      </c>
      <c r="M17" s="159">
        <v>6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Петар Мукаетов (364)</v>
      </c>
      <c r="D18" s="166">
        <v>2</v>
      </c>
      <c r="E18" s="167" t="str">
        <f>IF(C4="","",VLOOKUP(D18,$B$3:$E$6,2,FALSE))</f>
        <v>Лука Стојчев (73)</v>
      </c>
      <c r="F18" s="168">
        <v>7</v>
      </c>
      <c r="G18" s="169">
        <v>11</v>
      </c>
      <c r="H18" s="170">
        <v>6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2" workbookViewId="0">
      <selection activeCell="K18" sqref="K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Андреј Стојановски (47)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IF(GROUPS!D9="","",GROUPS!D9)</f>
        <v>Андреј Стојановски (47)</v>
      </c>
      <c r="D3" s="462"/>
      <c r="E3" s="463"/>
      <c r="F3" s="231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115</v>
      </c>
      <c r="Q3" s="137">
        <f>IF(AND(T9="",T13="",T17=""),"",AP3)</f>
        <v>78</v>
      </c>
      <c r="R3" s="433">
        <f>IF(ISERROR(IF(AND(T9="",T13="",T17=""),"",SUM(AB3:AD3)+(N3-O3)/1000)+(AK3/10000)),"",IF(AND(T9="",T13="",T17=""),"",SUM(AB3:AD3)+(N3-O3)/1000)+(AK3/10000)+(AG3/100000))</f>
        <v>6.0118499999999999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Томе Милев (131)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115</v>
      </c>
      <c r="AH3" s="10">
        <f>F9+H9+J9+L9+N9+P9+R9</f>
        <v>33</v>
      </c>
      <c r="AI3" s="10">
        <f>F13+H13+J13+L13+N13+P13+R13</f>
        <v>49</v>
      </c>
      <c r="AJ3" s="10">
        <f>F17+H17+J17+L17+N17+P17+R17</f>
        <v>33</v>
      </c>
      <c r="AK3" s="428">
        <f>SUM(AH3:AJ3)-SUM(AM3:AO3)</f>
        <v>37</v>
      </c>
      <c r="AL3" s="429"/>
      <c r="AM3" s="10">
        <f>AH5</f>
        <v>16</v>
      </c>
      <c r="AN3" s="10">
        <f>AI4</f>
        <v>43</v>
      </c>
      <c r="AO3" s="10">
        <f>AJ6</f>
        <v>19</v>
      </c>
      <c r="AP3" s="9">
        <f>SUM(AM3:AO3)</f>
        <v>78</v>
      </c>
    </row>
    <row r="4" spans="2:47" ht="24" customHeight="1">
      <c r="B4" s="234">
        <v>2</v>
      </c>
      <c r="C4" s="462" t="str">
        <f>IF(GROUPS!D10="","",GROUPS!D10)</f>
        <v>Томе Милев (131)</v>
      </c>
      <c r="D4" s="462"/>
      <c r="E4" s="463"/>
      <c r="F4" s="232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109</v>
      </c>
      <c r="Q4" s="137">
        <f>IF(AND(T10="",U13="",U18=""),"",AP4)</f>
        <v>93</v>
      </c>
      <c r="R4" s="433">
        <f>IF(ISERROR(IF(AND(T10="",U13="",U18=""),"",SUM(AB4:AD4)+(N4-O4)/1000)+(AK4/10000)+(AG4/100000)),"",IF(AND(T10="",U13="",U18=""),"",SUM(AB4:AD4)+(N4-O4)/1000)+(AK4/10000)+(AG4/100000))</f>
        <v>5.0076899999999993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Јован Пармачки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109</v>
      </c>
      <c r="AH4" s="10">
        <f>F10+H10+J10+L10+N10+P10+R10</f>
        <v>33</v>
      </c>
      <c r="AI4" s="10">
        <f>G13+I13+K13+M13+O13+Q13+S13</f>
        <v>43</v>
      </c>
      <c r="AJ4" s="10">
        <f>G18+I18+K18+M18+O18+Q18+S18</f>
        <v>33</v>
      </c>
      <c r="AK4" s="428">
        <f t="shared" ref="AK4:AK6" si="2">SUM(AH4:AJ4)-SUM(AM4:AO4)</f>
        <v>16</v>
      </c>
      <c r="AL4" s="429"/>
      <c r="AM4" s="10">
        <f>AH6</f>
        <v>19</v>
      </c>
      <c r="AN4" s="10">
        <f>AI3</f>
        <v>49</v>
      </c>
      <c r="AO4" s="10">
        <f>AJ5</f>
        <v>25</v>
      </c>
      <c r="AP4" s="9">
        <f t="shared" ref="AP4:AP6" si="3">SUM(AM4:AO4)</f>
        <v>93</v>
      </c>
    </row>
    <row r="5" spans="2:47" ht="24" customHeight="1">
      <c r="B5" s="234">
        <v>3</v>
      </c>
      <c r="C5" s="462" t="str">
        <f>IF(GROUPS!D11="","",GROUPS!D11)</f>
        <v>Јован Пармачки</v>
      </c>
      <c r="D5" s="462"/>
      <c r="E5" s="463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3</v>
      </c>
      <c r="O5" s="135">
        <f>IF(AND(U9="",T14="",T18=""),"",SUM(G5,I5,M5))</f>
        <v>8</v>
      </c>
      <c r="P5" s="136">
        <f>IF(AND(U9="",T14="",T18=""),"",AG5)</f>
        <v>88</v>
      </c>
      <c r="Q5" s="137">
        <f>IF(AND(U9="",T14="",T18=""),"",AP5)</f>
        <v>110</v>
      </c>
      <c r="R5" s="433">
        <f>IF(ISERROR(IF(AND(U9="",T14="",T18=""),"",SUM(AB5:AD5)+(N5-O5)/1000)+(AK5/10000)+(AG5/100000)),"",IF(AND(U9="",T14="",T18=""),"",SUM(AB5:AD5)+(N5-O5)/1000)+(AK5/10000)+(AG5/100000))</f>
        <v>3.9936799999999999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Димитар Петровски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88</v>
      </c>
      <c r="AH5" s="10">
        <f>G9+I9+K9+M9+O9+Q9+S9</f>
        <v>16</v>
      </c>
      <c r="AI5" s="10">
        <f>F14+H14+J14+L14+N14+P14+R14</f>
        <v>47</v>
      </c>
      <c r="AJ5" s="10">
        <f>F18+H18+J18+L18+N18+P18+R18</f>
        <v>25</v>
      </c>
      <c r="AK5" s="428">
        <f t="shared" si="2"/>
        <v>-22</v>
      </c>
      <c r="AL5" s="429"/>
      <c r="AM5" s="10">
        <f>AH3</f>
        <v>33</v>
      </c>
      <c r="AN5" s="10">
        <f>AI6</f>
        <v>44</v>
      </c>
      <c r="AO5" s="10">
        <f>AJ4</f>
        <v>33</v>
      </c>
      <c r="AP5" s="9">
        <f t="shared" si="3"/>
        <v>110</v>
      </c>
    </row>
    <row r="6" spans="2:47" ht="24" customHeight="1" thickBot="1">
      <c r="B6" s="235">
        <v>4</v>
      </c>
      <c r="C6" s="467" t="str">
        <f>IF(GROUPS!D12="","",GROUPS!D12)</f>
        <v>Димитар Петровски</v>
      </c>
      <c r="D6" s="467"/>
      <c r="E6" s="468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9</v>
      </c>
      <c r="P6" s="150">
        <f>IF(AND(U10="",U14="",U17=""),"",AG6)</f>
        <v>82</v>
      </c>
      <c r="Q6" s="151">
        <f>IF(AND(U10="",U14="",U17=""),"",AP6)</f>
        <v>113</v>
      </c>
      <c r="R6" s="427">
        <f>IF(ISERROR(IF(AND(U10="",U14="",U17=""),"",SUM(AB6:AD6)+(N6-O6)/1000)+(AK6/10000)+(AG6/100000)),"",IF(AND(U10="",U14="",U17=""),"",SUM(AB6:AD6)+(N6-O6)/1000)+(AK6/10000)+(AG6/100000))</f>
        <v>2.99072</v>
      </c>
      <c r="S6" s="427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82</v>
      </c>
      <c r="AH6" s="10">
        <f>G10+I10+K10+M10+O10+Q10+S10</f>
        <v>19</v>
      </c>
      <c r="AI6" s="10">
        <f>G14+I14+K14+M14+O14+Q14+S14</f>
        <v>44</v>
      </c>
      <c r="AJ6" s="10">
        <f>G17+I17+K17+M17+O17+Q17+S17</f>
        <v>19</v>
      </c>
      <c r="AK6" s="428">
        <f t="shared" si="2"/>
        <v>-31</v>
      </c>
      <c r="AL6" s="429"/>
      <c r="AM6" s="10">
        <f>AH4</f>
        <v>33</v>
      </c>
      <c r="AN6" s="10">
        <f>AI5</f>
        <v>47</v>
      </c>
      <c r="AO6" s="10">
        <f>AJ3</f>
        <v>33</v>
      </c>
      <c r="AP6" s="9">
        <f t="shared" si="3"/>
        <v>113</v>
      </c>
    </row>
    <row r="7" spans="2:47" ht="19.5" thickBot="1">
      <c r="P7" s="153">
        <f>SUM(P3:P6)</f>
        <v>394</v>
      </c>
      <c r="Q7" s="153">
        <f>SUM(Q3:Q6)</f>
        <v>394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Јован Пармачки</v>
      </c>
      <c r="F9" s="158">
        <v>11</v>
      </c>
      <c r="G9" s="159">
        <v>4</v>
      </c>
      <c r="H9" s="160">
        <v>11</v>
      </c>
      <c r="I9" s="159">
        <v>5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>Димитар Петровски</v>
      </c>
      <c r="F10" s="168">
        <v>11</v>
      </c>
      <c r="G10" s="169">
        <v>7</v>
      </c>
      <c r="H10" s="170">
        <v>11</v>
      </c>
      <c r="I10" s="169">
        <v>6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Томе Милев (131)</v>
      </c>
      <c r="F13" s="158">
        <v>7</v>
      </c>
      <c r="G13" s="159">
        <v>11</v>
      </c>
      <c r="H13" s="160">
        <v>11</v>
      </c>
      <c r="I13" s="159">
        <v>8</v>
      </c>
      <c r="J13" s="158">
        <v>9</v>
      </c>
      <c r="K13" s="161">
        <v>11</v>
      </c>
      <c r="L13" s="160">
        <v>11</v>
      </c>
      <c r="M13" s="159">
        <v>8</v>
      </c>
      <c r="N13" s="158">
        <v>11</v>
      </c>
      <c r="O13" s="161">
        <v>5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Пармачки</v>
      </c>
      <c r="D14" s="166">
        <v>4</v>
      </c>
      <c r="E14" s="167" t="str">
        <f>IF(C6="","",VLOOKUP(D14,$B$3:$E$6,2,FALSE))</f>
        <v>Димитар Петровски</v>
      </c>
      <c r="F14" s="168">
        <v>5</v>
      </c>
      <c r="G14" s="169">
        <v>11</v>
      </c>
      <c r="H14" s="170">
        <v>11</v>
      </c>
      <c r="I14" s="169">
        <v>8</v>
      </c>
      <c r="J14" s="168">
        <v>11</v>
      </c>
      <c r="K14" s="171">
        <v>7</v>
      </c>
      <c r="L14" s="170">
        <v>9</v>
      </c>
      <c r="M14" s="169">
        <v>11</v>
      </c>
      <c r="N14" s="168">
        <v>11</v>
      </c>
      <c r="O14" s="171">
        <v>7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>Димитар Петровски</v>
      </c>
      <c r="F17" s="158">
        <v>11</v>
      </c>
      <c r="G17" s="159">
        <v>7</v>
      </c>
      <c r="H17" s="160">
        <v>11</v>
      </c>
      <c r="I17" s="159">
        <v>5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Пармачки</v>
      </c>
      <c r="D18" s="166">
        <v>2</v>
      </c>
      <c r="E18" s="167" t="str">
        <f>IF(C4="","",VLOOKUP(D18,$B$3:$E$6,2,FALSE))</f>
        <v>Томе Милев (131)</v>
      </c>
      <c r="F18" s="168">
        <v>9</v>
      </c>
      <c r="G18" s="169">
        <v>11</v>
      </c>
      <c r="H18" s="170">
        <v>8</v>
      </c>
      <c r="I18" s="169">
        <v>11</v>
      </c>
      <c r="J18" s="168">
        <v>8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D1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IF(GROUPS!F9="","",GROUPS!F9)</f>
        <v/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IF(GROUPS!F10="","",GROUPS!F10)</f>
        <v/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IF(GROUPS!F11="","",GROUPS!F11)</f>
        <v/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IF(GROUPS!F12="","",GROUPS!F12)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IF(GROUPS!H9="","",GROUPS!H9)</f>
        <v/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IF(GROUPS!H10="","",GROUPS!H10)</f>
        <v/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IF(GROUPS!H11="","",GROUPS!H11)</f>
        <v/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IF(GROUPS!H12="","",GROUPS!H12)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IF(GROUPS!J9="","",GROUPS!J9)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IF(GROUPS!J10="","",GROUPS!J10)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IF(GROUPS!J11="","",GROUPS!J11)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IF(GROUPS!J12="","",GROUPS!J12)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IF(GROUPS!D14="","",GROUPS!D14)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IF(GROUPS!D15="","",GROUPS!D15)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IF(GROUPS!D16="","",GROUPS!D16)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IF(GROUPS!D17="","",GROUPS!D17)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1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0" t="str">
        <f>IF(GROUPS!F14="","",GROUPS!F14)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IF(GROUPS!F15="","",GROUPS!F15)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IF(GROUPS!F16="","",GROUPS!F16)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IF(GROUPS!F17="","",GROUPS!F17)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IF(GROUPS!H14="","",GROUPS!H14)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IF(GROUPS!H15="","",GROUPS!H15)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IF(GROUPS!H16="","",GROUPS!H16)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IF(GROUPS!H17="","",GROUPS!H17)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IF(GROUPS!J14="","",GROUPS!J14)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IF(GROUPS!J15="","",GROUPS!J15)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IF(GROUPS!J16="","",GROUPS!J16)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IF(GROUPS!J17="","",GROUPS!J17)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1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0" t="str">
        <f>IF(GROUPS!D19="","",GROUPS!D19)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IF(GROUPS!D20="","",GROUPS!D20)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IF(GROUPS!D21="","",GROUPS!D21)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IF(GROUPS!D22="","",GROUPS!D22)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IF(GROUPS!F19="","",GROUPS!F19)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IF(GROUPS!F20="","",GROUPS!F20)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IF(GROUPS!F21="","",GROUPS!F21)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IF(GROUPS!F22="","",GROUPS!F22)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IF(GROUPS!H19="","",GROUPS!H19)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IF(GROUPS!H20="","",GROUPS!H20)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IF(GROUPS!H21="","",GROUPS!H21)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IF(GROUPS!H22="","",GROUPS!H22)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IF(GROUPS!J19="","",GROUPS!J19)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IF(GROUPS!J20="","",GROUPS!J20)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IF(GROUPS!J21="","",GROUPS!J21)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IF(GROUPS!J22="","",GROUPS!J22)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7" t="s">
        <v>61</v>
      </c>
      <c r="D1" s="48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Нико Доага (190)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Кристијан Каламадевски (347)</v>
      </c>
    </row>
    <row r="5" spans="2:4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Љупчо Треновски (404)</v>
      </c>
    </row>
    <row r="7" spans="2:42" ht="15.75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297">
        <v>1</v>
      </c>
      <c r="G7" s="122" t="str">
        <f>IF(F7="","",VLOOKUP(F7,$C$3:$D$8,2,FALSE))</f>
        <v>Нико Доага (190)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Антонио Аврамски (144)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9" t="s">
        <v>614</v>
      </c>
      <c r="P12" s="102"/>
      <c r="AN12" s="61"/>
    </row>
    <row r="13" spans="2:42" ht="15.75">
      <c r="B13" s="78"/>
      <c r="C13" s="78">
        <v>3</v>
      </c>
      <c r="D13" s="359" t="s">
        <v>615</v>
      </c>
      <c r="P13" s="102"/>
      <c r="Q13" s="121" t="str">
        <f>G7</f>
        <v>Нико Доага (190)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9" t="s">
        <v>616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9" t="str">
        <f>IF(AJ25="","",IF(AJ25&gt;AJ26,AB25,AB26))</f>
        <v/>
      </c>
    </row>
    <row r="16" spans="2:42" ht="15.75">
      <c r="C16" s="78"/>
      <c r="D16" s="74"/>
      <c r="P16" s="102"/>
      <c r="Y16" s="106"/>
      <c r="AM16" s="489" t="str">
        <f>IF(AJ25="","",IF(AJ25&lt;AJ26,AB25,AB26))</f>
        <v/>
      </c>
      <c r="AN16" s="489"/>
      <c r="AO16" s="490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9"/>
      <c r="AN17" s="489"/>
      <c r="AO17" s="490"/>
      <c r="AP17" s="42"/>
    </row>
    <row r="18" spans="3:42" ht="15.75">
      <c r="C18" s="78"/>
      <c r="D18" s="74"/>
      <c r="P18" s="102"/>
      <c r="Y18" s="106"/>
      <c r="AJ18" s="34"/>
      <c r="AM18" s="489"/>
      <c r="AO18" s="490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Љупчо Треновски (404)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1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Антонио Аврамски (144)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3" t="s">
        <v>58</v>
      </c>
      <c r="AO20" s="491"/>
    </row>
    <row r="21" spans="3:42" ht="16.5" thickBot="1">
      <c r="C21" s="78"/>
      <c r="D21" s="74"/>
      <c r="Y21" s="106"/>
      <c r="AK21" s="49"/>
      <c r="AL21" s="49"/>
      <c r="AM21" s="496" t="s">
        <v>59</v>
      </c>
      <c r="AN21" s="494"/>
      <c r="AO21" s="492"/>
      <c r="AP21" s="42"/>
    </row>
    <row r="22" spans="3:42" ht="15.75">
      <c r="C22" s="78"/>
      <c r="D22" s="74"/>
      <c r="Y22" s="106"/>
      <c r="AK22" s="49"/>
      <c r="AL22" s="49"/>
      <c r="AM22" s="497"/>
      <c r="AN22" s="494"/>
      <c r="AO22" s="499" t="s">
        <v>60</v>
      </c>
    </row>
    <row r="23" spans="3:42" ht="16.5" thickBot="1">
      <c r="C23" s="78"/>
      <c r="D23" s="74"/>
      <c r="Y23" s="106"/>
      <c r="AK23" s="49"/>
      <c r="AL23" s="49"/>
      <c r="AM23" s="498"/>
      <c r="AN23" s="495"/>
      <c r="AO23" s="500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3:42" ht="15.75">
      <c r="C28" s="73"/>
      <c r="D28" s="74"/>
      <c r="Y28" s="106"/>
      <c r="AA28" s="53"/>
      <c r="AK28" s="49"/>
      <c r="AL28" s="350">
        <v>1</v>
      </c>
      <c r="AM28" s="351" t="s">
        <v>82</v>
      </c>
      <c r="AN28" s="481" t="str">
        <f>IF(AJ25="","",IF(AJ25&gt;AJ26,AB25,AB26))</f>
        <v/>
      </c>
      <c r="AO28" s="481"/>
      <c r="AP28" s="481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2" t="str">
        <f>IF(AJ25="","",IF(AJ25&lt;AJ26,AB25,AB26))</f>
        <v/>
      </c>
      <c r="AO29" s="482"/>
      <c r="AP29" s="482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/>
      </c>
      <c r="AO30" s="483"/>
      <c r="AP30" s="483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Даниел Главевски Зхоу  (108)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/>
      </c>
      <c r="AO31" s="483"/>
      <c r="AP31" s="483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Кристијан Каламадевски (347)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4" t="str">
        <f>IF(O19="","",IF(O19&lt;O20,G19,G20))</f>
        <v/>
      </c>
      <c r="AO33" s="484"/>
      <c r="AP33" s="48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/>
      </c>
      <c r="AO34" s="484"/>
      <c r="AP34" s="48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5" t="str">
        <f>IF(O43="","",IF(O43&lt;O44,G43,G44))</f>
        <v/>
      </c>
      <c r="AO35" s="485"/>
      <c r="AP35" s="485"/>
    </row>
    <row r="36" spans="3:42">
      <c r="P36" s="102"/>
      <c r="Y36" s="107"/>
      <c r="AK36" s="49"/>
      <c r="AL36" s="190"/>
      <c r="AM36" s="191"/>
      <c r="AN36" s="486"/>
      <c r="AO36" s="486"/>
      <c r="AP36" s="486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G44</f>
        <v>Александар Јакимовски (178)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>
      <c r="C41" s="42"/>
      <c r="D41" s="42"/>
      <c r="O41" s="34"/>
      <c r="P41" s="102"/>
      <c r="AK41" s="49"/>
      <c r="AL41" s="189"/>
      <c r="AM41" s="75"/>
      <c r="AN41" s="477"/>
      <c r="AO41" s="477"/>
      <c r="AP41" s="477"/>
    </row>
    <row r="42" spans="3:42">
      <c r="E42" s="48"/>
      <c r="O42" s="34"/>
      <c r="P42" s="102"/>
      <c r="AK42" s="49"/>
      <c r="AL42" s="189"/>
      <c r="AM42" s="75"/>
      <c r="AN42" s="477"/>
      <c r="AO42" s="477"/>
      <c r="AP42" s="477"/>
    </row>
    <row r="43" spans="3:42">
      <c r="E43" s="48"/>
      <c r="O43" s="298"/>
      <c r="AK43" s="49"/>
      <c r="AL43" s="189"/>
      <c r="AM43" s="75"/>
      <c r="AN43" s="477"/>
      <c r="AO43" s="477"/>
      <c r="AP43" s="477"/>
    </row>
    <row r="44" spans="3:42">
      <c r="E44" s="48"/>
      <c r="F44" s="297">
        <v>3</v>
      </c>
      <c r="G44" s="122" t="str">
        <f>IF(F44="","",VLOOKUP(F44,$C$3:$D$8,2,FALSE))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7"/>
      <c r="AO50" s="477"/>
      <c r="AP50" s="477"/>
    </row>
    <row r="51" spans="3:42">
      <c r="AM51" s="75"/>
      <c r="AN51" s="477"/>
      <c r="AO51" s="477"/>
      <c r="AP51" s="477"/>
    </row>
    <row r="52" spans="3:42">
      <c r="AM52" s="75"/>
      <c r="AN52" s="477"/>
      <c r="AO52" s="477"/>
      <c r="AP52" s="47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opLeftCell="A22"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1" t="s">
        <v>61</v>
      </c>
      <c r="D1" s="48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Нико Доага (190)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Кристијан Каламадевски (347)</v>
      </c>
    </row>
    <row r="5" spans="2:4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Љупчо Треновски (404)</v>
      </c>
    </row>
    <row r="7" spans="2:47" ht="15.75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358">
        <v>1</v>
      </c>
      <c r="G7" s="177" t="str">
        <f>IF(F7="","",VLOOKUP(F7,$C$3:$D$10,2,FALSE))</f>
        <v>Нико Доага (190)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Антонио Аврамски (144)</v>
      </c>
      <c r="F8" s="358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Лука Стојчев (73)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9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9" t="s">
        <v>615</v>
      </c>
      <c r="P15" s="102"/>
      <c r="Y15" s="105"/>
      <c r="AN15" s="489" t="str">
        <f>IF(AJ25="","",IF(AJ25&gt;AJ26,AB25,AB26))</f>
        <v/>
      </c>
    </row>
    <row r="16" spans="2:47" ht="15.75">
      <c r="B16" s="78"/>
      <c r="C16" s="78">
        <v>5</v>
      </c>
      <c r="D16" s="359" t="s">
        <v>616</v>
      </c>
      <c r="P16" s="102"/>
      <c r="Y16" s="106"/>
      <c r="AM16" s="489" t="str">
        <f>IF(AJ25="","",IF(AJ25&lt;AJ26,AB25,AB26))</f>
        <v/>
      </c>
      <c r="AN16" s="489"/>
      <c r="AO16" s="490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9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9"/>
      <c r="AN17" s="489"/>
      <c r="AO17" s="490"/>
    </row>
    <row r="18" spans="1:42" ht="15.75">
      <c r="B18" s="78"/>
      <c r="C18" s="78"/>
      <c r="D18" s="74"/>
      <c r="P18" s="102"/>
      <c r="Y18" s="106"/>
      <c r="AJ18" s="34"/>
      <c r="AM18" s="489"/>
      <c r="AO18" s="490"/>
    </row>
    <row r="19" spans="1:42" ht="16.5" thickBot="1">
      <c r="A19" s="49"/>
      <c r="B19" s="49"/>
      <c r="C19" s="78"/>
      <c r="D19" s="74"/>
      <c r="F19" s="358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1" t="str">
        <f>IF(AJ25=AJ26,"",IF(OR(AJ34&gt;AJ35,AJ34&lt;AJ35),"",AB35))</f>
        <v/>
      </c>
    </row>
    <row r="20" spans="1:42" ht="16.5" thickBot="1">
      <c r="A20" s="49"/>
      <c r="B20" s="49"/>
      <c r="C20" s="78"/>
      <c r="D20" s="354">
        <v>5.7</v>
      </c>
      <c r="F20" s="358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3" t="s">
        <v>58</v>
      </c>
      <c r="AO20" s="491"/>
    </row>
    <row r="21" spans="1:42" s="42" customFormat="1" ht="16.149999999999999" customHeight="1" thickBot="1">
      <c r="A21" s="49"/>
      <c r="B21" s="49"/>
      <c r="C21" s="502" t="s">
        <v>618</v>
      </c>
      <c r="D21" s="502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6" t="s">
        <v>59</v>
      </c>
      <c r="AN21" s="494"/>
      <c r="AO21" s="492"/>
    </row>
    <row r="22" spans="1:42" ht="15.6" customHeight="1">
      <c r="A22" s="49"/>
      <c r="B22" s="49"/>
      <c r="C22" s="502"/>
      <c r="D22" s="502"/>
      <c r="Y22" s="106"/>
      <c r="AK22" s="49"/>
      <c r="AL22" s="49"/>
      <c r="AM22" s="497"/>
      <c r="AN22" s="494"/>
      <c r="AO22" s="499" t="s">
        <v>60</v>
      </c>
    </row>
    <row r="23" spans="1:42" ht="16.149999999999999" customHeight="1" thickBot="1">
      <c r="A23" s="49"/>
      <c r="B23" s="49"/>
      <c r="C23" s="502"/>
      <c r="D23" s="502"/>
      <c r="Y23" s="106"/>
      <c r="AK23" s="49"/>
      <c r="AL23" s="49"/>
      <c r="AM23" s="498"/>
      <c r="AN23" s="495"/>
      <c r="AO23" s="500"/>
    </row>
    <row r="24" spans="1:42" ht="15.6" customHeight="1">
      <c r="A24" s="49"/>
      <c r="B24" s="49"/>
      <c r="C24" s="502"/>
      <c r="D24" s="502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1:42" ht="15.75">
      <c r="C28" s="73"/>
      <c r="D28" s="74"/>
      <c r="Y28" s="106"/>
      <c r="AA28" s="53"/>
      <c r="AK28" s="49"/>
      <c r="AL28" s="350">
        <v>1</v>
      </c>
      <c r="AM28" s="351" t="s">
        <v>82</v>
      </c>
      <c r="AN28" s="481" t="str">
        <f>IF(AJ25="","",IF(AJ25&gt;AJ26,AB25,AB26))</f>
        <v/>
      </c>
      <c r="AO28" s="481"/>
      <c r="AP28" s="481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2" t="str">
        <f>IF(AJ25="","",IF(AJ25&lt;AJ26,AB25,AB26))</f>
        <v/>
      </c>
      <c r="AO29" s="482"/>
      <c r="AP29" s="482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/>
      </c>
      <c r="AO30" s="483"/>
      <c r="AP30" s="483"/>
    </row>
    <row r="31" spans="1:42" ht="15.75">
      <c r="C31" s="73"/>
      <c r="D31" s="354">
        <v>5.7</v>
      </c>
      <c r="F31" s="358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/>
      </c>
      <c r="AO31" s="483"/>
      <c r="AP31" s="483"/>
    </row>
    <row r="32" spans="1:42" ht="15.75">
      <c r="C32" s="73"/>
      <c r="D32" s="74"/>
      <c r="F32" s="358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4" t="str">
        <f>IF(O19="","",IF(O19&lt;O20,G19,G20))</f>
        <v/>
      </c>
      <c r="AO33" s="484"/>
      <c r="AP33" s="48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/>
      </c>
      <c r="AO34" s="484"/>
      <c r="AP34" s="48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4" t="str">
        <f>IF(O43="","",IF(O43&lt;O44,G43,G44))</f>
        <v/>
      </c>
      <c r="AO35" s="484"/>
      <c r="AP35" s="484"/>
    </row>
    <row r="36" spans="3:42">
      <c r="P36" s="102"/>
      <c r="Y36" s="107"/>
      <c r="AK36" s="49"/>
      <c r="AL36" s="189"/>
      <c r="AM36" s="75"/>
      <c r="AN36" s="477"/>
      <c r="AO36" s="477"/>
      <c r="AP36" s="477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7"/>
      <c r="AO41" s="477"/>
      <c r="AP41" s="477"/>
    </row>
    <row r="42" spans="3:42">
      <c r="O42" s="34"/>
      <c r="P42" s="102"/>
      <c r="AK42" s="49"/>
      <c r="AL42" s="189"/>
      <c r="AM42" s="75"/>
      <c r="AN42" s="477"/>
      <c r="AO42" s="477"/>
      <c r="AP42" s="477"/>
    </row>
    <row r="43" spans="3:42">
      <c r="F43" s="358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7"/>
      <c r="AO43" s="477"/>
      <c r="AP43" s="477"/>
    </row>
    <row r="44" spans="3:42">
      <c r="F44" s="358">
        <v>3</v>
      </c>
      <c r="G44" s="177" t="str">
        <f>IF(F44="","",VLOOKUP(F44,$C$3:$D$10,2,FALSE))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7"/>
      <c r="AO50" s="477"/>
      <c r="AP50" s="477"/>
    </row>
    <row r="51" spans="6:42">
      <c r="AM51" s="75"/>
      <c r="AN51" s="477"/>
      <c r="AO51" s="477"/>
      <c r="AP51" s="477"/>
    </row>
    <row r="52" spans="6:42">
      <c r="AM52" s="75"/>
      <c r="AN52" s="477"/>
      <c r="AO52" s="477"/>
      <c r="AP52" s="477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topLeftCell="R17" zoomScaleNormal="100" workbookViewId="0">
      <selection activeCell="AT24" sqref="AT24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7" t="s">
        <v>61</v>
      </c>
      <c r="D1" s="48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Нико Доага (190)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Кристијан Каламадевски (347)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  <c r="F5" s="181">
        <v>1</v>
      </c>
      <c r="G5" s="182" t="str">
        <f>IF(F5="","",VLOOKUP(F5,$C$3:$D$18,2,FALSE))</f>
        <v>Нико Доага (190)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Љупчо Треновски (404)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Даниел Главевски Зхоу  (108)</v>
      </c>
      <c r="F7" s="179"/>
      <c r="P7" s="102"/>
      <c r="Q7" s="122" t="str">
        <f>G5</f>
        <v>Нико Доага (190)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Антонио Аврамски (144)</v>
      </c>
      <c r="F8" s="179"/>
      <c r="P8" s="108"/>
      <c r="Q8" s="122" t="str">
        <f>IF(O10="","",IF(O10&gt;O11,G10,G11))</f>
        <v>Љупчо Треновски (404)</v>
      </c>
      <c r="R8" s="101">
        <v>4</v>
      </c>
      <c r="S8" s="101">
        <v>7</v>
      </c>
      <c r="T8" s="101">
        <v>8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Лука Стојчев (73)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Борис Секулов (130)</v>
      </c>
      <c r="F10" s="178">
        <v>4</v>
      </c>
      <c r="G10" s="177" t="str">
        <f>IF(F10="","",VLOOKUP(F10,$C$3:$D$18,2,FALSE))</f>
        <v>Љупчо Треновски (404)</v>
      </c>
      <c r="H10" s="101">
        <v>11</v>
      </c>
      <c r="I10" s="101">
        <v>6</v>
      </c>
      <c r="J10" s="101">
        <v>8</v>
      </c>
      <c r="K10" s="101">
        <v>11</v>
      </c>
      <c r="L10" s="101">
        <v>11</v>
      </c>
      <c r="M10" s="101"/>
      <c r="N10" s="101"/>
      <c r="O10" s="19">
        <f>IF(H10="","",SUMPRODUCT(--(H10:N10&gt;H11:N11)))</f>
        <v>3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Андреј Стојановски (47)</v>
      </c>
      <c r="F11" s="180">
        <v>6</v>
      </c>
      <c r="G11" s="177" t="str">
        <f>IF(F11="","",VLOOKUP(F11,$C$3:$D$18,2,FALSE))</f>
        <v>Антонио Аврамски (144)</v>
      </c>
      <c r="H11" s="101">
        <v>9</v>
      </c>
      <c r="I11" s="101">
        <v>11</v>
      </c>
      <c r="J11" s="101">
        <v>11</v>
      </c>
      <c r="K11" s="101">
        <v>4</v>
      </c>
      <c r="L11" s="101">
        <v>6</v>
      </c>
      <c r="M11" s="101"/>
      <c r="N11" s="101"/>
      <c r="O11" s="19">
        <f>IF(H10="","",SUMPRODUCT(--(H10:N10&lt;H11:N11)))</f>
        <v>2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Томе Милев (131)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>Нико Доага (190)</v>
      </c>
      <c r="AB13" s="101">
        <v>11</v>
      </c>
      <c r="AC13" s="101">
        <v>16</v>
      </c>
      <c r="AD13" s="101">
        <v>11</v>
      </c>
      <c r="AE13" s="101">
        <v>15</v>
      </c>
      <c r="AF13" s="101">
        <v>3</v>
      </c>
      <c r="AG13" s="101"/>
      <c r="AH13" s="101"/>
      <c r="AI13" s="19">
        <f>IF(AB13="","",SUMPRODUCT(--(AB13:AH13&gt;AB14:AH14)))</f>
        <v>2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>Лука Стојчев (73)</v>
      </c>
      <c r="AB14" s="101">
        <v>8</v>
      </c>
      <c r="AC14" s="101">
        <v>18</v>
      </c>
      <c r="AD14" s="101">
        <v>8</v>
      </c>
      <c r="AE14" s="101">
        <v>17</v>
      </c>
      <c r="AF14" s="101">
        <v>11</v>
      </c>
      <c r="AG14" s="101"/>
      <c r="AH14" s="101"/>
      <c r="AI14" s="19">
        <f>IF(AB13="","",SUMPRODUCT(--(AB13:AH13&lt;AB14:AH14)))</f>
        <v>3</v>
      </c>
      <c r="AJ14" s="41"/>
    </row>
    <row r="15" spans="2:52" ht="15.75">
      <c r="C15" s="78"/>
      <c r="D15" s="74"/>
      <c r="F15" s="179"/>
      <c r="Z15" s="102"/>
      <c r="AI15" s="105"/>
      <c r="AX15" s="489" t="str">
        <f>IF(AT25="","",IF(AT25&gt;AT26,AL25,AL26))</f>
        <v>Андреј Стојановски (47)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9" t="str">
        <f>IF(AT25="","",IF(AT25&lt;AT26,AL25,AL26))</f>
        <v>Лука Стојчев (73)</v>
      </c>
      <c r="AX16" s="489"/>
      <c r="AY16" s="490" t="str">
        <f>IF(AT25=AT26,"",IF(AT34=AT35,AL34,IF(AT34&gt;AT35,AL34,AL35)))</f>
        <v>Нико Доага (190)</v>
      </c>
    </row>
    <row r="17" spans="3:52" ht="15.75">
      <c r="C17" s="78"/>
      <c r="D17" s="74"/>
      <c r="E17" t="s">
        <v>726</v>
      </c>
      <c r="F17" s="181">
        <v>7</v>
      </c>
      <c r="G17" s="182" t="str">
        <f>IF(F17="","",VLOOKUP(F17,$C$3:$D$18,2,FALSE))</f>
        <v>Лука Стојчев (73)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9"/>
      <c r="AX17" s="489"/>
      <c r="AY17" s="490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9"/>
      <c r="AY18" s="490"/>
    </row>
    <row r="19" spans="3:52" ht="16.5" thickBot="1">
      <c r="C19" s="78"/>
      <c r="D19" s="74"/>
      <c r="F19" s="179"/>
      <c r="P19" s="102"/>
      <c r="Q19" s="122" t="str">
        <f>G17</f>
        <v>Лука Стојчев (73)</v>
      </c>
      <c r="R19" s="101">
        <v>11</v>
      </c>
      <c r="S19" s="101">
        <v>11</v>
      </c>
      <c r="T19" s="101">
        <v>11</v>
      </c>
      <c r="U19" s="101"/>
      <c r="V19" s="101"/>
      <c r="W19" s="101"/>
      <c r="X19" s="101"/>
      <c r="Y19" s="19">
        <f>IF(R19="","",SUMPRODUCT(--(R19:X19&gt;R20:X20)))</f>
        <v>3</v>
      </c>
      <c r="AI19" s="106"/>
      <c r="AU19" s="49"/>
      <c r="AV19" s="49"/>
      <c r="AY19" s="491" t="str">
        <f>IF(AT25=AT26,"",IF(OR(AT34&gt;AT35,AT34&lt;AT35),"",AL35))</f>
        <v>Александар Јакимовски (178)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Томе Милев (131)</v>
      </c>
      <c r="R20" s="101">
        <v>6</v>
      </c>
      <c r="S20" s="101">
        <v>8</v>
      </c>
      <c r="T20" s="101">
        <v>7</v>
      </c>
      <c r="U20" s="101"/>
      <c r="V20" s="101"/>
      <c r="W20" s="101"/>
      <c r="X20" s="101"/>
      <c r="Y20" s="19">
        <f>IF(R19="","",SUMPRODUCT(--(R19:X19&lt;R20:X20)))</f>
        <v>0</v>
      </c>
      <c r="AI20" s="106"/>
      <c r="AU20" s="49"/>
      <c r="AV20" s="49"/>
      <c r="AX20" s="504" t="s">
        <v>58</v>
      </c>
      <c r="AY20" s="491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7" t="s">
        <v>59</v>
      </c>
      <c r="AX21" s="505"/>
      <c r="AY21" s="492"/>
      <c r="AZ21" s="42"/>
    </row>
    <row r="22" spans="3:52" ht="15.75">
      <c r="C22" s="78"/>
      <c r="D22" s="74"/>
      <c r="F22" s="178">
        <v>10</v>
      </c>
      <c r="G22" s="177" t="str">
        <f>IF(F22="","",VLOOKUP(F22,$C$3:$D$18,2,FALSE))</f>
        <v>Томе Милев (131)</v>
      </c>
      <c r="H22" s="101">
        <v>11</v>
      </c>
      <c r="I22" s="101">
        <v>11</v>
      </c>
      <c r="J22" s="101">
        <v>11</v>
      </c>
      <c r="K22" s="101"/>
      <c r="L22" s="101"/>
      <c r="M22" s="101"/>
      <c r="N22" s="101"/>
      <c r="O22" s="19">
        <f>IF(H22="","",SUMPRODUCT(--(H22:N22&gt;H23:N23)))</f>
        <v>3</v>
      </c>
      <c r="AI22" s="106"/>
      <c r="AU22" s="49"/>
      <c r="AV22" s="49"/>
      <c r="AW22" s="508"/>
      <c r="AX22" s="505"/>
      <c r="AY22" s="510" t="s">
        <v>60</v>
      </c>
    </row>
    <row r="23" spans="3:52" ht="16.5" thickBot="1">
      <c r="C23" s="78"/>
      <c r="D23" s="74"/>
      <c r="E23">
        <v>9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>
        <f>IF(H22="","",SUMPRODUCT(--(H22:N22&lt;H23:N23)))</f>
        <v>0</v>
      </c>
      <c r="AI23" s="106"/>
      <c r="AU23" s="49"/>
      <c r="AV23" s="49"/>
      <c r="AW23" s="509"/>
      <c r="AX23" s="506"/>
      <c r="AY23" s="511"/>
    </row>
    <row r="24" spans="3:52" ht="15.75">
      <c r="C24" s="78"/>
      <c r="D24" s="74"/>
      <c r="F24" s="179"/>
      <c r="AI24" s="106"/>
      <c r="AT24" s="74" t="s">
        <v>727</v>
      </c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Лука Стојчев (73)</v>
      </c>
      <c r="AM25" s="101">
        <v>9</v>
      </c>
      <c r="AN25" s="101">
        <v>11</v>
      </c>
      <c r="AO25" s="101">
        <v>5</v>
      </c>
      <c r="AP25" s="101">
        <v>11</v>
      </c>
      <c r="AQ25" s="101">
        <v>6</v>
      </c>
      <c r="AR25" s="101"/>
      <c r="AS25" s="101"/>
      <c r="AT25" s="19">
        <f>IF(AM25="","",SUMPRODUCT(--(AM25:AS25&gt;AM26:AS26)))</f>
        <v>2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Андреј Стојановски (47)</v>
      </c>
      <c r="AM26" s="101">
        <v>11</v>
      </c>
      <c r="AN26" s="101">
        <v>6</v>
      </c>
      <c r="AO26" s="101">
        <v>11</v>
      </c>
      <c r="AP26" s="101">
        <v>8</v>
      </c>
      <c r="AQ26" s="101">
        <v>11</v>
      </c>
      <c r="AR26" s="101"/>
      <c r="AS26" s="101"/>
      <c r="AT26" s="19">
        <f>IF(AM25="","",SUMPRODUCT(--(AM25:AS25&lt;AM26:AS26)))</f>
        <v>3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3" t="str">
        <f>IF(AT25="","",IF(AT25&gt;AT26,AL25,AL26))</f>
        <v>Андреј Стојановски (47)</v>
      </c>
      <c r="AY28" s="503"/>
      <c r="AZ28" s="503"/>
    </row>
    <row r="29" spans="3:52" ht="15.75">
      <c r="C29" s="73"/>
      <c r="D29" s="74"/>
      <c r="E29" t="s">
        <v>726</v>
      </c>
      <c r="F29" s="181">
        <v>5</v>
      </c>
      <c r="G29" s="182" t="str">
        <f>IF(F29="","",VLOOKUP(F29,$C$3:$D$18,2,FALSE))</f>
        <v>Даниел Главевски Зхоу  (108)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2" t="str">
        <f>IF(AT25="","",IF(AT25&lt;AT26,AL25,AL26))</f>
        <v>Лука Стојчев (73)</v>
      </c>
      <c r="AY29" s="482"/>
      <c r="AZ29" s="482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>Нико Доага (190)</v>
      </c>
      <c r="AY30" s="483"/>
      <c r="AZ30" s="483"/>
    </row>
    <row r="31" spans="3:52" ht="15.75">
      <c r="C31" s="73"/>
      <c r="D31" s="74"/>
      <c r="F31" s="179"/>
      <c r="P31" s="102"/>
      <c r="Q31" s="122" t="str">
        <f>G29</f>
        <v>Даниел Главевски Зхоу  (108)</v>
      </c>
      <c r="R31" s="101">
        <v>12</v>
      </c>
      <c r="S31" s="101">
        <v>6</v>
      </c>
      <c r="T31" s="101">
        <v>9</v>
      </c>
      <c r="U31" s="101">
        <v>11</v>
      </c>
      <c r="V31" s="101">
        <v>7</v>
      </c>
      <c r="W31" s="101"/>
      <c r="X31" s="101"/>
      <c r="Y31" s="19">
        <f>IF(R31="","",SUMPRODUCT(--(R31:X31&gt;R32:X32)))</f>
        <v>2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>Александар Јакимовски (178)</v>
      </c>
      <c r="AY31" s="483"/>
      <c r="AZ31" s="483"/>
    </row>
    <row r="32" spans="3:52" ht="15.75">
      <c r="C32" s="73"/>
      <c r="D32" s="74"/>
      <c r="F32" s="179"/>
      <c r="P32" s="108"/>
      <c r="Q32" s="122" t="str">
        <f>IF(O34="","",IF(O34&gt;O35,G34,G35))</f>
        <v>Андреј Стојановски (47)</v>
      </c>
      <c r="R32" s="101">
        <v>10</v>
      </c>
      <c r="S32" s="101">
        <v>11</v>
      </c>
      <c r="T32" s="101">
        <v>11</v>
      </c>
      <c r="U32" s="101">
        <v>7</v>
      </c>
      <c r="V32" s="101">
        <v>11</v>
      </c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>Љупчо Треновски (404)</v>
      </c>
      <c r="AY32" s="484"/>
      <c r="AZ32" s="484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4" t="str">
        <f>IF(Y19="","",IF(Y19&lt;Y20,Q19,Q20))</f>
        <v>Томе Милев (131)</v>
      </c>
      <c r="AY33" s="484"/>
      <c r="AZ33" s="484"/>
    </row>
    <row r="34" spans="3:52" ht="15.75">
      <c r="C34" s="73"/>
      <c r="D34" s="74"/>
      <c r="E34">
        <v>9</v>
      </c>
      <c r="F34" s="178">
        <v>9</v>
      </c>
      <c r="G34" s="177" t="str">
        <f>IF(F34="","",VLOOKUP(F34,$C$3:$D$18,2,FALSE))</f>
        <v>Андреј Стојановски (47)</v>
      </c>
      <c r="H34" s="101">
        <v>11</v>
      </c>
      <c r="I34" s="101">
        <v>11</v>
      </c>
      <c r="J34" s="101">
        <v>11</v>
      </c>
      <c r="K34" s="101"/>
      <c r="L34" s="101"/>
      <c r="M34" s="101"/>
      <c r="N34" s="101"/>
      <c r="O34" s="19">
        <f>IF(H34="","",SUMPRODUCT(--(H34:N34&gt;H35:N35)))</f>
        <v>3</v>
      </c>
      <c r="Z34" s="102"/>
      <c r="AI34" s="106"/>
      <c r="AK34" s="86"/>
      <c r="AL34" s="124" t="str">
        <f>IF(AI13="","",IF(AI13&lt;AI14,AA13,AA14))</f>
        <v>Нико Доага (190)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>Даниел Главевски Зхоу  (108)</v>
      </c>
      <c r="AY34" s="484"/>
      <c r="AZ34" s="484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>
        <f>IF(H34="","",SUMPRODUCT(--(H34:N34&lt;H35:N35)))</f>
        <v>0</v>
      </c>
      <c r="Z35" s="102"/>
      <c r="AI35" s="106"/>
      <c r="AL35" s="124" t="str">
        <f>IF(AI37="","",IF(AI37&lt;AI38,AA37,AA38))</f>
        <v>Александар Јакимовски (178)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5" t="str">
        <f>IF(Y43="","",IF(Y43&lt;Y44,Q43,Q44))</f>
        <v>Борис Секулов (130)</v>
      </c>
      <c r="AY35" s="485"/>
      <c r="AZ35" s="485"/>
    </row>
    <row r="36" spans="3:52">
      <c r="F36" s="179"/>
      <c r="Z36" s="102"/>
      <c r="AI36" s="107"/>
      <c r="AU36" s="49"/>
      <c r="AV36" s="190"/>
      <c r="AW36" s="191"/>
      <c r="AX36" s="486"/>
      <c r="AY36" s="486"/>
      <c r="AZ36" s="486"/>
    </row>
    <row r="37" spans="3:52">
      <c r="C37" s="42"/>
      <c r="D37" s="42"/>
      <c r="F37" s="179"/>
      <c r="O37" s="34"/>
      <c r="Z37" s="102"/>
      <c r="AA37" s="121" t="str">
        <f>IF(Y31="","",IF(Y31&gt;Y32,Q31,Q32))</f>
        <v>Андреј Стојановски (47)</v>
      </c>
      <c r="AB37" s="101">
        <v>7</v>
      </c>
      <c r="AC37" s="101">
        <v>11</v>
      </c>
      <c r="AD37" s="101">
        <v>11</v>
      </c>
      <c r="AE37" s="101">
        <v>11</v>
      </c>
      <c r="AF37" s="101"/>
      <c r="AG37" s="101"/>
      <c r="AH37" s="101"/>
      <c r="AI37" s="19">
        <f>IF(AB37="","",SUMPRODUCT(--(AB37:AH37&gt;AB38:AH38)))</f>
        <v>3</v>
      </c>
      <c r="AJ37" s="41"/>
      <c r="AU37" s="49"/>
      <c r="AV37" s="189"/>
      <c r="AW37" s="75"/>
      <c r="AX37" s="477"/>
      <c r="AY37" s="477"/>
      <c r="AZ37" s="477"/>
    </row>
    <row r="38" spans="3:52">
      <c r="F38" s="179"/>
      <c r="O38" s="34"/>
      <c r="Z38" s="108"/>
      <c r="AA38" s="121" t="str">
        <f>IF(Y43="","",IF(Y43&gt;Y44,Q43,Q44))</f>
        <v>Александар Јакимовски (178)</v>
      </c>
      <c r="AB38" s="101">
        <v>11</v>
      </c>
      <c r="AC38" s="101">
        <v>7</v>
      </c>
      <c r="AD38" s="101">
        <v>8</v>
      </c>
      <c r="AE38" s="101">
        <v>6</v>
      </c>
      <c r="AF38" s="101"/>
      <c r="AG38" s="101"/>
      <c r="AH38" s="101"/>
      <c r="AI38" s="19">
        <f>IF(AB37="","",SUMPRODUCT(--(AB37:AH37&lt;AB38:AH38)))</f>
        <v>1</v>
      </c>
      <c r="AJ38" s="41"/>
      <c r="AU38" s="49"/>
      <c r="AV38" s="189"/>
      <c r="AW38" s="75"/>
      <c r="AX38" s="477"/>
      <c r="AY38" s="477"/>
      <c r="AZ38" s="477"/>
    </row>
    <row r="39" spans="3:52">
      <c r="F39" s="179"/>
      <c r="Z39" s="102"/>
      <c r="AU39" s="49"/>
      <c r="AV39" s="189"/>
      <c r="AW39" s="75"/>
      <c r="AX39" s="477"/>
      <c r="AY39" s="477"/>
      <c r="AZ39" s="477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7"/>
      <c r="AY40" s="477"/>
      <c r="AZ40" s="477"/>
    </row>
    <row r="41" spans="3:52">
      <c r="C41" s="42"/>
      <c r="D41" s="42"/>
      <c r="F41" s="181">
        <v>3</v>
      </c>
      <c r="G41" s="182" t="str">
        <f>IF(F41="","",VLOOKUP(F41,$C$3:$D$18,2,FALSE))</f>
        <v>Александар Јакимовски (178)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7"/>
      <c r="AY41" s="477"/>
      <c r="AZ41" s="477"/>
    </row>
    <row r="42" spans="3:52">
      <c r="F42" s="179"/>
      <c r="P42" s="102"/>
      <c r="Y42" s="34"/>
      <c r="Z42" s="102"/>
      <c r="AU42" s="49"/>
      <c r="AV42" s="189"/>
      <c r="AW42" s="75"/>
      <c r="AX42" s="477"/>
      <c r="AY42" s="477"/>
      <c r="AZ42" s="477"/>
    </row>
    <row r="43" spans="3:52">
      <c r="F43" s="179"/>
      <c r="P43" s="102"/>
      <c r="Q43" s="122" t="str">
        <f>G41</f>
        <v>Александар Јакимовски (178)</v>
      </c>
      <c r="R43" s="101">
        <v>3</v>
      </c>
      <c r="S43" s="101">
        <v>11</v>
      </c>
      <c r="T43" s="101">
        <v>11</v>
      </c>
      <c r="U43" s="101">
        <v>11</v>
      </c>
      <c r="V43" s="101"/>
      <c r="W43" s="101"/>
      <c r="X43" s="101"/>
      <c r="Y43" s="19">
        <f>IF(R43="","",SUMPRODUCT(--(R43:X43&gt;R44:X44)))</f>
        <v>3</v>
      </c>
      <c r="AU43" s="49"/>
      <c r="AV43" s="189"/>
      <c r="AW43" s="75"/>
      <c r="AX43" s="477"/>
      <c r="AY43" s="477"/>
      <c r="AZ43" s="477"/>
    </row>
    <row r="44" spans="3:52">
      <c r="F44" s="179"/>
      <c r="P44" s="108"/>
      <c r="Q44" s="122" t="str">
        <f>IF(O46="","",IF(O46&gt;O47,G46,G47))</f>
        <v>Борис Секулов (130)</v>
      </c>
      <c r="R44" s="101">
        <v>11</v>
      </c>
      <c r="S44" s="101">
        <v>5</v>
      </c>
      <c r="T44" s="101">
        <v>8</v>
      </c>
      <c r="U44" s="101">
        <v>6</v>
      </c>
      <c r="V44" s="101"/>
      <c r="W44" s="101"/>
      <c r="X44" s="101"/>
      <c r="Y44" s="19">
        <f>IF(R43="","",SUMPRODUCT(--(R43:X43&lt;R44:X44)))</f>
        <v>1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>
        <v>8</v>
      </c>
      <c r="G46" s="177" t="str">
        <f>IF(F46="","",VLOOKUP(F46,$C$3:$D$18,2,FALSE))</f>
        <v>Борис Секулов (130)</v>
      </c>
      <c r="H46" s="101">
        <v>11</v>
      </c>
      <c r="I46" s="101">
        <v>9</v>
      </c>
      <c r="J46" s="101">
        <v>11</v>
      </c>
      <c r="K46" s="101">
        <v>11</v>
      </c>
      <c r="L46" s="101"/>
      <c r="M46" s="101"/>
      <c r="N46" s="101"/>
      <c r="O46" s="19">
        <f>IF(H46="","",SUMPRODUCT(--(H46:N46&gt;H47:N47)))</f>
        <v>3</v>
      </c>
      <c r="AU46" s="49"/>
      <c r="AV46" s="49"/>
    </row>
    <row r="47" spans="3:52">
      <c r="F47" s="180">
        <v>2</v>
      </c>
      <c r="G47" s="177" t="str">
        <f>IF(F47="","",VLOOKUP(F47,$C$3:$D$18,2,FALSE))</f>
        <v>Кристијан Каламадевски (347)</v>
      </c>
      <c r="H47" s="101">
        <v>4</v>
      </c>
      <c r="I47" s="101">
        <v>11</v>
      </c>
      <c r="J47" s="101">
        <v>7</v>
      </c>
      <c r="K47" s="101">
        <v>1</v>
      </c>
      <c r="L47" s="101"/>
      <c r="M47" s="101"/>
      <c r="N47" s="101"/>
      <c r="O47" s="19">
        <f>IF(H46="","",SUMPRODUCT(--(H46:N46&lt;H47:N47)))</f>
        <v>1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7"/>
      <c r="AY50" s="477"/>
      <c r="AZ50" s="477"/>
    </row>
    <row r="51" spans="3:52">
      <c r="AW51" s="75"/>
      <c r="AX51" s="477"/>
      <c r="AY51" s="477"/>
      <c r="AZ51" s="477"/>
    </row>
    <row r="52" spans="3:52">
      <c r="AW52" s="75"/>
      <c r="AX52" s="477"/>
      <c r="AY52" s="477"/>
      <c r="AZ52" s="47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1" t="s">
        <v>61</v>
      </c>
      <c r="D1" s="48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Нико Доага (190)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Кристијан Каламадевски (347)</v>
      </c>
      <c r="E4">
        <v>1</v>
      </c>
      <c r="F4" s="178">
        <v>1</v>
      </c>
      <c r="G4" s="177" t="str">
        <f>IF(F4="","",VLOOKUP(F4,$C$3:$D$18,2,FALSE))</f>
        <v>Нико Доага (190)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Љупчо Треновски (404)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Даниел Главевски Зхоу  (108)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Антонио Аврамски (144)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Лука Стојчев (73)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Борис Секулов (130)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Андреј Стојановски (47)</v>
      </c>
      <c r="E11" s="360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Томе Милев (131)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9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0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9" t="str">
        <f>IF(AT25="","",IF(AT25&lt;AT26,AL25,AL26))</f>
        <v/>
      </c>
      <c r="AX16" s="489"/>
      <c r="AY16" s="490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9"/>
      <c r="AX17" s="489"/>
      <c r="AY17" s="490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9"/>
      <c r="AY18" s="490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1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4" t="s">
        <v>58</v>
      </c>
      <c r="AY20" s="491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3" t="s">
        <v>59</v>
      </c>
      <c r="AX21" s="505"/>
      <c r="AY21" s="492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4"/>
      <c r="AX22" s="505"/>
      <c r="AY22" s="510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06"/>
      <c r="AY23" s="511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0">
        <v>1</v>
      </c>
      <c r="AW28" s="351" t="s">
        <v>82</v>
      </c>
      <c r="AX28" s="481" t="str">
        <f>IF(AT25="","",IF(AT25&gt;AT26,AL25,AL26))</f>
        <v/>
      </c>
      <c r="AY28" s="481"/>
      <c r="AZ28" s="481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 s="360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4" t="str">
        <f>IF(Y43="","",IF(Y43&lt;Y44,Q43,Q44))</f>
        <v/>
      </c>
      <c r="AY35" s="484"/>
      <c r="AZ35" s="484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2" t="str">
        <f>IF(O4="","",IF(O4&lt;O5,G4,G5))</f>
        <v/>
      </c>
      <c r="AY36" s="512"/>
      <c r="AZ36" s="512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2" t="str">
        <f>IF(O10="","",IF(O10&lt;O11,G10,G11))</f>
        <v/>
      </c>
      <c r="AY37" s="512"/>
      <c r="AZ37" s="51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2" t="str">
        <f>IF(O16="","",IF(O16&lt;O17,G16,G17))</f>
        <v/>
      </c>
      <c r="AY38" s="512"/>
      <c r="AZ38" s="512"/>
    </row>
    <row r="39" spans="3:52">
      <c r="F39" s="179"/>
      <c r="Z39" s="102"/>
      <c r="AU39" s="49"/>
      <c r="AV39" s="118">
        <v>9</v>
      </c>
      <c r="AW39" s="24" t="s">
        <v>20</v>
      </c>
      <c r="AX39" s="512" t="str">
        <f>IF(O22="","",IF(O22&lt;O23,G22,G23))</f>
        <v/>
      </c>
      <c r="AY39" s="512"/>
      <c r="AZ39" s="512"/>
    </row>
    <row r="40" spans="3:52" ht="15.75">
      <c r="E40" s="360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2" t="str">
        <f>IF(O28="","",IF(O28&lt;O29,G28,G29))</f>
        <v/>
      </c>
      <c r="AY40" s="512"/>
      <c r="AZ40" s="512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2" t="str">
        <f>IF(O34="","",IF(O34&lt;O35,G34,G35))</f>
        <v/>
      </c>
      <c r="AY41" s="512"/>
      <c r="AZ41" s="512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2" t="str">
        <f>IF(O40="","",IF(O40&lt;O41,G40,G41))</f>
        <v/>
      </c>
      <c r="AY42" s="512"/>
      <c r="AZ42" s="512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2" t="str">
        <f>IF(O46="","",IF(O46&lt;O47,G46,G47))</f>
        <v/>
      </c>
      <c r="AY43" s="512"/>
      <c r="AZ43" s="512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Кристијан Каламадевски (347)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7"/>
      <c r="AY50" s="477"/>
      <c r="AZ50" s="477"/>
    </row>
    <row r="51" spans="6:52">
      <c r="AW51" s="75"/>
      <c r="AX51" s="477"/>
      <c r="AY51" s="477"/>
      <c r="AZ51" s="477"/>
    </row>
    <row r="52" spans="6:52">
      <c r="AW52" s="75"/>
      <c r="AX52" s="477"/>
      <c r="AY52" s="477"/>
      <c r="AZ52" s="47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5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88"/>
      <c r="E1" s="356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Нико Доага (190)</v>
      </c>
      <c r="E3" s="81" t="s">
        <v>542</v>
      </c>
      <c r="F3">
        <v>1</v>
      </c>
      <c r="G3" s="63">
        <v>1</v>
      </c>
      <c r="H3" s="95" t="str">
        <f>IF(G3="","",VLOOKUP(G3,$C$3:$F$26,2,FALSE))</f>
        <v>Нико Доага (190)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Каламадевски (347)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Нико Доага (190)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Антонио Аврамски (144)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Андреј Стојановски (47)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Томе Милев (131)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9" t="str">
        <f>IF(BE25="","",IF(BE25&lt;BE26,AW25,AW26))</f>
        <v/>
      </c>
      <c r="BI16" s="489"/>
      <c r="BJ16" s="49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9"/>
      <c r="BI17" s="489"/>
      <c r="BJ17" s="49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9"/>
      <c r="BJ18" s="49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3" t="s">
        <v>58</v>
      </c>
      <c r="BJ20" s="49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6" t="s">
        <v>59</v>
      </c>
      <c r="BI21" s="494"/>
      <c r="BJ21" s="49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7"/>
      <c r="BI22" s="494"/>
      <c r="BJ22" s="499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8"/>
      <c r="BI23" s="495"/>
      <c r="BJ23" s="500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55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55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55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5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0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88"/>
      <c r="E1" s="361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Нико Доага (190)</v>
      </c>
      <c r="E3" s="360" t="s">
        <v>536</v>
      </c>
      <c r="F3">
        <v>1</v>
      </c>
      <c r="G3" s="63">
        <v>1</v>
      </c>
      <c r="H3" s="95" t="str">
        <f>IF(G3="","",VLOOKUP(G3,$C$3:$E$26,2,FALSE))</f>
        <v>Нико Доага (190)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Каламадевски (347)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Нико Доага (190)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Даниел Главевски Зхоу  (108)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Антонио Аврамски (144)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Стојчев (73)</v>
      </c>
      <c r="E9" s="362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Андреј Стојановски (47)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Томе Милев (131)</v>
      </c>
      <c r="E12" s="360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2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0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9" t="str">
        <f>IF(BE25="","",IF(BE25&lt;BE26,AW25,AW26))</f>
        <v/>
      </c>
      <c r="BI16" s="489"/>
      <c r="BJ16" s="49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2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9"/>
      <c r="BI17" s="489"/>
      <c r="BJ17" s="49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9"/>
      <c r="BJ18" s="49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3" t="s">
        <v>58</v>
      </c>
      <c r="BJ20" s="49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2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6" t="s">
        <v>59</v>
      </c>
      <c r="BI21" s="494"/>
      <c r="BJ21" s="49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3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7"/>
      <c r="BI22" s="494"/>
      <c r="BJ22" s="499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8"/>
      <c r="BI23" s="495"/>
      <c r="BJ23" s="500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0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2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4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0" t="s">
        <v>537</v>
      </c>
      <c r="F27">
        <v>13</v>
      </c>
      <c r="G27" s="64">
        <v>3</v>
      </c>
      <c r="H27" s="95" t="str">
        <f>IF(G27="","",VLOOKUP(G27,$C$3:$E$26,2,FALSE))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75">
      <c r="C29" s="73"/>
      <c r="D29" s="74"/>
      <c r="E29" s="362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75">
      <c r="C33" s="73"/>
      <c r="D33" s="74"/>
      <c r="E33" s="362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75">
      <c r="C34" s="73"/>
      <c r="D34" s="74"/>
      <c r="E34" s="363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75">
      <c r="E36" s="360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62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60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62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2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3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0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2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0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1" t="s">
        <v>61</v>
      </c>
      <c r="D1" s="488"/>
      <c r="E1" s="361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Нико Доага (190)</v>
      </c>
      <c r="E3" s="360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Кристијан Каламадевски (347)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Александар Јакимовски (178)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Антонио Аврамски (144)</v>
      </c>
      <c r="E8" s="360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Лука Стојчев (73)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Андреј Стојановски (47)</v>
      </c>
      <c r="E11" s="360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Томе Милев (131)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2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9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0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9" t="str">
        <f>IF(BD33=BD34,"",IF(BD33="","",IF(BD33&lt;BD34,AV33,AV34)))</f>
        <v/>
      </c>
      <c r="BG16" s="489"/>
      <c r="BH16" s="490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2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9"/>
      <c r="BG17" s="489"/>
      <c r="BH17" s="490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5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9"/>
      <c r="BH18" s="490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0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1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3" t="s">
        <v>58</v>
      </c>
      <c r="BH20" s="491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2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4"/>
      <c r="BH21" s="492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7" t="s">
        <v>59</v>
      </c>
      <c r="BG22" s="494"/>
      <c r="BH22" s="499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8"/>
      <c r="BG23" s="495"/>
      <c r="BH23" s="500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0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2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0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2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0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6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7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0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2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0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1" t="str">
        <f>IF(BD33="","",IF(BD33&gt;BD34,AV33,AV34))</f>
        <v/>
      </c>
      <c r="BH40" s="42"/>
    </row>
    <row r="41" spans="2:60" s="42" customFormat="1">
      <c r="E41" s="362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1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0" t="str">
        <f>IF(BD33=BD34,"",IF(BD33="","",IF(BD33&lt;BD34,AV33,AV34)))</f>
        <v/>
      </c>
      <c r="BG42" s="521"/>
      <c r="BH42" s="521" t="str">
        <f>IF(BD33=BD34,"",IF(BD41=BD42,AV41,IF(BD41&gt;BD42,AV41,AV42)))</f>
        <v/>
      </c>
    </row>
    <row r="43" spans="2:60">
      <c r="E43" s="360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0"/>
      <c r="BG43" s="42"/>
      <c r="BH43" s="521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0"/>
      <c r="BG44" s="42"/>
      <c r="BH44" s="521"/>
    </row>
    <row r="45" spans="2:60" s="42" customFormat="1" ht="16.149999999999999" customHeight="1" thickBot="1">
      <c r="E45" s="362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1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3" t="s">
        <v>58</v>
      </c>
      <c r="BH46" s="491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4"/>
      <c r="BH47" s="519"/>
    </row>
    <row r="48" spans="2:60">
      <c r="E48" s="360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7" t="s">
        <v>59</v>
      </c>
      <c r="BG48" s="494"/>
      <c r="BH48" s="499" t="s">
        <v>60</v>
      </c>
    </row>
    <row r="49" spans="5:61" s="42" customFormat="1" ht="16.5" thickBot="1">
      <c r="E49" s="362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8"/>
      <c r="BG49" s="495"/>
      <c r="BH49" s="500"/>
    </row>
    <row r="50" spans="5:61" s="42" customFormat="1">
      <c r="E50" s="368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0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8" t="s">
        <v>81</v>
      </c>
      <c r="BF51" s="479"/>
      <c r="BG51" s="479"/>
      <c r="BH51" s="479"/>
      <c r="BI51" s="480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8">
        <v>1</v>
      </c>
      <c r="BF52" s="349" t="s">
        <v>82</v>
      </c>
      <c r="BG52" s="516" t="str">
        <f>IF(BD33="","",IF(BD33&gt;BD34,AV33,AV34))</f>
        <v/>
      </c>
      <c r="BH52" s="516"/>
      <c r="BI52" s="516"/>
    </row>
    <row r="53" spans="5:61" s="42" customFormat="1">
      <c r="E53" s="362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2" t="str">
        <f>IF(BD33=BD34,"",IF(BD33="","",IF(BD33&lt;BD34,AV33,AV34)))</f>
        <v/>
      </c>
      <c r="BH53" s="482"/>
      <c r="BI53" s="482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3" t="str">
        <f>IF(BD33=BD34,"",IF(BD41=BD42,AV41,IF(BD41&gt;BD42,AV41,AV42)))</f>
        <v/>
      </c>
      <c r="BH54" s="483"/>
      <c r="BI54" s="483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3" t="str">
        <f>IF(BD33=BD34,"",IF(BD41=BD42,AV42,IF(BD42&lt;BD41,AV42,AV41)))</f>
        <v/>
      </c>
      <c r="BH55" s="483"/>
      <c r="BI55" s="483"/>
    </row>
    <row r="56" spans="5:61">
      <c r="E56" s="360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4" t="str">
        <f>IF(AI9="","",IF(AI9&lt;AI10,AA9,AA10))</f>
        <v/>
      </c>
      <c r="BH56" s="484"/>
      <c r="BI56" s="484"/>
    </row>
    <row r="57" spans="5:61" s="42" customFormat="1">
      <c r="E57" s="362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4" t="str">
        <f>IF(AI25="","",IF(AI25&lt;AI26,AA25,AA26))</f>
        <v/>
      </c>
      <c r="BH57" s="484"/>
      <c r="BI57" s="484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4" t="str">
        <f>IF(AI41="","",IF(AI41&lt;AI42,AA41,AA42))</f>
        <v/>
      </c>
      <c r="BH58" s="484"/>
      <c r="BI58" s="484"/>
    </row>
    <row r="59" spans="5:61">
      <c r="E59" s="360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4" t="str">
        <f>IF(AI57="","",IF(AI57&lt;AI58,AA57,AA58))</f>
        <v/>
      </c>
      <c r="BH59" s="484"/>
      <c r="BI59" s="484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2" t="str">
        <f>IF(Y5="","",IF(Y5&lt;Y6,Q5,Q6))</f>
        <v/>
      </c>
      <c r="BH60" s="512"/>
      <c r="BI60" s="512"/>
    </row>
    <row r="61" spans="5:61" s="42" customFormat="1">
      <c r="E61" s="362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2" t="str">
        <f>IF(Y13="","",IF(Y13&lt;Y14,Q13,Q14))</f>
        <v/>
      </c>
      <c r="BH61" s="512"/>
      <c r="BI61" s="512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2" t="str">
        <f>IF(Y21="","",IF(Y21&lt;Y22,Q21,Q22))</f>
        <v/>
      </c>
      <c r="BH62" s="512"/>
      <c r="BI62" s="512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2" t="str">
        <f>IF(Y29="","",IF(Y29&lt;Y30,Q29,Q30))</f>
        <v/>
      </c>
      <c r="BH63" s="512"/>
      <c r="BI63" s="512"/>
    </row>
    <row r="64" spans="5:61">
      <c r="E64" s="360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2" t="str">
        <f>IF(Y37="","",IF(Y37&lt;Y38,Q37,Q38))</f>
        <v/>
      </c>
      <c r="BH64" s="512"/>
      <c r="BI64" s="512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2" t="str">
        <f>IF(Y45="","",IF(Y45&lt;Y46,Q45,Q46))</f>
        <v/>
      </c>
      <c r="BH65" s="512"/>
      <c r="BI65" s="512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2" t="str">
        <f>IF(Y53="","",IF(Y53&lt;Y54,Q53,Q54))</f>
        <v/>
      </c>
      <c r="BH66" s="512"/>
      <c r="BI66" s="512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2" t="str">
        <f>IF(Y61="","",IF(Y61&lt;Y62,Q61,Q62))</f>
        <v/>
      </c>
      <c r="BH67" s="512"/>
      <c r="BI67" s="512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1" t="s">
        <v>61</v>
      </c>
      <c r="D1" s="488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Нико Доага (190)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Кристијан Каламадевски (347)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Даниел Главевски Зхоу  (108)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Антонио Аврамски (144)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Лука Стојчев (73)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Борис Секулов (130)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Андреј Стојановски (47)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Томе Милев (131)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2023-04-30T18:08:34Z</dcterms:modified>
</cp:coreProperties>
</file>