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76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11" l="1"/>
  <c r="K17"/>
  <c r="K6"/>
  <c r="K21"/>
  <c r="K8"/>
  <c r="K16"/>
  <c r="K9"/>
  <c r="K7"/>
  <c r="K14"/>
  <c r="K10"/>
  <c r="K13"/>
  <c r="K19"/>
  <c r="K20"/>
  <c r="K15"/>
  <c r="K18"/>
  <c r="K3"/>
  <c r="K5"/>
  <c r="K12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4"/>
  <c r="J4"/>
  <c r="I4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Y38"/>
  <c r="Y37"/>
  <c r="AJ35"/>
  <c r="AL31" s="1"/>
  <c r="AJ34"/>
  <c r="AM30" s="1"/>
  <c r="O32"/>
  <c r="O31"/>
  <c r="AJ26"/>
  <c r="AJ25"/>
  <c r="O20"/>
  <c r="O19"/>
  <c r="AN33" s="1"/>
  <c r="Y14"/>
  <c r="Y13"/>
  <c r="O8"/>
  <c r="O7"/>
  <c r="AN32" s="1"/>
  <c r="AN29" l="1"/>
  <c r="AM16"/>
  <c r="AB35"/>
  <c r="AB26"/>
  <c r="AN35"/>
  <c r="AN34"/>
  <c r="AB25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7" i="19"/>
  <c r="J6"/>
  <c r="J21"/>
  <c r="J8"/>
  <c r="J16"/>
  <c r="J9"/>
  <c r="J7"/>
  <c r="J14"/>
  <c r="J10"/>
  <c r="J13"/>
  <c r="J19"/>
  <c r="J20"/>
  <c r="J15"/>
  <c r="J18"/>
  <c r="J3"/>
  <c r="J5"/>
  <c r="J12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1"/>
  <c r="I11"/>
  <c r="I17"/>
  <c r="I6"/>
  <c r="I21"/>
  <c r="I8"/>
  <c r="I16"/>
  <c r="I9"/>
  <c r="I7"/>
  <c r="I14"/>
  <c r="I10"/>
  <c r="I13"/>
  <c r="I19"/>
  <c r="I20"/>
  <c r="I15"/>
  <c r="I18"/>
  <c r="I3"/>
  <c r="I5"/>
  <c r="I12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AJ6"/>
  <c r="AI6"/>
  <c r="AN5" s="1"/>
  <c r="AH6"/>
  <c r="AM4" s="1"/>
  <c r="J6"/>
  <c r="F6"/>
  <c r="AJ5"/>
  <c r="AO4" s="1"/>
  <c r="AI5"/>
  <c r="AN6" s="1"/>
  <c r="M5"/>
  <c r="L5"/>
  <c r="I5"/>
  <c r="H5"/>
  <c r="F5"/>
  <c r="AJ4"/>
  <c r="AO5" s="1"/>
  <c r="AI4"/>
  <c r="AH4"/>
  <c r="AM6" s="1"/>
  <c r="M4"/>
  <c r="J4"/>
  <c r="F4"/>
  <c r="AM3"/>
  <c r="AJ3"/>
  <c r="AO6" s="1"/>
  <c r="AI3"/>
  <c r="AN4" s="1"/>
  <c r="AH3"/>
  <c r="AM5" s="1"/>
  <c r="M3"/>
  <c r="L3"/>
  <c r="K3"/>
  <c r="J3"/>
  <c r="I3"/>
  <c r="H3"/>
  <c r="G6" i="5"/>
  <c r="H6"/>
  <c r="AJ6"/>
  <c r="AO3" s="1"/>
  <c r="AI6"/>
  <c r="AN5" s="1"/>
  <c r="AH6"/>
  <c r="K6"/>
  <c r="J6"/>
  <c r="I6"/>
  <c r="F6"/>
  <c r="AB6" s="1"/>
  <c r="AJ5"/>
  <c r="AO4" s="1"/>
  <c r="AI5"/>
  <c r="AN6" s="1"/>
  <c r="M5"/>
  <c r="L5"/>
  <c r="AD5" s="1"/>
  <c r="I5"/>
  <c r="H5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K3"/>
  <c r="J3"/>
  <c r="I3"/>
  <c r="H5" i="24"/>
  <c r="G6"/>
  <c r="I3"/>
  <c r="I6"/>
  <c r="F5"/>
  <c r="AJ6"/>
  <c r="AO3" s="1"/>
  <c r="AI6"/>
  <c r="AN5" s="1"/>
  <c r="AH6"/>
  <c r="AM4" s="1"/>
  <c r="K6"/>
  <c r="J6"/>
  <c r="H6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3" i="6" l="1"/>
  <c r="AB6"/>
  <c r="AD6"/>
  <c r="AD5"/>
  <c r="AB4"/>
  <c r="AC3"/>
  <c r="AD6" i="24"/>
  <c r="AD5"/>
  <c r="AC6"/>
  <c r="O5" i="5"/>
  <c r="AD3"/>
  <c r="AD6"/>
  <c r="AC6"/>
  <c r="O3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Q6" s="1"/>
  <c r="AG3" i="7"/>
  <c r="AG3" i="6"/>
  <c r="P3" s="1"/>
  <c r="AP6"/>
  <c r="Q6" s="1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R4" s="1"/>
  <c r="AD3"/>
  <c r="AB6"/>
  <c r="N6"/>
  <c r="AC3"/>
  <c r="O3"/>
  <c r="O5" i="6"/>
  <c r="R5" s="1"/>
  <c r="N4" i="7"/>
  <c r="O3"/>
  <c r="O5" i="8"/>
  <c r="O6"/>
  <c r="R6" s="1"/>
  <c r="AB5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AC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6" i="24" l="1"/>
  <c r="R3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4" i="19"/>
  <c r="D45" i="36" l="1"/>
  <c r="D46"/>
  <c r="D38"/>
  <c r="D37"/>
  <c r="D4" i="1"/>
  <c r="C3" i="37" s="1"/>
  <c r="M8" i="19"/>
  <c r="M16"/>
  <c r="M9"/>
  <c r="M7"/>
  <c r="M14"/>
  <c r="M10"/>
  <c r="M13"/>
  <c r="M19"/>
  <c r="M20"/>
  <c r="M15"/>
  <c r="M18"/>
  <c r="M3"/>
  <c r="M5"/>
  <c r="M12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1"/>
  <c r="M17"/>
  <c r="M6"/>
  <c r="M21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AD5" s="1"/>
  <c r="M5"/>
  <c r="J6"/>
  <c r="H3"/>
  <c r="G4"/>
  <c r="I3"/>
  <c r="F4"/>
  <c r="L4"/>
  <c r="AD4" s="1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4" l="1"/>
  <c r="AD6"/>
  <c r="O5"/>
  <c r="N5"/>
  <c r="AB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<sst xmlns="http://schemas.openxmlformats.org/spreadsheetml/2006/main" count="2656" uniqueCount="817">
  <si>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</si>
  <si>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</si>
  <si>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</si>
  <si>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</si>
  <si>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</si>
  <si>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</si>
  <si>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</si>
  <si>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</si>
  <si>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</si>
  <si>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</si>
  <si>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</si>
  <si>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</si>
  <si>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</si>
  <si>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</si>
  <si>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</si>
  <si>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</si>
  <si>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</si>
  <si>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</si>
  <si>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</si>
  <si>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</si>
  <si>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</si>
  <si>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</si>
  <si>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</si>
  <si>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</si>
  <si>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</si>
  <si>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</si>
  <si>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</si>
  <si>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</si>
  <si>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</si>
  <si>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</si>
  <si>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</si>
  <si>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</si>
  <si>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</si>
  <si>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</si>
  <si>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</si>
  <si>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</si>
  <si>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</si>
  <si>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</si>
  <si>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</si>
  <si>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</si>
  <si>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</si>
  <si>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</si>
  <si>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</si>
  <si>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</si>
  <si>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</si>
  <si>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</si>
  <si>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</si>
  <si>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</si>
  <si>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</si>
  <si>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</si>
  <si>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</si>
  <si>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</si>
  <si>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</si>
  <si>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</si>
  <si>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</si>
  <si>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</si>
  <si>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</si>
  <si>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</si>
  <si>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</si>
  <si>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</si>
  <si>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</si>
  <si>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</si>
  <si>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</si>
  <si>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</si>
  <si>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</si>
  <si>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</si>
  <si>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</si>
  <si>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</si>
  <si>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</si>
  <si>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</si>
  <si>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</si>
  <si>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</si>
  <si>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</si>
  <si>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</si>
  <si>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</si>
  <si>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</si>
  <si>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</si>
  <si>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</si>
  <si>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</si>
  <si>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</si>
  <si>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</si>
  <si>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</si>
  <si>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</si>
  <si>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</si>
  <si>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</si>
  <si>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</si>
  <si>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</si>
  <si>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</si>
  <si>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</si>
  <si>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</si>
  <si>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</si>
  <si>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</si>
  <si>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</si>
  <si>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</si>
  <si>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</si>
  <si>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</si>
  <si>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</si>
  <si>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</si>
  <si>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</si>
  <si>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</si>
  <si>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</si>
  <si>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</si>
  <si>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</si>
  <si>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</si>
  <si>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</si>
  <si>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</si>
  <si>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</si>
  <si>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</si>
  <si>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</si>
  <si>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</si>
  <si>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</si>
  <si>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</si>
  <si>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</si>
  <si>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</si>
  <si>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</si>
  <si>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</si>
  <si>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</si>
  <si>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</si>
  <si>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</si>
  <si>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</si>
  <si>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</si>
  <si>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</si>
  <si>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</si>
  <si>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</si>
  <si>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</si>
  <si>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</si>
  <si>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</si>
  <si>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</si>
  <si>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</si>
  <si>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</si>
  <si>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</si>
  <si>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</si>
  <si>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</si>
  <si>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</si>
  <si>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</si>
  <si>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</si>
  <si>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</si>
  <si>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</si>
  <si>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</si>
  <si>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</si>
  <si>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</si>
  <si>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</si>
  <si>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</si>
  <si>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</si>
  <si>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</si>
  <si>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</si>
  <si>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</si>
  <si>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</si>
  <si>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</si>
  <si>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</si>
  <si>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</si>
  <si>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</si>
  <si>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</si>
  <si>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</si>
  <si>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</si>
  <si>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</si>
  <si>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</si>
  <si>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</si>
  <si>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</si>
  <si>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</si>
  <si>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</si>
  <si>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</si>
  <si>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</si>
  <si>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</si>
  <si>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</si>
  <si>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</si>
  <si>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</si>
  <si>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</si>
  <si>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</si>
  <si>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</si>
  <si>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</si>
  <si>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</si>
  <si>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</si>
  <si>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</si>
  <si>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</si>
  <si>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</si>
  <si>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</si>
  <si>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</si>
  <si>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</si>
  <si>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</si>
  <si>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</si>
  <si>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</si>
  <si>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</si>
  <si>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</si>
  <si>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</si>
  <si>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</si>
  <si>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</si>
  <si>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</si>
  <si>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</si>
  <si>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</si>
  <si>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</si>
  <si>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</si>
  <si>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</si>
  <si>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</si>
  <si>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</si>
  <si>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</si>
  <si>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</si>
  <si>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</si>
  <si>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</si>
  <si>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</si>
  <si>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</si>
  <si>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</si>
  <si>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</si>
  <si>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</si>
  <si>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</si>
  <si>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</si>
  <si>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</si>
  <si>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</si>
  <si>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</si>
  <si>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</si>
  <si>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</si>
  <si>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</si>
  <si>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</si>
  <si>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</si>
  <si>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</si>
  <si>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</si>
  <si>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</si>
  <si>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</si>
  <si>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</si>
  <si>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</si>
  <si>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</si>
  <si>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</si>
  <si>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</si>
  <si>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</si>
  <si>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</si>
  <si>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</si>
  <si>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</si>
  <si>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</si>
  <si>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</si>
  <si>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</si>
  <si>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</si>
  <si>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</si>
  <si>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</si>
  <si>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</si>
  <si>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</si>
  <si>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</si>
  <si>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</si>
  <si>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</si>
  <si>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</si>
  <si>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</si>
  <si>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</si>
  <si>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</si>
  <si>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</si>
  <si>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</si>
  <si>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</si>
  <si>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</si>
  <si>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</si>
  <si>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</si>
  <si>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</si>
  <si>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</si>
  <si>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</si>
  <si>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</si>
  <si>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</si>
  <si>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</si>
  <si>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</si>
  <si>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</si>
  <si>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</si>
  <si>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</si>
  <si>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</si>
  <si>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</si>
  <si>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</si>
  <si>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</si>
  <si>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</si>
  <si>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</si>
  <si>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</si>
  <si>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</si>
  <si>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</si>
  <si>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</si>
  <si>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</si>
  <si>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</si>
  <si>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</si>
  <si>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</si>
  <si>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</si>
  <si>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</si>
  <si>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</si>
  <si>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</si>
  <si>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</si>
  <si>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</si>
  <si>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</si>
  <si>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</si>
  <si>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</si>
  <si>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</si>
  <si>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</si>
  <si>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</si>
  <si>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</si>
  <si>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</si>
  <si>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</si>
  <si>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</si>
  <si>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</si>
  <si>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</si>
  <si>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</si>
  <si>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</si>
  <si>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</si>
  <si>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</si>
  <si>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</si>
  <si>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</si>
  <si>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</si>
  <si>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</si>
  <si>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</si>
  <si>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</si>
  <si>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</si>
  <si>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</si>
  <si>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</si>
  <si>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</si>
  <si>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</si>
  <si>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</si>
  <si>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</si>
  <si>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</si>
  <si>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</si>
  <si>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</si>
  <si>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</si>
  <si>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</si>
  <si>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</si>
  <si>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</si>
  <si>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</si>
  <si>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</si>
  <si>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</si>
  <si>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</si>
  <si>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</si>
  <si>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</si>
  <si>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</si>
  <si>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</si>
  <si>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</si>
  <si>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</si>
  <si>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</si>
  <si>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</si>
  <si>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</si>
  <si>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</si>
  <si>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</si>
  <si>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</si>
  <si>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</si>
  <si>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</si>
  <si>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</si>
  <si>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</si>
  <si>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</si>
  <si>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</si>
  <si>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</si>
  <si>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</si>
  <si>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</si>
  <si>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</si>
  <si>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</si>
  <si>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</si>
  <si>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</si>
  <si>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</si>
  <si>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</si>
  <si>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</si>
  <si>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</si>
  <si>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</si>
  <si>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</si>
  <si>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</si>
  <si>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</si>
  <si>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</si>
  <si>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</si>
  <si>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</si>
  <si>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</si>
  <si>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</si>
  <si>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</si>
  <si>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</si>
  <si>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</si>
  <si>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</si>
  <si>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</si>
  <si>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</si>
  <si>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</si>
  <si>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</si>
  <si>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</si>
  <si>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</si>
  <si>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</si>
  <si>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</si>
  <si>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</si>
  <si>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</si>
  <si>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</si>
  <si>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</si>
  <si>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</si>
  <si>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</si>
  <si>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</si>
  <si>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</si>
  <si>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</si>
  <si>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</si>
  <si>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</si>
  <si>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</si>
  <si>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</si>
  <si>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</si>
  <si>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</si>
  <si>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</si>
  <si>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</si>
  <si>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</si>
  <si>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</si>
  <si>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</si>
  <si>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</si>
  <si>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</si>
  <si>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</si>
  <si>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</si>
  <si>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</si>
  <si>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</si>
  <si>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</si>
  <si>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</si>
  <si>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</si>
  <si>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</si>
  <si>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</si>
  <si>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</si>
  <si>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</si>
  <si>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</si>
  <si>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</si>
  <si>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</si>
  <si>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</si>
  <si>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</si>
  <si>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</si>
  <si>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</si>
  <si>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</si>
  <si>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</si>
  <si>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</si>
  <si>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</si>
  <si>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</si>
  <si>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</si>
  <si>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</si>
  <si>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</si>
  <si>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</si>
  <si>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</si>
  <si>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</si>
  <si>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</si>
  <si>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</si>
  <si>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</si>
  <si>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</si>
  <si>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</si>
  <si>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</si>
  <si>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</si>
  <si>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</si>
  <si>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</si>
  <si>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</si>
  <si>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</si>
  <si>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</si>
  <si>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</si>
  <si>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</si>
  <si>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</si>
  <si>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</si>
  <si>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</si>
  <si>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</si>
  <si>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</si>
  <si>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</si>
  <si>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</si>
  <si>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</si>
  <si>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</si>
  <si>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</si>
  <si>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</si>
  <si>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</si>
  <si>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</si>
  <si>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</si>
  <si>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</si>
  <si>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</si>
  <si>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</si>
  <si>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</si>
  <si>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</si>
  <si>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</si>
  <si>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</si>
  <si>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</si>
  <si>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</si>
  <si>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</si>
  <si>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</si>
  <si>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</si>
  <si>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</si>
  <si>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</si>
  <si>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</si>
  <si>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</si>
  <si>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</si>
  <si>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</si>
  <si>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</si>
  <si>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</si>
  <si>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</si>
  <si>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</si>
  <si>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</si>
  <si>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</si>
  <si>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</si>
  <si>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</si>
  <si>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</si>
  <si>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</si>
  <si>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</si>
  <si>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</si>
  <si>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</si>
  <si>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</si>
  <si>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</si>
  <si>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</si>
  <si>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</si>
  <si>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</si>
  <si>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</si>
  <si>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</si>
  <si>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</si>
  <si>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</si>
  <si>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</si>
  <si>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</si>
  <si>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</si>
  <si>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</si>
  <si>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</si>
  <si>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</si>
  <si>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</si>
  <si>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</si>
  <si>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</si>
  <si>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</si>
  <si>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</si>
  <si>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</si>
  <si>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</si>
  <si>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</si>
  <si>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</si>
  <si>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</si>
  <si>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</si>
  <si>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</si>
  <si>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</si>
  <si>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</si>
  <si>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</si>
  <si>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</si>
  <si>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</si>
  <si>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</si>
  <si>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</si>
  <si>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</si>
  <si>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</si>
  <si>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</si>
  <si>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</si>
  <si>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</si>
  <si>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</si>
  <si>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</si>
  <si>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</si>
  <si>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</si>
  <si>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</si>
  <si>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</si>
  <si>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</si>
  <si>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</si>
  <si>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</si>
  <si>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</si>
  <si>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</si>
  <si>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</si>
  <si>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</si>
  <si>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</si>
  <si>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</si>
  <si>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</si>
  <si>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</si>
  <si>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</si>
  <si>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</si>
  <si>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</si>
  <si>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</si>
  <si>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</si>
  <si>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</si>
  <si>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</si>
  <si>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</si>
  <si>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</si>
  <si>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</si>
  <si>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</si>
  <si>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</si>
  <si>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</si>
  <si>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</si>
  <si>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</si>
  <si>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</si>
  <si>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</si>
  <si>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</si>
  <si>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</si>
  <si>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</si>
  <si>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</si>
  <si>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</si>
  <si>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</si>
  <si>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</si>
  <si>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</si>
  <si>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</si>
  <si>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</si>
  <si>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</si>
  <si>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</si>
  <si>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</si>
  <si>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</si>
  <si>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</si>
  <si>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</si>
  <si>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</si>
  <si>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</si>
  <si>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</si>
  <si>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</si>
  <si>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</si>
  <si>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</si>
  <si>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</si>
  <si>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</si>
  <si>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</si>
  <si>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</si>
  <si>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</si>
  <si>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</si>
  <si>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</si>
  <si>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</si>
  <si>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</si>
  <si>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</si>
  <si>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</si>
  <si>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</si>
  <si>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</si>
  <si>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</si>
  <si>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</si>
  <si>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</si>
  <si>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</si>
  <si>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</si>
  <si>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</si>
  <si>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</si>
  <si>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</si>
  <si>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</si>
  <si>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</si>
  <si>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</si>
  <si>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</si>
  <si>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</si>
  <si>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</si>
  <si>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</si>
  <si>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</si>
  <si>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</si>
  <si>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</si>
  <si>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</si>
  <si>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</si>
  <si>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</si>
  <si>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</si>
  <si>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</si>
  <si>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</si>
  <si>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</si>
  <si>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</si>
  <si>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</si>
  <si>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</si>
  <si>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</si>
  <si>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</si>
  <si>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</si>
  <si>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</si>
  <si>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</si>
  <si>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</si>
  <si>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</si>
  <si>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</si>
  <si>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</si>
  <si>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</si>
  <si>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</si>
  <si>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</si>
  <si>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</si>
  <si>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</si>
  <si>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</si>
  <si>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</si>
  <si>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</si>
  <si>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</si>
  <si>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</si>
  <si>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</si>
  <si>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</si>
  <si>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</si>
  <si>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</si>
  <si>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</si>
  <si>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</si>
  <si>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</si>
  <si>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</si>
  <si>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</si>
  <si>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</si>
  <si>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</si>
  <si>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</si>
  <si>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</si>
  <si>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</si>
  <si>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</si>
  <si>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</si>
  <si>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</si>
  <si>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</si>
  <si>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</si>
  <si>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</si>
  <si>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</si>
  <si>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</si>
  <si>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</si>
  <si>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</si>
  <si>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</si>
  <si>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</si>
  <si>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</si>
  <si>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</si>
  <si>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</si>
  <si>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</si>
  <si>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</si>
  <si>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</si>
  <si>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</si>
  <si>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</si>
  <si>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</si>
  <si>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</si>
  <si>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</si>
  <si>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</si>
  <si>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</si>
  <si>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</si>
  <si>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</si>
  <si>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</si>
  <si>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</si>
  <si>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</si>
  <si>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</si>
  <si>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</si>
  <si>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</si>
  <si>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</si>
  <si>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</si>
  <si>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</si>
  <si>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</si>
  <si>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</si>
  <si>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</si>
  <si>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</si>
  <si>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</si>
  <si>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</si>
  <si>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</si>
  <si>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</si>
  <si>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</si>
  <si>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</si>
  <si>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</si>
  <si>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</si>
  <si>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</si>
  <si>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</si>
  <si>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</si>
  <si>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</si>
  <si>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</si>
  <si>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</si>
  <si>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</si>
  <si>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</si>
  <si>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</si>
  <si>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</si>
  <si>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</si>
  <si>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</si>
  <si>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</si>
  <si>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</si>
  <si>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</si>
  <si>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</si>
  <si>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</si>
  <si>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</si>
  <si>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</si>
  <si>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</si>
  <si>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</si>
  <si>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</si>
  <si>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</si>
  <si>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</si>
  <si>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</si>
  <si>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</si>
  <si>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</si>
  <si>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</si>
  <si>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</si>
  <si>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</si>
  <si>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</si>
  <si>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</si>
  <si>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</si>
  <si>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</si>
  <si>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</si>
  <si>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</si>
  <si>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</si>
  <si>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</si>
  <si>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</si>
  <si>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</si>
  <si>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</si>
  <si>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</si>
  <si>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</si>
  <si>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</si>
  <si>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</si>
  <si>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</si>
  <si>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</si>
  <si>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</si>
  <si>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</si>
  <si>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</si>
  <si>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</si>
  <si>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</si>
  <si>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</si>
  <si>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</si>
  <si>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</si>
  <si>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</si>
  <si>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</si>
  <si>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</si>
  <si>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</si>
  <si>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</si>
  <si>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</si>
  <si>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</si>
  <si>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</si>
  <si>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</si>
  <si>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</si>
  <si>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</si>
  <si>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</si>
  <si>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</si>
  <si>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</si>
  <si>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</si>
  <si>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</si>
  <si>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</si>
  <si>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</si>
  <si>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</si>
  <si>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</si>
  <si>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</si>
  <si>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</si>
  <si>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</si>
  <si>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</si>
  <si>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</si>
  <si>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</si>
  <si>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</si>
  <si>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</si>
  <si>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</si>
  <si>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</si>
  <si>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</si>
  <si>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</si>
  <si>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</si>
  <si>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</si>
  <si>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</si>
  <si>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</si>
  <si>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</si>
  <si>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</si>
  <si>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</si>
  <si>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</si>
  <si>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</si>
  <si>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</si>
  <si>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</si>
  <si>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</si>
  <si>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</si>
  <si>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</si>
  <si>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</si>
  <si>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</si>
  <si>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</si>
  <si>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</si>
  <si>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</si>
  <si>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</si>
  <si>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</si>
  <si>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</si>
  <si>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</si>
  <si>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</si>
  <si>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</si>
  <si>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</si>
  <si>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</si>
  <si>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</si>
  <si>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</si>
  <si>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</si>
  <si>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</si>
  <si>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</si>
  <si>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</si>
  <si>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</si>
  <si>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СЕНИОРКИ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</si>
</sst>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2" fillId="0" borderId="30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Y19" sqref="Y19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4" t="s">
        <v>123</v>
      </c>
      <c r="C1" s="405"/>
      <c r="D1" s="405"/>
      <c r="E1" s="405"/>
      <c r="F1" s="406" t="s">
        <v>121</v>
      </c>
      <c r="G1" s="407"/>
      <c r="H1" s="407"/>
      <c r="I1" s="407"/>
      <c r="J1" s="407"/>
      <c r="K1" s="407"/>
      <c r="L1" s="407"/>
      <c r="M1" s="407"/>
      <c r="N1" s="407"/>
      <c r="O1" s="408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9" t="s">
        <v>62</v>
      </c>
      <c r="C3" s="308">
        <v>1</v>
      </c>
      <c r="D3" s="334" t="str">
        <f>IF(ISERROR(VLOOKUP(C3,$G$3:$I$66,3,FALSE)),"",(VLOOKUP(C3,$G$3:$I$66,3,FALSE)))</f>
        <v>Софија Хасану (194)</v>
      </c>
      <c r="E3" s="335" t="str">
        <f>IF(D3="","",INDEX($J$3:$J$42,MATCH(C3,$G$3:$G$42,0)))</f>
        <v>Младост 96</v>
      </c>
      <c r="F3" s="340">
        <v>17</v>
      </c>
      <c r="G3" s="403">
        <v>1</v>
      </c>
      <c r="H3" s="46">
        <v>194</v>
      </c>
      <c r="I3" s="341" t="str">
        <f>IF(ISERROR(VLOOKUP(H3,Baza!A:C,2,FALSE)&amp;" "&amp;"("&amp;H3&amp;")"),"",(VLOOKUP(H3,Baza!A:C,2,FALSE)&amp;" "&amp;"("&amp;H3&amp;")"))</f>
        <v>Софија Хасану (194)</v>
      </c>
      <c r="J3" s="341" t="str">
        <f>IF(ISERROR(VLOOKUP(H3,Baza!A:C,3,FALSE)),"",(VLOOKUP(H3,Baza!A:C,3,FALSE)))</f>
        <v>Младост 96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17</v>
      </c>
      <c r="O3" s="289">
        <v>728</v>
      </c>
    </row>
    <row r="4" spans="2:17">
      <c r="B4" s="410"/>
      <c r="C4" s="306">
        <v>2</v>
      </c>
      <c r="D4" s="328" t="str">
        <f t="shared" ref="D4:D67" si="1">IF(ISERROR(VLOOKUP(C4,$G$3:$I$66,3,FALSE)),"",(VLOOKUP(C4,$G$3:$I$66,3,FALSE)))</f>
        <v>Фани Јованоска (193)</v>
      </c>
      <c r="E4" s="329" t="str">
        <f t="shared" ref="E4:E66" si="2">IF(D4="","",INDEX($J$3:$J$42,MATCH(C4,$G$3:$G$42,0)))</f>
        <v>Крушево</v>
      </c>
      <c r="F4" s="325">
        <v>1</v>
      </c>
      <c r="G4" s="280">
        <v>5</v>
      </c>
      <c r="H4" s="402">
        <v>183</v>
      </c>
      <c r="I4" s="292" t="str">
        <f>IF(ISERROR(VLOOKUP(H4,Baza!A:C,2,FALSE)&amp;" "&amp;"("&amp;H4&amp;")"),"",(VLOOKUP(H4,Baza!A:C,2,FALSE)&amp;" "&amp;"("&amp;H4&amp;")"))</f>
        <v>Сара С.Стојановска (183)</v>
      </c>
      <c r="J4" s="292" t="str">
        <f>IF(ISERROR(VLOOKUP(H4,Baza!A:C,3,FALSE)),"",(VLOOKUP(H4,Baza!A:C,3,FALSE)))</f>
        <v>Крива Паланка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</v>
      </c>
      <c r="O4" s="280">
        <v>464</v>
      </c>
    </row>
    <row r="5" spans="2:17">
      <c r="B5" s="410"/>
      <c r="C5" s="306">
        <v>3</v>
      </c>
      <c r="D5" s="328" t="str">
        <f t="shared" si="1"/>
        <v>Евгенија Пармачка (152)</v>
      </c>
      <c r="E5" s="329" t="str">
        <f t="shared" si="2"/>
        <v>Берово</v>
      </c>
      <c r="F5" s="325">
        <v>18</v>
      </c>
      <c r="G5" s="281">
        <v>9</v>
      </c>
      <c r="H5" s="46">
        <v>182</v>
      </c>
      <c r="I5" s="292" t="str">
        <f>IF(ISERROR(VLOOKUP(H5,Baza!A:C,2,FALSE)&amp;" "&amp;"("&amp;H5&amp;")"),"",(VLOOKUP(H5,Baza!A:C,2,FALSE)&amp;" "&amp;"("&amp;H5&amp;")"))</f>
        <v>Сара А.Стојановска (182)</v>
      </c>
      <c r="J5" s="292" t="str">
        <f>IF(ISERROR(VLOOKUP(H5,Baza!A:C,3,FALSE)),"",(VLOOKUP(H5,Baza!A:C,3,FALSE)))</f>
        <v>Крива Паланка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18</v>
      </c>
      <c r="O5" s="280">
        <v>441</v>
      </c>
    </row>
    <row r="6" spans="2:17" ht="16.5" thickBot="1">
      <c r="B6" s="411"/>
      <c r="C6" s="309">
        <v>4</v>
      </c>
      <c r="D6" s="332" t="str">
        <f t="shared" si="1"/>
        <v>Лена Гидалова (356)</v>
      </c>
      <c r="E6" s="333" t="str">
        <f t="shared" si="2"/>
        <v>Рисови</v>
      </c>
      <c r="F6" s="325">
        <v>4</v>
      </c>
      <c r="G6" s="281">
        <v>13</v>
      </c>
      <c r="H6" s="402">
        <v>140</v>
      </c>
      <c r="I6" s="292" t="str">
        <f>IF(ISERROR(VLOOKUP(H6,Baza!A:C,2,FALSE)&amp;" "&amp;"("&amp;H6&amp;")"),"",(VLOOKUP(H6,Baza!A:C,2,FALSE)&amp;" "&amp;"("&amp;H6&amp;")"))</f>
        <v>Изабела Ковачовска (140)</v>
      </c>
      <c r="J6" s="292" t="str">
        <f>IF(ISERROR(VLOOKUP(H6,Baza!A:C,3,FALSE)),"",(VLOOKUP(H6,Baza!A:C,3,FALSE)))</f>
        <v>Берово 1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4</v>
      </c>
      <c r="O6" s="280">
        <v>406</v>
      </c>
    </row>
    <row r="7" spans="2:17">
      <c r="B7" s="412" t="s">
        <v>63</v>
      </c>
      <c r="C7" s="305">
        <v>5</v>
      </c>
      <c r="D7" s="326" t="str">
        <f t="shared" si="1"/>
        <v>Сара С.Стојановска (183)</v>
      </c>
      <c r="E7" s="327" t="str">
        <f t="shared" si="2"/>
        <v>Крива Паланка</v>
      </c>
      <c r="F7" s="325">
        <v>9</v>
      </c>
      <c r="G7" s="281">
        <v>14</v>
      </c>
      <c r="H7" s="402">
        <v>192</v>
      </c>
      <c r="I7" s="292" t="str">
        <f>IF(ISERROR(VLOOKUP(H7,Baza!A:C,2,FALSE)&amp;" "&amp;"("&amp;H7&amp;")"),"",(VLOOKUP(H7,Baza!A:C,2,FALSE)&amp;" "&amp;"("&amp;H7&amp;")"))</f>
        <v>Васе Богоеска (192)</v>
      </c>
      <c r="J7" s="292" t="str">
        <f>IF(ISERROR(VLOOKUP(H7,Baza!A:C,3,FALSE)),"",(VLOOKUP(H7,Baza!A:C,3,FALSE)))</f>
        <v>Младост 96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9</v>
      </c>
      <c r="O7" s="280">
        <v>317</v>
      </c>
    </row>
    <row r="8" spans="2:17">
      <c r="B8" s="410"/>
      <c r="C8" s="306">
        <v>6</v>
      </c>
      <c r="D8" s="328" t="str">
        <f t="shared" si="1"/>
        <v>Емилија Марковска (195)</v>
      </c>
      <c r="E8" s="329" t="str">
        <f t="shared" si="2"/>
        <v>Младост 96</v>
      </c>
      <c r="F8" s="325">
        <v>6</v>
      </c>
      <c r="G8" s="281">
        <v>10</v>
      </c>
      <c r="H8" s="402">
        <v>148</v>
      </c>
      <c r="I8" s="292" t="str">
        <f>IF(ISERROR(VLOOKUP(H8,Baza!A:C,2,FALSE)&amp;" "&amp;"("&amp;H8&amp;")"),"",(VLOOKUP(H8,Baza!A:C,2,FALSE)&amp;" "&amp;"("&amp;H8&amp;")"))</f>
        <v>Сара Чипевска (148)</v>
      </c>
      <c r="J8" s="292" t="str">
        <f>IF(ISERROR(VLOOKUP(H8,Baza!A:C,3,FALSE)),"",(VLOOKUP(H8,Baza!A:C,3,FALSE)))</f>
        <v>Берово 2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6</v>
      </c>
      <c r="O8" s="280">
        <v>308</v>
      </c>
    </row>
    <row r="9" spans="2:17">
      <c r="B9" s="410"/>
      <c r="C9" s="306">
        <v>7</v>
      </c>
      <c r="D9" s="328" t="str">
        <f t="shared" si="1"/>
        <v>Михаела Чипевска (149)</v>
      </c>
      <c r="E9" s="329" t="str">
        <f t="shared" si="2"/>
        <v>Берово 1</v>
      </c>
      <c r="F9" s="325">
        <v>8</v>
      </c>
      <c r="G9" s="280">
        <v>2</v>
      </c>
      <c r="H9" s="402">
        <v>193</v>
      </c>
      <c r="I9" s="292" t="str">
        <f>IF(ISERROR(VLOOKUP(H9,Baza!A:C,2,FALSE)&amp;" "&amp;"("&amp;H9&amp;")"),"",(VLOOKUP(H9,Baza!A:C,2,FALSE)&amp;" "&amp;"("&amp;H9&amp;")"))</f>
        <v>Фани Јованоска (193)</v>
      </c>
      <c r="J9" s="292" t="str">
        <f>IF(ISERROR(VLOOKUP(H9,Baza!A:C,3,FALSE)),"",(VLOOKUP(H9,Baza!A:C,3,FALSE)))</f>
        <v>Крушево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8</v>
      </c>
      <c r="O9" s="280">
        <v>186</v>
      </c>
      <c r="Q9" s="373"/>
    </row>
    <row r="10" spans="2:17" ht="16.5" thickBot="1">
      <c r="B10" s="413"/>
      <c r="C10" s="307">
        <v>8</v>
      </c>
      <c r="D10" s="330" t="str">
        <f t="shared" si="1"/>
        <v>Сара Ризовска (339)</v>
      </c>
      <c r="E10" s="331" t="str">
        <f t="shared" si="2"/>
        <v>Берово 2</v>
      </c>
      <c r="F10" s="325">
        <v>11</v>
      </c>
      <c r="G10" s="281">
        <v>6</v>
      </c>
      <c r="H10" s="402">
        <v>195</v>
      </c>
      <c r="I10" s="292" t="str">
        <f>IF(ISERROR(VLOOKUP(H10,Baza!A:C,2,FALSE)&amp;" "&amp;"("&amp;H10&amp;")"),"",(VLOOKUP(H10,Baza!A:C,2,FALSE)&amp;" "&amp;"("&amp;H10&amp;")"))</f>
        <v>Емилија Марковска (195)</v>
      </c>
      <c r="J10" s="292" t="str">
        <f>IF(ISERROR(VLOOKUP(H10,Baza!A:C,3,FALSE)),"",(VLOOKUP(H10,Baza!A:C,3,FALSE)))</f>
        <v>Младост 96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11</v>
      </c>
      <c r="O10" s="280">
        <v>155</v>
      </c>
      <c r="Q10" s="373"/>
    </row>
    <row r="11" spans="2:17">
      <c r="B11" s="409" t="s">
        <v>64</v>
      </c>
      <c r="C11" s="308">
        <v>9</v>
      </c>
      <c r="D11" s="334" t="str">
        <f t="shared" si="1"/>
        <v>Сара А.Стојановска (182)</v>
      </c>
      <c r="E11" s="335" t="str">
        <f t="shared" si="2"/>
        <v>Крива Паланка</v>
      </c>
      <c r="F11" s="325">
        <v>2</v>
      </c>
      <c r="G11" s="281">
        <v>7</v>
      </c>
      <c r="H11" s="402">
        <v>149</v>
      </c>
      <c r="I11" s="292" t="str">
        <f>IF(ISERROR(VLOOKUP(H11,Baza!A:C,2,FALSE)&amp;" "&amp;"("&amp;H11&amp;")"),"",(VLOOKUP(H11,Baza!A:C,2,FALSE)&amp;" "&amp;"("&amp;H11&amp;")"))</f>
        <v>Михаела Чипевска (149)</v>
      </c>
      <c r="J11" s="292" t="str">
        <f>IF(ISERROR(VLOOKUP(H11,Baza!A:C,3,FALSE)),"",(VLOOKUP(H11,Baza!A:C,3,FALSE)))</f>
        <v>Берово 1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2</v>
      </c>
      <c r="O11" s="280">
        <v>71</v>
      </c>
      <c r="Q11" s="373"/>
    </row>
    <row r="12" spans="2:17">
      <c r="B12" s="410"/>
      <c r="C12" s="306">
        <v>10</v>
      </c>
      <c r="D12" s="328" t="str">
        <f t="shared" si="1"/>
        <v>Сара Чипевска (148)</v>
      </c>
      <c r="E12" s="329" t="str">
        <f t="shared" si="2"/>
        <v>Берово 2</v>
      </c>
      <c r="F12" s="325">
        <v>19</v>
      </c>
      <c r="G12" s="281">
        <v>3</v>
      </c>
      <c r="H12" s="402">
        <v>152</v>
      </c>
      <c r="I12" s="292" t="str">
        <f>IF(ISERROR(VLOOKUP(H12,Baza!A:C,2,FALSE)&amp;" "&amp;"("&amp;H12&amp;")"),"",(VLOOKUP(H12,Baza!A:C,2,FALSE)&amp;" "&amp;"("&amp;H12&amp;")"))</f>
        <v>Евгенија Пармачка (152)</v>
      </c>
      <c r="J12" s="292" t="str">
        <f>IF(ISERROR(VLOOKUP(H12,Baza!A:C,3,FALSE)),"",(VLOOKUP(H12,Baza!A:C,3,FALSE)))</f>
        <v>Берово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19</v>
      </c>
      <c r="O12" s="280">
        <v>24</v>
      </c>
      <c r="Q12" s="373"/>
    </row>
    <row r="13" spans="2:17">
      <c r="B13" s="410"/>
      <c r="C13" s="306">
        <v>11</v>
      </c>
      <c r="D13" s="328" t="str">
        <f t="shared" si="1"/>
        <v>Дина Кучевиќ Колевска (424)</v>
      </c>
      <c r="E13" s="329" t="str">
        <f t="shared" si="2"/>
        <v>Берово</v>
      </c>
      <c r="F13" s="325">
        <v>12</v>
      </c>
      <c r="G13" s="281">
        <v>15</v>
      </c>
      <c r="H13" s="402">
        <v>337</v>
      </c>
      <c r="I13" s="292" t="str">
        <f>IF(ISERROR(VLOOKUP(H13,Baza!A:C,2,FALSE)&amp;" "&amp;"("&amp;H13&amp;")"),"",(VLOOKUP(H13,Baza!A:C,2,FALSE)&amp;" "&amp;"("&amp;H13&amp;")"))</f>
        <v>Моника Стајковска (337)</v>
      </c>
      <c r="J13" s="292" t="str">
        <f>IF(ISERROR(VLOOKUP(H13,Baza!A:C,3,FALSE)),"",(VLOOKUP(H13,Baza!A:C,3,FALSE)))</f>
        <v>Берово 2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12</v>
      </c>
      <c r="O13" s="280">
        <v>16</v>
      </c>
      <c r="Q13" s="373"/>
    </row>
    <row r="14" spans="2:17" ht="16.5" thickBot="1">
      <c r="B14" s="411"/>
      <c r="C14" s="309">
        <v>12</v>
      </c>
      <c r="D14" s="332" t="str">
        <f t="shared" si="1"/>
        <v>Камелија Стојческа (20)</v>
      </c>
      <c r="E14" s="333" t="str">
        <f t="shared" si="2"/>
        <v>Младост 96</v>
      </c>
      <c r="F14" s="325">
        <v>10</v>
      </c>
      <c r="G14" s="281">
        <v>11</v>
      </c>
      <c r="H14" s="402">
        <v>424</v>
      </c>
      <c r="I14" s="292" t="str">
        <f>IF(ISERROR(VLOOKUP(H14,Baza!A:C,2,FALSE)&amp;" "&amp;"("&amp;H14&amp;")"),"",(VLOOKUP(H14,Baza!A:C,2,FALSE)&amp;" "&amp;"("&amp;H14&amp;")"))</f>
        <v>Дина Кучевиќ Колевска (424)</v>
      </c>
      <c r="J14" s="292" t="str">
        <f>IF(ISERROR(VLOOKUP(H14,Baza!A:C,3,FALSE)),"",(VLOOKUP(H14,Baza!A:C,3,FALSE)))</f>
        <v>Берово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10</v>
      </c>
      <c r="O14" s="280">
        <v>13</v>
      </c>
      <c r="Q14" s="373"/>
    </row>
    <row r="15" spans="2:17">
      <c r="B15" s="412" t="s">
        <v>65</v>
      </c>
      <c r="C15" s="305">
        <v>13</v>
      </c>
      <c r="D15" s="326" t="str">
        <f t="shared" si="1"/>
        <v>Изабела Ковачовска (140)</v>
      </c>
      <c r="E15" s="327" t="str">
        <f t="shared" si="2"/>
        <v>Берово 1</v>
      </c>
      <c r="F15" s="325">
        <v>15</v>
      </c>
      <c r="G15" s="281">
        <v>8</v>
      </c>
      <c r="H15" s="402">
        <v>339</v>
      </c>
      <c r="I15" s="292" t="str">
        <f>IF(ISERROR(VLOOKUP(H15,Baza!A:C,2,FALSE)&amp;" "&amp;"("&amp;H15&amp;")"),"",(VLOOKUP(H15,Baza!A:C,2,FALSE)&amp;" "&amp;"("&amp;H15&amp;")"))</f>
        <v>Сара Ризовска (339)</v>
      </c>
      <c r="J15" s="292" t="str">
        <f>IF(ISERROR(VLOOKUP(H15,Baza!A:C,3,FALSE)),"",(VLOOKUP(H15,Baza!A:C,3,FALSE)))</f>
        <v>Берово 2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15</v>
      </c>
      <c r="O15" s="280">
        <v>10</v>
      </c>
      <c r="Q15" s="373"/>
    </row>
    <row r="16" spans="2:17">
      <c r="B16" s="410"/>
      <c r="C16" s="306">
        <v>14</v>
      </c>
      <c r="D16" s="328" t="str">
        <f t="shared" si="1"/>
        <v>Васе Богоеска (192)</v>
      </c>
      <c r="E16" s="329" t="str">
        <f t="shared" si="2"/>
        <v>Младост 96</v>
      </c>
      <c r="F16" s="325">
        <v>7</v>
      </c>
      <c r="G16" s="281">
        <v>12</v>
      </c>
      <c r="H16" s="402">
        <v>20</v>
      </c>
      <c r="I16" s="292" t="str">
        <f>IF(ISERROR(VLOOKUP(H16,Baza!A:C,2,FALSE)&amp;" "&amp;"("&amp;H16&amp;")"),"",(VLOOKUP(H16,Baza!A:C,2,FALSE)&amp;" "&amp;"("&amp;H16&amp;")"))</f>
        <v>Камелија Стојческа (20)</v>
      </c>
      <c r="J16" s="292" t="str">
        <f>IF(ISERROR(VLOOKUP(H16,Baza!A:C,3,FALSE)),"",(VLOOKUP(H16,Baza!A:C,3,FALSE)))</f>
        <v>Младост 96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7</v>
      </c>
      <c r="O16" s="280">
        <v>5</v>
      </c>
      <c r="Q16" s="373"/>
    </row>
    <row r="17" spans="2:17">
      <c r="B17" s="410"/>
      <c r="C17" s="306">
        <v>15</v>
      </c>
      <c r="D17" s="328" t="str">
        <f t="shared" si="1"/>
        <v>Моника Стајковска (337)</v>
      </c>
      <c r="E17" s="329" t="str">
        <f t="shared" si="2"/>
        <v>Берово 2</v>
      </c>
      <c r="F17" s="325">
        <v>3</v>
      </c>
      <c r="G17" s="281">
        <v>16</v>
      </c>
      <c r="H17" s="402">
        <v>587</v>
      </c>
      <c r="I17" s="292" t="str">
        <f>IF(ISERROR(VLOOKUP(H17,Baza!A:C,2,FALSE)&amp;" "&amp;"("&amp;H17&amp;")"),"",(VLOOKUP(H17,Baza!A:C,2,FALSE)&amp;" "&amp;"("&amp;H17&amp;")"))</f>
        <v>Јована Беделовска (587)</v>
      </c>
      <c r="J17" s="292" t="str">
        <f>IF(ISERROR(VLOOKUP(H17,Baza!A:C,3,FALSE)),"",(VLOOKUP(H17,Baza!A:C,3,FALSE)))</f>
        <v>Пелагонија</v>
      </c>
      <c r="K17" s="355">
        <f>IF(ISERROR(VLOOKUP(H17,Baza!A:D,4,FALSE)),"",(VLOOKUP(H17,Baza!A:D,4,FALSE)))</f>
        <v>0</v>
      </c>
      <c r="M17" s="276" t="e">
        <f t="shared" si="0"/>
        <v>#N/A</v>
      </c>
      <c r="N17" s="276">
        <v>3</v>
      </c>
      <c r="O17" s="280">
        <v>5</v>
      </c>
      <c r="Q17" s="373"/>
    </row>
    <row r="18" spans="2:17" ht="16.5" thickBot="1">
      <c r="B18" s="413"/>
      <c r="C18" s="307">
        <v>16</v>
      </c>
      <c r="D18" s="330" t="str">
        <f t="shared" si="1"/>
        <v>Јована Беделовска (587)</v>
      </c>
      <c r="E18" s="331" t="str">
        <f t="shared" si="2"/>
        <v>Пелагонија</v>
      </c>
      <c r="F18" s="325">
        <v>16</v>
      </c>
      <c r="G18" s="281">
        <v>4</v>
      </c>
      <c r="H18" s="400">
        <v>356</v>
      </c>
      <c r="I18" s="292" t="str">
        <f>IF(ISERROR(VLOOKUP(H18,Baza!A:C,2,FALSE)&amp;" "&amp;"("&amp;H18&amp;")"),"",(VLOOKUP(H18,Baza!A:C,2,FALSE)&amp;" "&amp;"("&amp;H18&amp;")"))</f>
        <v>Лена Гидалова (356)</v>
      </c>
      <c r="J18" s="292" t="str">
        <f>IF(ISERROR(VLOOKUP(H18,Baza!A:C,3,FALSE)),"",(VLOOKUP(H18,Baza!A:C,3,FALSE)))</f>
        <v>Рисови</v>
      </c>
      <c r="K18" s="355">
        <f>IF(ISERROR(VLOOKUP(H18,Baza!A:D,4,FALSE)),"",(VLOOKUP(H18,Baza!A:D,4,FALSE)))</f>
        <v>0</v>
      </c>
      <c r="M18" s="276" t="e">
        <f t="shared" si="0"/>
        <v>#N/A</v>
      </c>
      <c r="N18" s="276">
        <v>16</v>
      </c>
      <c r="O18" s="280">
        <v>0</v>
      </c>
      <c r="Q18" s="373"/>
    </row>
    <row r="19" spans="2:17">
      <c r="B19" s="409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13</v>
      </c>
      <c r="G19" s="281"/>
      <c r="H19" s="46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13</v>
      </c>
      <c r="O19" s="280"/>
      <c r="Q19" s="373"/>
    </row>
    <row r="20" spans="2:17">
      <c r="B20" s="410"/>
      <c r="C20" s="311">
        <v>18</v>
      </c>
      <c r="D20" s="328" t="str">
        <f t="shared" si="1"/>
        <v/>
      </c>
      <c r="E20" s="329" t="str">
        <f t="shared" si="2"/>
        <v/>
      </c>
      <c r="F20" s="325">
        <v>14</v>
      </c>
      <c r="G20" s="281"/>
      <c r="H20" s="46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14</v>
      </c>
      <c r="O20" s="280"/>
    </row>
    <row r="21" spans="2:17">
      <c r="B21" s="410"/>
      <c r="C21" s="311">
        <v>19</v>
      </c>
      <c r="D21" s="328" t="str">
        <f t="shared" si="1"/>
        <v/>
      </c>
      <c r="E21" s="329" t="str">
        <f t="shared" si="2"/>
        <v/>
      </c>
      <c r="F21" s="325">
        <v>5</v>
      </c>
      <c r="G21" s="281"/>
      <c r="H21" s="46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5</v>
      </c>
      <c r="O21" s="280"/>
    </row>
    <row r="22" spans="2:17" ht="16.5" thickBot="1">
      <c r="B22" s="411"/>
      <c r="C22" s="312">
        <v>20</v>
      </c>
      <c r="D22" s="332" t="str">
        <f t="shared" si="1"/>
        <v/>
      </c>
      <c r="E22" s="333" t="str">
        <f t="shared" si="2"/>
        <v/>
      </c>
      <c r="F22" s="325">
        <v>20</v>
      </c>
      <c r="G22" s="281"/>
      <c r="H22" s="46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str">
        <f t="shared" si="0"/>
        <v>Младост 96</v>
      </c>
      <c r="N22" s="276">
        <v>20</v>
      </c>
      <c r="O22" s="280"/>
    </row>
    <row r="23" spans="2:17">
      <c r="B23" s="412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21</v>
      </c>
      <c r="G23" s="281"/>
      <c r="H23" s="371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21</v>
      </c>
      <c r="O23" s="280"/>
    </row>
    <row r="24" spans="2:17">
      <c r="B24" s="410"/>
      <c r="C24" s="311">
        <v>22</v>
      </c>
      <c r="D24" s="328" t="str">
        <f t="shared" si="1"/>
        <v/>
      </c>
      <c r="E24" s="329" t="str">
        <f t="shared" si="2"/>
        <v/>
      </c>
      <c r="F24" s="325">
        <v>22</v>
      </c>
      <c r="G24" s="281"/>
      <c r="H24" s="371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22</v>
      </c>
      <c r="O24" s="280"/>
    </row>
    <row r="25" spans="2:17">
      <c r="B25" s="410"/>
      <c r="C25" s="311">
        <v>23</v>
      </c>
      <c r="D25" s="328" t="str">
        <f t="shared" si="1"/>
        <v/>
      </c>
      <c r="E25" s="329" t="str">
        <f t="shared" si="2"/>
        <v/>
      </c>
      <c r="F25" s="325">
        <v>23</v>
      </c>
      <c r="G25" s="281"/>
      <c r="H25" s="37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23</v>
      </c>
      <c r="O25" s="280"/>
    </row>
    <row r="26" spans="2:17" ht="16.5" thickBot="1">
      <c r="B26" s="413"/>
      <c r="C26" s="313">
        <v>24</v>
      </c>
      <c r="D26" s="330" t="str">
        <f t="shared" si="1"/>
        <v/>
      </c>
      <c r="E26" s="331" t="str">
        <f t="shared" si="2"/>
        <v/>
      </c>
      <c r="F26" s="325">
        <v>24</v>
      </c>
      <c r="G26" s="281"/>
      <c r="H26" s="371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24</v>
      </c>
      <c r="O26" s="280"/>
    </row>
    <row r="27" spans="2:17">
      <c r="B27" s="409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371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10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37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10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37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5" thickBot="1">
      <c r="B30" s="411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12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10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10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3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09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10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10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11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2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10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10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3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9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10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10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1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2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10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10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13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9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10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10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1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2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10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10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3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9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0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0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1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2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0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0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3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2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0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0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3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2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0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0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3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2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0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0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3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2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0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0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3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2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0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0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3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2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0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0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3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2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0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0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3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2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0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0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3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J5" sqref="J5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Софија Хасану (194)</v>
      </c>
      <c r="E4" s="35">
        <f>C4+4</f>
        <v>5</v>
      </c>
      <c r="F4" s="36" t="str">
        <f>IF(VLOOKUP(E4,PARTICIPANTS!$C$3:$D$98,2,FALSE)="","",(VLOOKUP(E4,PARTICIPANTS!$C$3:$D$98,2,FALSE)))</f>
        <v>Сара С.Стојановска (183)</v>
      </c>
      <c r="G4" s="35">
        <f>E4+4</f>
        <v>9</v>
      </c>
      <c r="H4" s="36" t="str">
        <f>IF(VLOOKUP(G4,PARTICIPANTS!$C$3:$D$98,2,FALSE)="","",(VLOOKUP(G4,PARTICIPANTS!$C$3:$D$98,2,FALSE)))</f>
        <v>Сара А.Стојановска (182)</v>
      </c>
      <c r="I4" s="35">
        <f>G4+4</f>
        <v>13</v>
      </c>
      <c r="J4" s="36" t="str">
        <f>IF(VLOOKUP(I4,PARTICIPANTS!$C$3:$D$98,2,FALSE)="","",(VLOOKUP(I4,PARTICIPANTS!$C$3:$D$98,2,FALSE)))</f>
        <v>Изабела Ковачовска (140)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Фани Јованоска (193)</v>
      </c>
      <c r="E5" s="35">
        <f t="shared" ref="E5:I7" si="0">C5+4</f>
        <v>6</v>
      </c>
      <c r="F5" s="36" t="str">
        <f>IF(VLOOKUP(E5,PARTICIPANTS!$C$3:$D$98,2,FALSE)="","",(VLOOKUP(E5,PARTICIPANTS!$C$3:$D$98,2,FALSE)))</f>
        <v>Емилија Марковска (195)</v>
      </c>
      <c r="G5" s="35">
        <f t="shared" si="0"/>
        <v>10</v>
      </c>
      <c r="H5" s="36" t="str">
        <f>IF(VLOOKUP(G5,PARTICIPANTS!$C$3:$D$98,2,FALSE)="","",(VLOOKUP(G5,PARTICIPANTS!$C$3:$D$98,2,FALSE)))</f>
        <v>Сара Чипевска (148)</v>
      </c>
      <c r="I5" s="35">
        <f t="shared" si="0"/>
        <v>14</v>
      </c>
      <c r="J5" s="36" t="str">
        <f>IF(VLOOKUP(I5,PARTICIPANTS!$C$3:$D$98,2,FALSE)="","",(VLOOKUP(I5,PARTICIPANTS!$C$3:$D$98,2,FALSE)))</f>
        <v>Васе Богоеска (192)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Евгенија Пармачка (152)</v>
      </c>
      <c r="E6" s="35">
        <f t="shared" si="0"/>
        <v>7</v>
      </c>
      <c r="F6" s="36" t="str">
        <f>IF(VLOOKUP(E6,PARTICIPANTS!$C$3:$D$98,2,FALSE)="","",(VLOOKUP(E6,PARTICIPANTS!$C$3:$D$98,2,FALSE)))</f>
        <v>Михаела Чипевска (149)</v>
      </c>
      <c r="G6" s="35">
        <f t="shared" si="0"/>
        <v>11</v>
      </c>
      <c r="H6" s="36" t="str">
        <f>IF(VLOOKUP(G6,PARTICIPANTS!$C$3:$D$98,2,FALSE)="","",(VLOOKUP(G6,PARTICIPANTS!$C$3:$D$98,2,FALSE)))</f>
        <v>Дина Кучевиќ Колевска (424)</v>
      </c>
      <c r="I6" s="35">
        <f t="shared" si="0"/>
        <v>15</v>
      </c>
      <c r="J6" s="36" t="str">
        <f>IF(VLOOKUP(I6,PARTICIPANTS!$C$3:$D$98,2,FALSE)="","",(VLOOKUP(I6,PARTICIPANTS!$C$3:$D$98,2,FALSE)))</f>
        <v>Моника Стајковска (337)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>Лена Гидалова (356)</v>
      </c>
      <c r="E7" s="35">
        <f t="shared" si="0"/>
        <v>8</v>
      </c>
      <c r="F7" s="36" t="str">
        <f>IF(VLOOKUP(E7,PARTICIPANTS!$C$3:$D$98,2,FALSE)="","",(VLOOKUP(E7,PARTICIPANTS!$C$3:$D$98,2,FALSE)))</f>
        <v>Сара Ризовска (339)</v>
      </c>
      <c r="G7" s="35">
        <f t="shared" si="0"/>
        <v>12</v>
      </c>
      <c r="H7" s="36" t="str">
        <f>IF(VLOOKUP(G7,PARTICIPANTS!$C$3:$D$98,2,FALSE)="","",(VLOOKUP(G7,PARTICIPANTS!$C$3:$D$98,2,FALSE)))</f>
        <v>Камелија Стојческа (20)</v>
      </c>
      <c r="I7" s="35">
        <f t="shared" si="0"/>
        <v>16</v>
      </c>
      <c r="J7" s="36" t="str">
        <f>IF(VLOOKUP(I7,PARTICIPANTS!$C$3:$D$98,2,FALSE)="","",(VLOOKUP(I7,PARTICIPANTS!$C$3:$D$98,2,FALSE)))</f>
        <v>Јована Беделовска (587)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topLeftCell="A583" workbookViewId="0">
      <selection activeCell="J21" sqref="J21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3" t="s">
        <v>196</v>
      </c>
      <c r="C69" s="394" t="s">
        <v>197</v>
      </c>
    </row>
    <row r="70" spans="1:3">
      <c r="A70" s="261">
        <v>70</v>
      </c>
      <c r="B70" s="393" t="s">
        <v>198</v>
      </c>
      <c r="C70" s="394" t="s">
        <v>197</v>
      </c>
    </row>
    <row r="71" spans="1:3">
      <c r="A71" s="261">
        <v>71</v>
      </c>
      <c r="B71" s="393" t="s">
        <v>199</v>
      </c>
      <c r="C71" s="394" t="s">
        <v>197</v>
      </c>
    </row>
    <row r="72" spans="1:3">
      <c r="A72" s="261">
        <v>72</v>
      </c>
      <c r="B72" s="393" t="s">
        <v>200</v>
      </c>
      <c r="C72" s="394" t="s">
        <v>197</v>
      </c>
    </row>
    <row r="73" spans="1:3">
      <c r="A73" s="261">
        <v>73</v>
      </c>
      <c r="B73" s="393" t="s">
        <v>201</v>
      </c>
      <c r="C73" s="394" t="s">
        <v>197</v>
      </c>
    </row>
    <row r="74" spans="1:3">
      <c r="A74" s="261">
        <v>74</v>
      </c>
      <c r="B74" s="393" t="s">
        <v>202</v>
      </c>
      <c r="C74" s="394" t="s">
        <v>197</v>
      </c>
    </row>
    <row r="75" spans="1:3">
      <c r="A75" s="261">
        <v>75</v>
      </c>
      <c r="B75" s="393" t="s">
        <v>203</v>
      </c>
      <c r="C75" s="394" t="s">
        <v>197</v>
      </c>
    </row>
    <row r="76" spans="1:3">
      <c r="A76" s="261">
        <v>76</v>
      </c>
      <c r="B76" s="267" t="s">
        <v>204</v>
      </c>
      <c r="C76" s="394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5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6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7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8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8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399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1001</v>
      </c>
      <c r="B605" s="262" t="s">
        <v>815</v>
      </c>
      <c r="C605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IF(GROUPS!D4="","",GROUPS!D4)</f>
        <v>Софија Хасану (194)</v>
      </c>
      <c r="D3" s="434"/>
      <c r="E3" s="43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3" t="str">
        <f>IF(GROUPS!D5="","",GROUPS!D5)</f>
        <v>Фани Јованоска (193)</v>
      </c>
      <c r="D4" s="434"/>
      <c r="E4" s="43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3" t="str">
        <f>IF(GROUPS!D6="","",GROUPS!D6)</f>
        <v>Евгенија Пармачка (152)</v>
      </c>
      <c r="D5" s="434"/>
      <c r="E5" s="43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2" t="str">
        <f>IF(GROUPS!D7="","",GROUPS!D7)</f>
        <v>Лена Гидалова (356)</v>
      </c>
      <c r="D6" s="443"/>
      <c r="E6" s="44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 ht="19.5" thickBot="1">
      <c r="B9" s="217">
        <v>1</v>
      </c>
      <c r="C9" s="218" t="str">
        <f>IF(C3="","",VLOOKUP(B9,$B$3:$E$6,2,FALSE))</f>
        <v>Софија Хасану (194)</v>
      </c>
      <c r="D9" s="219">
        <v>3</v>
      </c>
      <c r="E9" s="215" t="str">
        <f>IF(C6="","",VLOOKUP(D9,$B$3:$E$6,2,FALSE))</f>
        <v>Евгенија Пармачка (152)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Фани Јованоска (193)</v>
      </c>
      <c r="D10" s="219">
        <v>4</v>
      </c>
      <c r="E10" s="215" t="str">
        <f>IF(C5="","",VLOOKUP(D10,$B$3:$E$6,2,FALSE))</f>
        <v>Лена Гидалова (356)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 ht="19.5" thickBot="1">
      <c r="B13" s="217">
        <v>1</v>
      </c>
      <c r="C13" s="230" t="str">
        <f>IF(C6="","",VLOOKUP(B13,$B$3:$E$6,2,FALSE))</f>
        <v>Софија Хасану (194)</v>
      </c>
      <c r="D13" s="219">
        <v>2</v>
      </c>
      <c r="E13" s="215" t="str">
        <f>IF(C5="","",VLOOKUP(D13,$B$3:$E$6,2,FALSE))</f>
        <v>Фани Јованоска (193)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Евгенија Пармачка (152)</v>
      </c>
      <c r="D14" s="219">
        <v>4</v>
      </c>
      <c r="E14" s="215" t="str">
        <f>IF(C4="","",VLOOKUP(D14,$B$3:$E$6,2,FALSE))</f>
        <v>Лена Гидалова (356)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 hidden="1">
      <c r="B17" s="154">
        <v>1</v>
      </c>
      <c r="C17" s="155" t="str">
        <f>IF(C5="","",VLOOKUP(B17,$B$3:$E$6,2,FALSE))</f>
        <v>Софија Хасану (194)</v>
      </c>
      <c r="D17" s="156">
        <v>4</v>
      </c>
      <c r="E17" s="157" t="str">
        <f>IF(C6="","",VLOOKUP(D17,$B$3:$E$6,2,FALSE))</f>
        <v>Лена Гидалова (356)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Евгенија Пармачка (152)</v>
      </c>
      <c r="D18" s="166">
        <v>2</v>
      </c>
      <c r="E18" s="167" t="str">
        <f>IF(C5="","",VLOOKUP(D18,$B$3:$E$6,2,FALSE))</f>
        <v>Фани Јованоска (193)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56" t="str">
        <f>IF(ISERROR(INDEX($C$3:$C$6,MATCH(W2,$T$3:$T$6,0))),"",(INDEX($C$3:$C$6,MATCH(W2,$T$3:$T$6,0))))</f>
        <v>Софија Хасану (194)</v>
      </c>
      <c r="Y2" s="457"/>
      <c r="Z2" s="458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IF(GROUPS!D4="","",GROUPS!D4)</f>
        <v>Софија Хасану (194)</v>
      </c>
      <c r="D3" s="434"/>
      <c r="E3" s="435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113</v>
      </c>
      <c r="Q3" s="137">
        <f>IF(AND(T9="",T13="",T17=""),"",AP3)</f>
        <v>78</v>
      </c>
      <c r="R3" s="436">
        <f>IF(ISERROR(IF(AND(T9="",T13="",T17=""),"",SUM(AB3:AD3)+(N3-O3)/1000)+(AK3/10000)),"",IF(AND(T9="",T13="",T17=""),"",SUM(AB3:AD3)+(N3-O3)/1000)+(AK3/10000)+(AG3/100000))</f>
        <v>6.0116299999999994</v>
      </c>
      <c r="S3" s="436"/>
      <c r="T3" s="138">
        <f>IF(ISERROR(IF(C3="","",RANK(R3,$R$3:$S$6,0))),"",IF(C3="","",RANK(R3,$R$3:$S$6,0)))</f>
        <v>1</v>
      </c>
      <c r="U3" s="9"/>
      <c r="V3" s="9"/>
      <c r="W3" s="7">
        <v>2</v>
      </c>
      <c r="X3" s="456" t="str">
        <f t="shared" ref="X3:X5" si="0">IF(ISERROR(INDEX($C$3:$C$6,MATCH(W3,$T$3:$T$6,0))),"",(INDEX($C$3:$C$6,MATCH(W3,$T$3:$T$6,0))))</f>
        <v>Фани Јованоска (193)</v>
      </c>
      <c r="Y3" s="457"/>
      <c r="Z3" s="45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113</v>
      </c>
      <c r="AH3" s="10">
        <f>F9+H9+J9+L9+N9+P9+R9</f>
        <v>41</v>
      </c>
      <c r="AI3" s="10">
        <f>F13+H13+J13+L13+N13+P13+R13</f>
        <v>39</v>
      </c>
      <c r="AJ3" s="10">
        <f>F17+H17+J17+L17+N17+P17+R17</f>
        <v>33</v>
      </c>
      <c r="AK3" s="437">
        <f>SUM(AH3:AJ3)-SUM(AM3:AO3)</f>
        <v>35</v>
      </c>
      <c r="AL3" s="438"/>
      <c r="AM3" s="10">
        <f>AH5</f>
        <v>32</v>
      </c>
      <c r="AN3" s="10">
        <f>AI4</f>
        <v>33</v>
      </c>
      <c r="AO3" s="10">
        <f>AJ6</f>
        <v>13</v>
      </c>
      <c r="AP3" s="9">
        <f>SUM(AM3:AO3)</f>
        <v>78</v>
      </c>
    </row>
    <row r="4" spans="2:47" ht="24" customHeight="1">
      <c r="B4" s="127">
        <v>2</v>
      </c>
      <c r="C4" s="433" t="str">
        <f>IF(GROUPS!D5="","",GROUPS!D5)</f>
        <v>Фани Јованоска (193)</v>
      </c>
      <c r="D4" s="434"/>
      <c r="E4" s="435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1</v>
      </c>
      <c r="N4" s="134">
        <f>IF(AND(T10="",U13="",U18=""),"",SUM(F4,J4,L4))</f>
        <v>7</v>
      </c>
      <c r="O4" s="135">
        <f>IF(AND(T10="",U13="",U18=""),"",SUM(G4,K4,M4))</f>
        <v>4</v>
      </c>
      <c r="P4" s="136">
        <f>IF(AND(T10="",U13="",U18=""),"",AG4)</f>
        <v>108</v>
      </c>
      <c r="Q4" s="137">
        <f>IF(AND(T10="",U13="",U18=""),"",AP4)</f>
        <v>90</v>
      </c>
      <c r="R4" s="436">
        <f>IF(ISERROR(IF(AND(T10="",U13="",U18=""),"",SUM(AB4:AD4)+(N4-O4)/1000)+(AK4/10000)+(AG4/100000)),"",IF(AND(T10="",U13="",U18=""),"",SUM(AB4:AD4)+(N4-O4)/1000)+(AK4/10000)+(AG4/100000))</f>
        <v>5.0058800000000003</v>
      </c>
      <c r="S4" s="436"/>
      <c r="T4" s="138">
        <f>IF(ISERROR(IF(C4="","",RANK(R4,$R$3:$S$6,0))),"",IF(C4="","",RANK(R4,$R$3:$S$6,0)))</f>
        <v>2</v>
      </c>
      <c r="U4" s="9"/>
      <c r="V4" s="9"/>
      <c r="W4" s="7">
        <v>3</v>
      </c>
      <c r="X4" s="459" t="str">
        <f t="shared" si="0"/>
        <v>Лена Гидалова (356)</v>
      </c>
      <c r="Y4" s="460"/>
      <c r="Z4" s="46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108</v>
      </c>
      <c r="AH4" s="10">
        <f>F10+H10+J10+L10+N10+P10+R10</f>
        <v>42</v>
      </c>
      <c r="AI4" s="10">
        <f>G13+I13+K13+M13+O13+Q13+S13</f>
        <v>33</v>
      </c>
      <c r="AJ4" s="10">
        <f>G18+I18+K18+M18+O18+Q18+S18</f>
        <v>33</v>
      </c>
      <c r="AK4" s="437">
        <f t="shared" ref="AK4:AK6" si="2">SUM(AH4:AJ4)-SUM(AM4:AO4)</f>
        <v>18</v>
      </c>
      <c r="AL4" s="438"/>
      <c r="AM4" s="10">
        <f>AH6</f>
        <v>31</v>
      </c>
      <c r="AN4" s="10">
        <f>AI3</f>
        <v>39</v>
      </c>
      <c r="AO4" s="10">
        <f>AJ5</f>
        <v>20</v>
      </c>
      <c r="AP4" s="9">
        <f t="shared" ref="AP4:AP6" si="3">SUM(AM4:AO4)</f>
        <v>90</v>
      </c>
    </row>
    <row r="5" spans="2:47" ht="24" customHeight="1">
      <c r="B5" s="127">
        <v>3</v>
      </c>
      <c r="C5" s="433" t="str">
        <f>IF(GROUPS!D6="","",GROUPS!D6)</f>
        <v>Евгенија Пармачка (152)</v>
      </c>
      <c r="D5" s="434"/>
      <c r="E5" s="435"/>
      <c r="F5" s="139">
        <f>U9</f>
        <v>1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2</v>
      </c>
      <c r="M5" s="141">
        <f>U14</f>
        <v>3</v>
      </c>
      <c r="N5" s="134">
        <f>IF(AND(U9="",T14="",T18=""),"",SUM(F5,H5,L5))</f>
        <v>3</v>
      </c>
      <c r="O5" s="135">
        <f>IF(AND(U9="",T14="",T18=""),"",SUM(G5,I5,M5))</f>
        <v>9</v>
      </c>
      <c r="P5" s="136">
        <f>IF(AND(U9="",T14="",T18=""),"",AG5)</f>
        <v>90</v>
      </c>
      <c r="Q5" s="137">
        <f>IF(AND(U9="",T14="",T18=""),"",AP5)</f>
        <v>121</v>
      </c>
      <c r="R5" s="436">
        <f>IF(ISERROR(IF(AND(U9="",T14="",T18=""),"",SUM(AB5:AD5)+(N5-O5)/1000)+(AK5/10000)+(AG5/100000)),"",IF(AND(U9="",T14="",T18=""),"",SUM(AB5:AD5)+(N5-O5)/1000)+(AK5/10000)+(AG5/100000))</f>
        <v>2.9918000000000005</v>
      </c>
      <c r="S5" s="436"/>
      <c r="T5" s="138">
        <f>IF(ISERROR(IF(C5="","",RANK(R5,$R$3:$S$6,0))),"",IF(C5="","",RANK(R5,$R$3:$S$6,0)))</f>
        <v>4</v>
      </c>
      <c r="U5" s="9"/>
      <c r="V5" s="9"/>
      <c r="W5" s="7">
        <v>4</v>
      </c>
      <c r="X5" s="459" t="str">
        <f t="shared" si="0"/>
        <v>Евгенија Пармачка (152)</v>
      </c>
      <c r="Y5" s="460"/>
      <c r="Z5" s="46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90</v>
      </c>
      <c r="AH5" s="10">
        <f>G9+I9+K9+M9+O9+Q9+S9</f>
        <v>32</v>
      </c>
      <c r="AI5" s="10">
        <f>F14+H14+J14+L14+N14+P14+R14</f>
        <v>38</v>
      </c>
      <c r="AJ5" s="10">
        <f>F18+H18+J18+L18+N18+P18+R18</f>
        <v>20</v>
      </c>
      <c r="AK5" s="437">
        <f t="shared" si="2"/>
        <v>-31</v>
      </c>
      <c r="AL5" s="438"/>
      <c r="AM5" s="10">
        <f>AH3</f>
        <v>41</v>
      </c>
      <c r="AN5" s="10">
        <f>AI6</f>
        <v>47</v>
      </c>
      <c r="AO5" s="10">
        <f>AJ4</f>
        <v>33</v>
      </c>
      <c r="AP5" s="9">
        <f t="shared" si="3"/>
        <v>121</v>
      </c>
    </row>
    <row r="6" spans="2:47" ht="24" customHeight="1" thickBot="1">
      <c r="B6" s="142">
        <v>4</v>
      </c>
      <c r="C6" s="442" t="str">
        <f>IF(GROUPS!D7="","",GROUPS!D7)</f>
        <v>Лена Гидалова (356)</v>
      </c>
      <c r="D6" s="443"/>
      <c r="E6" s="444"/>
      <c r="F6" s="14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2</v>
      </c>
      <c r="L6" s="146"/>
      <c r="M6" s="147"/>
      <c r="N6" s="148">
        <f>IF(AND(U10="",U14="",U17=""),"",SUM(F6,H6,J6))</f>
        <v>4</v>
      </c>
      <c r="O6" s="149">
        <f>IF(AND(U10="",U14="",U17=""),"",SUM(G6,I6,K6))</f>
        <v>8</v>
      </c>
      <c r="P6" s="150">
        <f>IF(AND(U10="",U14="",U17=""),"",AG6)</f>
        <v>91</v>
      </c>
      <c r="Q6" s="151">
        <f>IF(AND(U10="",U14="",U17=""),"",AP6)</f>
        <v>113</v>
      </c>
      <c r="R6" s="445">
        <f>IF(ISERROR(IF(AND(U10="",U14="",U17=""),"",SUM(AB6:AD6)+(N6-O6)/1000)+(AK6/10000)+(AG6/100000)),"",IF(AND(U10="",U14="",U17=""),"",SUM(AB6:AD6)+(N6-O6)/1000)+(AK6/10000)+(AG6/100000))</f>
        <v>3.99471</v>
      </c>
      <c r="S6" s="445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91</v>
      </c>
      <c r="AH6" s="10">
        <f>G10+I10+K10+M10+O10+Q10+S10</f>
        <v>31</v>
      </c>
      <c r="AI6" s="10">
        <f>G14+I14+K14+M14+O14+Q14+S14</f>
        <v>47</v>
      </c>
      <c r="AJ6" s="10">
        <f>G17+I17+K17+M17+O17+Q17+S17</f>
        <v>13</v>
      </c>
      <c r="AK6" s="437">
        <f t="shared" si="2"/>
        <v>-22</v>
      </c>
      <c r="AL6" s="438"/>
      <c r="AM6" s="10">
        <f>AH4</f>
        <v>42</v>
      </c>
      <c r="AN6" s="10">
        <f>AI5</f>
        <v>38</v>
      </c>
      <c r="AO6" s="10">
        <f>AJ3</f>
        <v>33</v>
      </c>
      <c r="AP6" s="9">
        <f t="shared" si="3"/>
        <v>113</v>
      </c>
    </row>
    <row r="7" spans="2:47" ht="19.5" thickBot="1">
      <c r="P7" s="153">
        <f>SUM(P3:P6)</f>
        <v>402</v>
      </c>
      <c r="Q7" s="153">
        <f>SUM(Q3:Q6)</f>
        <v>402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Евгенија Пармачка (152)</v>
      </c>
      <c r="F9" s="158">
        <v>8</v>
      </c>
      <c r="G9" s="159">
        <v>11</v>
      </c>
      <c r="H9" s="160">
        <v>11</v>
      </c>
      <c r="I9" s="159">
        <v>9</v>
      </c>
      <c r="J9" s="158">
        <v>11</v>
      </c>
      <c r="K9" s="161">
        <v>4</v>
      </c>
      <c r="L9" s="160">
        <v>11</v>
      </c>
      <c r="M9" s="159">
        <v>8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Фани Јованоска (193)</v>
      </c>
      <c r="D10" s="166">
        <v>4</v>
      </c>
      <c r="E10" s="167" t="str">
        <f>IF(C6="","",VLOOKUP(D10,$B$3:$E$6,2,FALSE))</f>
        <v>Лена Гидалова (356)</v>
      </c>
      <c r="F10" s="168">
        <v>11</v>
      </c>
      <c r="G10" s="169">
        <v>9</v>
      </c>
      <c r="H10" s="170">
        <v>9</v>
      </c>
      <c r="I10" s="169">
        <v>11</v>
      </c>
      <c r="J10" s="168">
        <v>11</v>
      </c>
      <c r="K10" s="171">
        <v>4</v>
      </c>
      <c r="L10" s="170">
        <v>11</v>
      </c>
      <c r="M10" s="169">
        <v>7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Фани Јованоска (193)</v>
      </c>
      <c r="F13" s="158">
        <v>11</v>
      </c>
      <c r="G13" s="159">
        <v>7</v>
      </c>
      <c r="H13" s="160">
        <v>6</v>
      </c>
      <c r="I13" s="159">
        <v>11</v>
      </c>
      <c r="J13" s="158">
        <v>11</v>
      </c>
      <c r="K13" s="161">
        <v>8</v>
      </c>
      <c r="L13" s="160">
        <v>11</v>
      </c>
      <c r="M13" s="159">
        <v>7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Евгенија Пармачка (152)</v>
      </c>
      <c r="D14" s="166">
        <v>4</v>
      </c>
      <c r="E14" s="167" t="str">
        <f>IF(C6="","",VLOOKUP(D14,$B$3:$E$6,2,FALSE))</f>
        <v>Лена Гидалова (356)</v>
      </c>
      <c r="F14" s="168">
        <v>11</v>
      </c>
      <c r="G14" s="169">
        <v>9</v>
      </c>
      <c r="H14" s="170">
        <v>11</v>
      </c>
      <c r="I14" s="169">
        <v>5</v>
      </c>
      <c r="J14" s="168">
        <v>4</v>
      </c>
      <c r="K14" s="171">
        <v>11</v>
      </c>
      <c r="L14" s="170">
        <v>7</v>
      </c>
      <c r="M14" s="169">
        <v>11</v>
      </c>
      <c r="N14" s="168">
        <v>5</v>
      </c>
      <c r="O14" s="171">
        <v>11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2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>Лена Гидалова (356)</v>
      </c>
      <c r="F17" s="158">
        <v>11</v>
      </c>
      <c r="G17" s="159">
        <v>7</v>
      </c>
      <c r="H17" s="160">
        <v>11</v>
      </c>
      <c r="I17" s="159">
        <v>5</v>
      </c>
      <c r="J17" s="158">
        <v>11</v>
      </c>
      <c r="K17" s="161">
        <v>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Евгенија Пармачка (152)</v>
      </c>
      <c r="D18" s="166">
        <v>2</v>
      </c>
      <c r="E18" s="167" t="str">
        <f>IF(C4="","",VLOOKUP(D18,$B$3:$E$6,2,FALSE))</f>
        <v>Фани Јованоска (193)</v>
      </c>
      <c r="F18" s="168">
        <v>8</v>
      </c>
      <c r="G18" s="169">
        <v>11</v>
      </c>
      <c r="H18" s="170">
        <v>6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A2"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>Сара С.Стојановска (183)</v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IF(GROUPS!F4="","",GROUPS!F4)</f>
        <v>Сара С.Стојановска (183)</v>
      </c>
      <c r="D3" s="434"/>
      <c r="E3" s="435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102</v>
      </c>
      <c r="Q3" s="137">
        <f>IF(AND(T9="",T13="",T17=""),"",AP3)</f>
        <v>52</v>
      </c>
      <c r="R3" s="436">
        <f>IF(ISERROR(IF(AND(T9="",T13="",T17=""),"",SUM(AB3:AD3)+(N3-O3)/1000)+(AK3/10000)),"",IF(AND(T9="",T13="",T17=""),"",SUM(AB3:AD3)+(N3-O3)/1000)+(AK3/10000)+(AG3/100000))</f>
        <v>6.0150199999999998</v>
      </c>
      <c r="S3" s="436"/>
      <c r="T3" s="138">
        <f>IF(ISERROR(IF(C3="","",RANK(R3,$R$3:$S$6,0))),"",IF(C3="","",RANK(R3,$R$3:$S$6,0)))</f>
        <v>1</v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>Михаела Чипевска (149)</v>
      </c>
      <c r="Y3" s="429"/>
      <c r="Z3" s="430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102</v>
      </c>
      <c r="AH3" s="10">
        <f>F9+H9+J9+L9+N9+P9+R9</f>
        <v>36</v>
      </c>
      <c r="AI3" s="10">
        <f>F13+H13+J13+L13+N13+P13+R13</f>
        <v>33</v>
      </c>
      <c r="AJ3" s="10">
        <f>F17+H17+J17+L17+N17+P17+R17</f>
        <v>33</v>
      </c>
      <c r="AK3" s="437">
        <f>SUM(AH3:AJ3)-SUM(AM3:AO3)</f>
        <v>50</v>
      </c>
      <c r="AL3" s="438"/>
      <c r="AM3" s="10">
        <f>AH5</f>
        <v>20</v>
      </c>
      <c r="AN3" s="10">
        <f>AI4</f>
        <v>15</v>
      </c>
      <c r="AO3" s="10">
        <f>AJ6</f>
        <v>17</v>
      </c>
      <c r="AP3" s="9">
        <f>SUM(AM3:AO3)</f>
        <v>52</v>
      </c>
    </row>
    <row r="4" spans="2:47" ht="24" customHeight="1">
      <c r="B4" s="127">
        <v>2</v>
      </c>
      <c r="C4" s="433" t="str">
        <f>IF(GROUPS!F5="","",GROUPS!F5)</f>
        <v>Емилија Марковска (195)</v>
      </c>
      <c r="D4" s="434"/>
      <c r="E4" s="435"/>
      <c r="F4" s="139">
        <f>U13</f>
        <v>0</v>
      </c>
      <c r="G4" s="132">
        <f>T13</f>
        <v>3</v>
      </c>
      <c r="H4" s="140"/>
      <c r="I4" s="129"/>
      <c r="J4" s="130">
        <f>U18</f>
        <v>2</v>
      </c>
      <c r="K4" s="132">
        <f>T18</f>
        <v>3</v>
      </c>
      <c r="L4" s="130">
        <f>T10</f>
        <v>3</v>
      </c>
      <c r="M4" s="141">
        <f>U10</f>
        <v>2</v>
      </c>
      <c r="N4" s="134">
        <f>IF(AND(T10="",U13="",U18=""),"",SUM(F4,J4,L4))</f>
        <v>5</v>
      </c>
      <c r="O4" s="135">
        <f>IF(AND(T10="",U13="",U18=""),"",SUM(G4,K4,M4))</f>
        <v>8</v>
      </c>
      <c r="P4" s="136">
        <f>IF(AND(T10="",U13="",U18=""),"",AG4)</f>
        <v>103</v>
      </c>
      <c r="Q4" s="137">
        <f>IF(AND(T10="",U13="",U18=""),"",AP4)</f>
        <v>127</v>
      </c>
      <c r="R4" s="436">
        <f>IF(ISERROR(IF(AND(T10="",U13="",U18=""),"",SUM(AB4:AD4)+(N4-O4)/1000)+(AK4/10000)+(AG4/100000)),"",IF(AND(T10="",U13="",U18=""),"",SUM(AB4:AD4)+(N4-O4)/1000)+(AK4/10000)+(AG4/100000))</f>
        <v>3.9956299999999998</v>
      </c>
      <c r="S4" s="436"/>
      <c r="T4" s="138">
        <f>IF(ISERROR(IF(C4="","",RANK(R4,$R$3:$S$6,0))),"",IF(C4="","",RANK(R4,$R$3:$S$6,0)))</f>
        <v>3</v>
      </c>
      <c r="U4" s="9"/>
      <c r="V4" s="9"/>
      <c r="W4" s="7">
        <v>3</v>
      </c>
      <c r="X4" s="439" t="str">
        <f t="shared" si="0"/>
        <v>Емилија Марковска (195)</v>
      </c>
      <c r="Y4" s="440"/>
      <c r="Z4" s="441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103</v>
      </c>
      <c r="AH4" s="10">
        <f>F10+H10+J10+L10+N10+P10+R10</f>
        <v>40</v>
      </c>
      <c r="AI4" s="10">
        <f>G13+I13+K13+M13+O13+Q13+S13</f>
        <v>15</v>
      </c>
      <c r="AJ4" s="10">
        <f>G18+I18+K18+M18+O18+Q18+S18</f>
        <v>48</v>
      </c>
      <c r="AK4" s="437">
        <f t="shared" ref="AK4:AK6" si="2">SUM(AH4:AJ4)-SUM(AM4:AO4)</f>
        <v>-24</v>
      </c>
      <c r="AL4" s="438"/>
      <c r="AM4" s="10">
        <f>AH6</f>
        <v>43</v>
      </c>
      <c r="AN4" s="10">
        <f>AI3</f>
        <v>33</v>
      </c>
      <c r="AO4" s="10">
        <f>AJ5</f>
        <v>51</v>
      </c>
      <c r="AP4" s="9">
        <f t="shared" ref="AP4:AP6" si="3">SUM(AM4:AO4)</f>
        <v>127</v>
      </c>
    </row>
    <row r="5" spans="2:47" ht="24" customHeight="1">
      <c r="B5" s="127">
        <v>3</v>
      </c>
      <c r="C5" s="433" t="str">
        <f>IF(GROUPS!F6="","",GROUPS!F6)</f>
        <v>Михаела Чипевска (149)</v>
      </c>
      <c r="D5" s="434"/>
      <c r="E5" s="435"/>
      <c r="F5" s="139">
        <f>U9</f>
        <v>0</v>
      </c>
      <c r="G5" s="132">
        <f>T9</f>
        <v>3</v>
      </c>
      <c r="H5" s="130">
        <f>T18</f>
        <v>3</v>
      </c>
      <c r="I5" s="132">
        <f>U18</f>
        <v>2</v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6</v>
      </c>
      <c r="O5" s="135">
        <f>IF(AND(U9="",T14="",T18=""),"",SUM(G5,I5,M5))</f>
        <v>6</v>
      </c>
      <c r="P5" s="136">
        <f>IF(AND(U9="",T14="",T18=""),"",AG5)</f>
        <v>115</v>
      </c>
      <c r="Q5" s="137">
        <f>IF(AND(U9="",T14="",T18=""),"",AP5)</f>
        <v>115</v>
      </c>
      <c r="R5" s="436">
        <f>IF(ISERROR(IF(AND(U9="",T14="",T18=""),"",SUM(AB5:AD5)+(N5-O5)/1000)+(AK5/10000)+(AG5/100000)),"",IF(AND(U9="",T14="",T18=""),"",SUM(AB5:AD5)+(N5-O5)/1000)+(AK5/10000)+(AG5/100000))</f>
        <v>5.00115</v>
      </c>
      <c r="S5" s="436"/>
      <c r="T5" s="138">
        <f>IF(ISERROR(IF(C5="","",RANK(R5,$R$3:$S$6,0))),"",IF(C5="","",RANK(R5,$R$3:$S$6,0)))</f>
        <v>2</v>
      </c>
      <c r="U5" s="9"/>
      <c r="V5" s="9"/>
      <c r="W5" s="7">
        <v>4</v>
      </c>
      <c r="X5" s="439" t="str">
        <f t="shared" si="0"/>
        <v>Сара Ризовска (339)</v>
      </c>
      <c r="Y5" s="440"/>
      <c r="Z5" s="441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115</v>
      </c>
      <c r="AH5" s="10">
        <f>G9+I9+K9+M9+O9+Q9+S9</f>
        <v>20</v>
      </c>
      <c r="AI5" s="10">
        <f>F14+H14+J14+L14+N14+P14+R14</f>
        <v>44</v>
      </c>
      <c r="AJ5" s="10">
        <f>F18+H18+J18+L18+N18+P18+R18</f>
        <v>51</v>
      </c>
      <c r="AK5" s="437">
        <f t="shared" si="2"/>
        <v>0</v>
      </c>
      <c r="AL5" s="438"/>
      <c r="AM5" s="10">
        <f>AH3</f>
        <v>36</v>
      </c>
      <c r="AN5" s="10">
        <f>AI6</f>
        <v>31</v>
      </c>
      <c r="AO5" s="10">
        <f>AJ4</f>
        <v>48</v>
      </c>
      <c r="AP5" s="9">
        <f t="shared" si="3"/>
        <v>115</v>
      </c>
    </row>
    <row r="6" spans="2:47" ht="24" customHeight="1" thickBot="1">
      <c r="B6" s="142">
        <v>4</v>
      </c>
      <c r="C6" s="442" t="str">
        <f>IF(GROUPS!F7="","",GROUPS!F7)</f>
        <v>Сара Ризовска (339)</v>
      </c>
      <c r="D6" s="443"/>
      <c r="E6" s="444"/>
      <c r="F6" s="143">
        <f>U17</f>
        <v>0</v>
      </c>
      <c r="G6" s="144">
        <f>T17</f>
        <v>3</v>
      </c>
      <c r="H6" s="145">
        <f>U10</f>
        <v>2</v>
      </c>
      <c r="I6" s="144">
        <f>T10</f>
        <v>3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9</v>
      </c>
      <c r="P6" s="150">
        <f>IF(AND(U10="",U14="",U17=""),"",AG6)</f>
        <v>91</v>
      </c>
      <c r="Q6" s="151">
        <f>IF(AND(U10="",U14="",U17=""),"",AP6)</f>
        <v>117</v>
      </c>
      <c r="R6" s="445">
        <f>IF(ISERROR(IF(AND(U10="",U14="",U17=""),"",SUM(AB6:AD6)+(N6-O6)/1000)+(AK6/10000)+(AG6/100000)),"",IF(AND(U10="",U14="",U17=""),"",SUM(AB6:AD6)+(N6-O6)/1000)+(AK6/10000)+(AG6/100000))</f>
        <v>2.9923100000000002</v>
      </c>
      <c r="S6" s="445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91</v>
      </c>
      <c r="AH6" s="10">
        <f>G10+I10+K10+M10+O10+Q10+S10</f>
        <v>43</v>
      </c>
      <c r="AI6" s="10">
        <f>G14+I14+K14+M14+O14+Q14+S14</f>
        <v>31</v>
      </c>
      <c r="AJ6" s="10">
        <f>G17+I17+K17+M17+O17+Q17+S17</f>
        <v>17</v>
      </c>
      <c r="AK6" s="437">
        <f t="shared" si="2"/>
        <v>-26</v>
      </c>
      <c r="AL6" s="438"/>
      <c r="AM6" s="10">
        <f>AH4</f>
        <v>40</v>
      </c>
      <c r="AN6" s="10">
        <f>AI5</f>
        <v>44</v>
      </c>
      <c r="AO6" s="10">
        <f>AJ3</f>
        <v>33</v>
      </c>
      <c r="AP6" s="9">
        <f t="shared" si="3"/>
        <v>117</v>
      </c>
    </row>
    <row r="7" spans="2:47" ht="19.5" thickBot="1">
      <c r="P7" s="153">
        <f>SUM(P3:P6)</f>
        <v>411</v>
      </c>
      <c r="Q7" s="153">
        <f>SUM(Q3:Q6)</f>
        <v>411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>Сара С.Стојановска (183)</v>
      </c>
      <c r="D9" s="156">
        <v>3</v>
      </c>
      <c r="E9" s="157" t="str">
        <f>IF(C5="","",VLOOKUP(D9,$B$3:$E$6,2,FALSE))</f>
        <v>Михаела Чипевска (149)</v>
      </c>
      <c r="F9" s="158">
        <v>14</v>
      </c>
      <c r="G9" s="159">
        <v>12</v>
      </c>
      <c r="H9" s="160">
        <v>11</v>
      </c>
      <c r="I9" s="159">
        <v>6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Емилија Марковска (195)</v>
      </c>
      <c r="D10" s="166">
        <v>4</v>
      </c>
      <c r="E10" s="167" t="str">
        <f>IF(C6="","",VLOOKUP(D10,$B$3:$E$6,2,FALSE))</f>
        <v>Сара Ризовска (339)</v>
      </c>
      <c r="F10" s="168">
        <v>4</v>
      </c>
      <c r="G10" s="169">
        <v>11</v>
      </c>
      <c r="H10" s="170">
        <v>3</v>
      </c>
      <c r="I10" s="169">
        <v>11</v>
      </c>
      <c r="J10" s="168">
        <v>11</v>
      </c>
      <c r="K10" s="171">
        <v>9</v>
      </c>
      <c r="L10" s="170">
        <v>11</v>
      </c>
      <c r="M10" s="169">
        <v>7</v>
      </c>
      <c r="N10" s="168">
        <v>11</v>
      </c>
      <c r="O10" s="171">
        <v>5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>Сара С.Стојановска (183)</v>
      </c>
      <c r="D13" s="156">
        <v>2</v>
      </c>
      <c r="E13" s="157" t="str">
        <f>IF(C4="","",VLOOKUP(D13,$B$3:$E$6,2,FALSE))</f>
        <v>Емилија Марковска (195)</v>
      </c>
      <c r="F13" s="158">
        <v>11</v>
      </c>
      <c r="G13" s="159">
        <v>3</v>
      </c>
      <c r="H13" s="160">
        <v>11</v>
      </c>
      <c r="I13" s="159">
        <v>5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Михаела Чипевска (149)</v>
      </c>
      <c r="D14" s="166">
        <v>4</v>
      </c>
      <c r="E14" s="167" t="str">
        <f>IF(C6="","",VLOOKUP(D14,$B$3:$E$6,2,FALSE))</f>
        <v>Сара Ризовска (339)</v>
      </c>
      <c r="F14" s="168">
        <v>11</v>
      </c>
      <c r="G14" s="169">
        <v>4</v>
      </c>
      <c r="H14" s="170">
        <v>8</v>
      </c>
      <c r="I14" s="169">
        <v>11</v>
      </c>
      <c r="J14" s="168">
        <v>14</v>
      </c>
      <c r="K14" s="171">
        <v>12</v>
      </c>
      <c r="L14" s="170">
        <v>11</v>
      </c>
      <c r="M14" s="169">
        <v>4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>Сара С.Стојановска (183)</v>
      </c>
      <c r="D17" s="156">
        <v>4</v>
      </c>
      <c r="E17" s="157" t="str">
        <f>IF(C6="","",VLOOKUP(D17,$B$3:$E$6,2,FALSE))</f>
        <v>Сара Ризовска (339)</v>
      </c>
      <c r="F17" s="158">
        <v>11</v>
      </c>
      <c r="G17" s="159">
        <v>6</v>
      </c>
      <c r="H17" s="160">
        <v>11</v>
      </c>
      <c r="I17" s="159">
        <v>6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Михаела Чипевска (149)</v>
      </c>
      <c r="D18" s="166">
        <v>2</v>
      </c>
      <c r="E18" s="167" t="str">
        <f>IF(C4="","",VLOOKUP(D18,$B$3:$E$6,2,FALSE))</f>
        <v>Емилија Марковска (195)</v>
      </c>
      <c r="F18" s="168">
        <v>7</v>
      </c>
      <c r="G18" s="169">
        <v>11</v>
      </c>
      <c r="H18" s="170">
        <v>11</v>
      </c>
      <c r="I18" s="169">
        <v>8</v>
      </c>
      <c r="J18" s="168">
        <v>11</v>
      </c>
      <c r="K18" s="171">
        <v>6</v>
      </c>
      <c r="L18" s="170">
        <v>8</v>
      </c>
      <c r="M18" s="169">
        <v>11</v>
      </c>
      <c r="N18" s="168">
        <v>14</v>
      </c>
      <c r="O18" s="171">
        <v>12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>Сара А.Стојановска (182)</v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IF(GROUPS!H4="","",GROUPS!H4)</f>
        <v>Сара А.Стојановска (182)</v>
      </c>
      <c r="D3" s="434"/>
      <c r="E3" s="435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116</v>
      </c>
      <c r="Q3" s="137">
        <f>IF(AND(T9="",T13="",T17=""),"",AP3)</f>
        <v>70</v>
      </c>
      <c r="R3" s="436">
        <f>IF(ISERROR(IF(AND(T9="",T13="",T17=""),"",SUM(AB3:AD3)+(N3-O3)/1000)+(AK3/10000)),"",IF(AND(T9="",T13="",T17=""),"",SUM(AB3:AD3)+(N3-O3)/1000)+(AK3/10000)+(AG3/100000))</f>
        <v>6.0127599999999992</v>
      </c>
      <c r="S3" s="436"/>
      <c r="T3" s="138">
        <f>IF(ISERROR(IF(C3="","",RANK(R3,$R$3:$S$6,0))),"",IF(C3="","",RANK(R3,$R$3:$S$6,0)))</f>
        <v>1</v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>Сара Чипевска (148)</v>
      </c>
      <c r="Y3" s="429"/>
      <c r="Z3" s="430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116</v>
      </c>
      <c r="AH3" s="10">
        <f>F9+H9+J9+L9+N9+P9+R9</f>
        <v>33</v>
      </c>
      <c r="AI3" s="10">
        <f>F13+H13+J13+L13+N13+P13+R13</f>
        <v>50</v>
      </c>
      <c r="AJ3" s="10">
        <f>F17+H17+J17+L17+N17+P17+R17</f>
        <v>33</v>
      </c>
      <c r="AK3" s="437">
        <f>SUM(AH3:AJ3)-SUM(AM3:AO3)</f>
        <v>46</v>
      </c>
      <c r="AL3" s="438"/>
      <c r="AM3" s="10">
        <f>AH5</f>
        <v>18</v>
      </c>
      <c r="AN3" s="10">
        <f>AI4</f>
        <v>42</v>
      </c>
      <c r="AO3" s="10">
        <f>AJ6</f>
        <v>10</v>
      </c>
      <c r="AP3" s="9">
        <f>SUM(AM3:AO3)</f>
        <v>70</v>
      </c>
    </row>
    <row r="4" spans="2:47" ht="24" customHeight="1">
      <c r="B4" s="127">
        <v>2</v>
      </c>
      <c r="C4" s="433" t="str">
        <f>IF(GROUPS!H5="","",GROUPS!H5)</f>
        <v>Сара Чипевска (148)</v>
      </c>
      <c r="D4" s="434"/>
      <c r="E4" s="435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3</v>
      </c>
      <c r="P4" s="136">
        <f>IF(AND(T10="",U13="",U18=""),"",AG4)</f>
        <v>116</v>
      </c>
      <c r="Q4" s="137">
        <f>IF(AND(T10="",U13="",U18=""),"",AP4)</f>
        <v>96</v>
      </c>
      <c r="R4" s="436">
        <f>IF(ISERROR(IF(AND(T10="",U13="",U18=""),"",SUM(AB4:AD4)+(N4-O4)/1000)+(AK4/10000)+(AG4/100000)),"",IF(AND(T10="",U13="",U18=""),"",SUM(AB4:AD4)+(N4-O4)/1000)+(AK4/10000)+(AG4/100000))</f>
        <v>5.0081599999999993</v>
      </c>
      <c r="S4" s="436"/>
      <c r="T4" s="138">
        <f>IF(ISERROR(IF(C4="","",RANK(R4,$R$3:$S$6,0))),"",IF(C4="","",RANK(R4,$R$3:$S$6,0)))</f>
        <v>2</v>
      </c>
      <c r="U4" s="9"/>
      <c r="V4" s="9"/>
      <c r="W4" s="7">
        <v>3</v>
      </c>
      <c r="X4" s="439" t="str">
        <f t="shared" si="0"/>
        <v>Дина Кучевиќ Колевска (424)</v>
      </c>
      <c r="Y4" s="440"/>
      <c r="Z4" s="44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116</v>
      </c>
      <c r="AH4" s="10">
        <f>F10+H10+J10+L10+N10+P10+R10</f>
        <v>33</v>
      </c>
      <c r="AI4" s="10">
        <f>G13+I13+K13+M13+O13+Q13+S13</f>
        <v>42</v>
      </c>
      <c r="AJ4" s="10">
        <f>G18+I18+K18+M18+O18+Q18+S18</f>
        <v>41</v>
      </c>
      <c r="AK4" s="437">
        <f t="shared" ref="AK4:AK6" si="2">SUM(AH4:AJ4)-SUM(AM4:AO4)</f>
        <v>20</v>
      </c>
      <c r="AL4" s="438"/>
      <c r="AM4" s="10">
        <f>AH6</f>
        <v>13</v>
      </c>
      <c r="AN4" s="10">
        <f>AI3</f>
        <v>50</v>
      </c>
      <c r="AO4" s="10">
        <f>AJ5</f>
        <v>33</v>
      </c>
      <c r="AP4" s="9">
        <f t="shared" ref="AP4:AP6" si="3">SUM(AM4:AO4)</f>
        <v>96</v>
      </c>
    </row>
    <row r="5" spans="2:47" ht="24" customHeight="1">
      <c r="B5" s="127">
        <v>3</v>
      </c>
      <c r="C5" s="433" t="str">
        <f>IF(GROUPS!H6="","",GROUPS!H6)</f>
        <v>Дина Кучевиќ Колевска (424)</v>
      </c>
      <c r="D5" s="434"/>
      <c r="E5" s="435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84</v>
      </c>
      <c r="Q5" s="137">
        <f>IF(AND(U9="",T14="",T18=""),"",AP5)</f>
        <v>89</v>
      </c>
      <c r="R5" s="436">
        <f>IF(ISERROR(IF(AND(U9="",T14="",T18=""),"",SUM(AB5:AD5)+(N5-O5)/1000)+(AK5/10000)+(AG5/100000)),"",IF(AND(U9="",T14="",T18=""),"",SUM(AB5:AD5)+(N5-O5)/1000)+(AK5/10000)+(AG5/100000))</f>
        <v>3.9973399999999999</v>
      </c>
      <c r="S5" s="436"/>
      <c r="T5" s="138">
        <f>IF(ISERROR(IF(C5="","",RANK(R5,$R$3:$S$6,0))),"",IF(C5="","",RANK(R5,$R$3:$S$6,0)))</f>
        <v>3</v>
      </c>
      <c r="U5" s="9"/>
      <c r="V5" s="9"/>
      <c r="W5" s="7">
        <v>4</v>
      </c>
      <c r="X5" s="439" t="str">
        <f t="shared" si="0"/>
        <v>Камелија Стојческа (20)</v>
      </c>
      <c r="Y5" s="440"/>
      <c r="Z5" s="44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84</v>
      </c>
      <c r="AH5" s="10">
        <f>G9+I9+K9+M9+O9+Q9+S9</f>
        <v>18</v>
      </c>
      <c r="AI5" s="10">
        <f>F14+H14+J14+L14+N14+P14+R14</f>
        <v>33</v>
      </c>
      <c r="AJ5" s="10">
        <f>F18+H18+J18+L18+N18+P18+R18</f>
        <v>33</v>
      </c>
      <c r="AK5" s="437">
        <f t="shared" si="2"/>
        <v>-5</v>
      </c>
      <c r="AL5" s="438"/>
      <c r="AM5" s="10">
        <f>AH3</f>
        <v>33</v>
      </c>
      <c r="AN5" s="10">
        <f>AI6</f>
        <v>15</v>
      </c>
      <c r="AO5" s="10">
        <f>AJ4</f>
        <v>41</v>
      </c>
      <c r="AP5" s="9">
        <f t="shared" si="3"/>
        <v>89</v>
      </c>
    </row>
    <row r="6" spans="2:47" ht="24" customHeight="1" thickBot="1">
      <c r="B6" s="142">
        <v>4</v>
      </c>
      <c r="C6" s="442" t="str">
        <f>IF(GROUPS!H7="","",GROUPS!H7)</f>
        <v>Камелија Стојческа (20)</v>
      </c>
      <c r="D6" s="443"/>
      <c r="E6" s="444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38</v>
      </c>
      <c r="Q6" s="151">
        <f>IF(AND(U10="",U14="",U17=""),"",AP6)</f>
        <v>99</v>
      </c>
      <c r="R6" s="445">
        <f>IF(ISERROR(IF(AND(U10="",U14="",U17=""),"",SUM(AB6:AD6)+(N6-O6)/1000)+(AK6/10000)+(AG6/100000)),"",IF(AND(U10="",U14="",U17=""),"",SUM(AB6:AD6)+(N6-O6)/1000)+(AK6/10000)+(AG6/100000))</f>
        <v>2.9852799999999999</v>
      </c>
      <c r="S6" s="445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38</v>
      </c>
      <c r="AH6" s="10">
        <f>G10+I10+K10+M10+O10+Q10+S10</f>
        <v>13</v>
      </c>
      <c r="AI6" s="10">
        <f>G14+I14+K14+M14+O14+Q14+S14</f>
        <v>15</v>
      </c>
      <c r="AJ6" s="10">
        <f>G17+I17+K17+M17+O17+Q17+S17</f>
        <v>10</v>
      </c>
      <c r="AK6" s="437">
        <f t="shared" si="2"/>
        <v>-61</v>
      </c>
      <c r="AL6" s="438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354</v>
      </c>
      <c r="Q7" s="153">
        <f>SUM(Q3:Q6)</f>
        <v>354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>Сара А.Стојановска (182)</v>
      </c>
      <c r="D9" s="156">
        <v>3</v>
      </c>
      <c r="E9" s="157" t="str">
        <f>IF(C5="","",VLOOKUP(D9,$B$3:$E$6,2,FALSE))</f>
        <v>Дина Кучевиќ Колевска (424)</v>
      </c>
      <c r="F9" s="158">
        <v>11</v>
      </c>
      <c r="G9" s="159">
        <v>7</v>
      </c>
      <c r="H9" s="160">
        <v>11</v>
      </c>
      <c r="I9" s="159">
        <v>5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Чипевска (148)</v>
      </c>
      <c r="D10" s="166">
        <v>4</v>
      </c>
      <c r="E10" s="167" t="str">
        <f>IF(C6="","",VLOOKUP(D10,$B$3:$E$6,2,FALSE))</f>
        <v>Камелија Стојческа (20)</v>
      </c>
      <c r="F10" s="168">
        <v>11</v>
      </c>
      <c r="G10" s="169">
        <v>3</v>
      </c>
      <c r="H10" s="170">
        <v>11</v>
      </c>
      <c r="I10" s="169">
        <v>5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>Сара А.Стојановска (182)</v>
      </c>
      <c r="D13" s="156">
        <v>2</v>
      </c>
      <c r="E13" s="157" t="str">
        <f>IF(C4="","",VLOOKUP(D13,$B$3:$E$6,2,FALSE))</f>
        <v>Сара Чипевска (148)</v>
      </c>
      <c r="F13" s="158">
        <v>13</v>
      </c>
      <c r="G13" s="159">
        <v>11</v>
      </c>
      <c r="H13" s="160">
        <v>6</v>
      </c>
      <c r="I13" s="159">
        <v>11</v>
      </c>
      <c r="J13" s="158">
        <v>11</v>
      </c>
      <c r="K13" s="161">
        <v>3</v>
      </c>
      <c r="L13" s="160">
        <v>9</v>
      </c>
      <c r="M13" s="159">
        <v>11</v>
      </c>
      <c r="N13" s="158">
        <v>11</v>
      </c>
      <c r="O13" s="161">
        <v>6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Дина Кучевиќ Колевска (424)</v>
      </c>
      <c r="D14" s="166">
        <v>4</v>
      </c>
      <c r="E14" s="167" t="str">
        <f>IF(C6="","",VLOOKUP(D14,$B$3:$E$6,2,FALSE))</f>
        <v>Камелија Стојческа (20)</v>
      </c>
      <c r="F14" s="168">
        <v>11</v>
      </c>
      <c r="G14" s="169">
        <v>4</v>
      </c>
      <c r="H14" s="170">
        <v>11</v>
      </c>
      <c r="I14" s="169">
        <v>8</v>
      </c>
      <c r="J14" s="168">
        <v>11</v>
      </c>
      <c r="K14" s="171">
        <v>3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>Сара А.Стојановска (182)</v>
      </c>
      <c r="D17" s="156">
        <v>4</v>
      </c>
      <c r="E17" s="157" t="str">
        <f>IF(C6="","",VLOOKUP(D17,$B$3:$E$6,2,FALSE))</f>
        <v>Камелија Стојческа (20)</v>
      </c>
      <c r="F17" s="158">
        <v>11</v>
      </c>
      <c r="G17" s="159">
        <v>3</v>
      </c>
      <c r="H17" s="160">
        <v>11</v>
      </c>
      <c r="I17" s="159">
        <v>3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Дина Кучевиќ Колевска (424)</v>
      </c>
      <c r="D18" s="166">
        <v>2</v>
      </c>
      <c r="E18" s="167" t="str">
        <f>IF(C4="","",VLOOKUP(D18,$B$3:$E$6,2,FALSE))</f>
        <v>Сара Чипевска (148)</v>
      </c>
      <c r="F18" s="168">
        <v>17</v>
      </c>
      <c r="G18" s="169">
        <v>19</v>
      </c>
      <c r="H18" s="170">
        <v>8</v>
      </c>
      <c r="I18" s="169">
        <v>11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>Изабела Ковачовска (140)</v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IF(GROUPS!J4="","",GROUPS!J4)</f>
        <v>Изабела Ковачовска (140)</v>
      </c>
      <c r="D3" s="462"/>
      <c r="E3" s="463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2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114</v>
      </c>
      <c r="Q3" s="137">
        <f>IF(AND(T9="",T13="",T17=""),"",AP3)</f>
        <v>66</v>
      </c>
      <c r="R3" s="436">
        <f>IF(ISERROR(IF(AND(T9="",T13="",T17=""),"",SUM(AB3:AD3)+(N3-O3)/1000)+(AK3/10000)),"",IF(AND(T9="",T13="",T17=""),"",SUM(AB3:AD3)+(N3-O3)/1000)+(AK3/10000)+(AG3/100000))</f>
        <v>6.0129400000000004</v>
      </c>
      <c r="S3" s="436"/>
      <c r="T3" s="138">
        <f>IF(ISERROR(IF(C3="","",RANK(R3,$R$3:$S$6,0))),"",IF(C3="","",RANK(R3,$R$3:$S$6,0)))</f>
        <v>1</v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>Моника Стајковска (337)</v>
      </c>
      <c r="Y3" s="429"/>
      <c r="Z3" s="430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114</v>
      </c>
      <c r="AH3" s="10">
        <f>F9+H9+J9+L9+N9+P9+R9</f>
        <v>48</v>
      </c>
      <c r="AI3" s="10">
        <f>F13+H13+J13+L13+N13+P13+R13</f>
        <v>33</v>
      </c>
      <c r="AJ3" s="10">
        <f>F17+H17+J17+L17+N17+P17+R17</f>
        <v>33</v>
      </c>
      <c r="AK3" s="437">
        <f>SUM(AH3:AJ3)-SUM(AM3:AO3)</f>
        <v>48</v>
      </c>
      <c r="AL3" s="438"/>
      <c r="AM3" s="10">
        <f>AH5</f>
        <v>44</v>
      </c>
      <c r="AN3" s="10">
        <f>AI4</f>
        <v>16</v>
      </c>
      <c r="AO3" s="10">
        <f>AJ6</f>
        <v>6</v>
      </c>
      <c r="AP3" s="9">
        <f>SUM(AM3:AO3)</f>
        <v>66</v>
      </c>
    </row>
    <row r="4" spans="2:47" ht="24" customHeight="1">
      <c r="B4" s="234">
        <v>2</v>
      </c>
      <c r="C4" s="462" t="str">
        <f>IF(GROUPS!J5="","",GROUPS!J5)</f>
        <v>Васе Богоеска (192)</v>
      </c>
      <c r="D4" s="462"/>
      <c r="E4" s="463"/>
      <c r="F4" s="232">
        <f>U13</f>
        <v>0</v>
      </c>
      <c r="G4" s="132">
        <f>T13</f>
        <v>3</v>
      </c>
      <c r="H4" s="140"/>
      <c r="I4" s="129"/>
      <c r="J4" s="130">
        <f>U18</f>
        <v>2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5</v>
      </c>
      <c r="O4" s="135">
        <f>IF(AND(T10="",U13="",U18=""),"",SUM(G4,K4,M4))</f>
        <v>6</v>
      </c>
      <c r="P4" s="136">
        <f>IF(AND(T10="",U13="",U18=""),"",AG4)</f>
        <v>109</v>
      </c>
      <c r="Q4" s="137">
        <f>IF(AND(T10="",U13="",U18=""),"",AP4)</f>
        <v>102</v>
      </c>
      <c r="R4" s="436">
        <f>IF(ISERROR(IF(AND(T10="",U13="",U18=""),"",SUM(AB4:AD4)+(N4-O4)/1000)+(AK4/10000)+(AG4/100000)),"",IF(AND(T10="",U13="",U18=""),"",SUM(AB4:AD4)+(N4-O4)/1000)+(AK4/10000)+(AG4/100000))</f>
        <v>4.0007900000000003</v>
      </c>
      <c r="S4" s="436"/>
      <c r="T4" s="138">
        <f>IF(ISERROR(IF(C4="","",RANK(R4,$R$3:$S$6,0))),"",IF(C4="","",RANK(R4,$R$3:$S$6,0)))</f>
        <v>3</v>
      </c>
      <c r="U4" s="9"/>
      <c r="V4" s="9"/>
      <c r="W4" s="7">
        <v>3</v>
      </c>
      <c r="X4" s="439" t="str">
        <f t="shared" si="0"/>
        <v>Васе Богоеска (192)</v>
      </c>
      <c r="Y4" s="440"/>
      <c r="Z4" s="441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109</v>
      </c>
      <c r="AH4" s="10">
        <f>F10+H10+J10+L10+N10+P10+R10</f>
        <v>33</v>
      </c>
      <c r="AI4" s="10">
        <f>G13+I13+K13+M13+O13+Q13+S13</f>
        <v>16</v>
      </c>
      <c r="AJ4" s="10">
        <f>G18+I18+K18+M18+O18+Q18+S18</f>
        <v>60</v>
      </c>
      <c r="AK4" s="437">
        <f t="shared" ref="AK4:AK6" si="2">SUM(AH4:AJ4)-SUM(AM4:AO4)</f>
        <v>7</v>
      </c>
      <c r="AL4" s="438"/>
      <c r="AM4" s="10">
        <f>AH6</f>
        <v>7</v>
      </c>
      <c r="AN4" s="10">
        <f>AI3</f>
        <v>33</v>
      </c>
      <c r="AO4" s="10">
        <f>AJ5</f>
        <v>62</v>
      </c>
      <c r="AP4" s="9">
        <f t="shared" ref="AP4:AP6" si="3">SUM(AM4:AO4)</f>
        <v>102</v>
      </c>
    </row>
    <row r="5" spans="2:47" ht="24" customHeight="1">
      <c r="B5" s="234">
        <v>3</v>
      </c>
      <c r="C5" s="462" t="str">
        <f>IF(GROUPS!J6="","",GROUPS!J6)</f>
        <v>Моника Стајковска (337)</v>
      </c>
      <c r="D5" s="462"/>
      <c r="E5" s="463"/>
      <c r="F5" s="232">
        <f>U9</f>
        <v>2</v>
      </c>
      <c r="G5" s="132">
        <f>T9</f>
        <v>3</v>
      </c>
      <c r="H5" s="130">
        <f>T18</f>
        <v>3</v>
      </c>
      <c r="I5" s="132">
        <f>U18</f>
        <v>2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8</v>
      </c>
      <c r="O5" s="135">
        <f>IF(AND(U9="",T14="",T18=""),"",SUM(G5,I5,M5))</f>
        <v>5</v>
      </c>
      <c r="P5" s="136">
        <f>IF(AND(U9="",T14="",T18=""),"",AG5)</f>
        <v>139</v>
      </c>
      <c r="Q5" s="137">
        <f>IF(AND(U9="",T14="",T18=""),"",AP5)</f>
        <v>114</v>
      </c>
      <c r="R5" s="436">
        <f>IF(ISERROR(IF(AND(U9="",T14="",T18=""),"",SUM(AB5:AD5)+(N5-O5)/1000)+(AK5/10000)+(AG5/100000)),"",IF(AND(U9="",T14="",T18=""),"",SUM(AB5:AD5)+(N5-O5)/1000)+(AK5/10000)+(AG5/100000))</f>
        <v>5.0068900000000003</v>
      </c>
      <c r="S5" s="436"/>
      <c r="T5" s="138">
        <f>IF(ISERROR(IF(C5="","",RANK(R5,$R$3:$S$6,0))),"",IF(C5="","",RANK(R5,$R$3:$S$6,0)))</f>
        <v>2</v>
      </c>
      <c r="U5" s="9"/>
      <c r="V5" s="9"/>
      <c r="W5" s="7">
        <v>4</v>
      </c>
      <c r="X5" s="439" t="str">
        <f t="shared" si="0"/>
        <v>Јована Беделовска (587)</v>
      </c>
      <c r="Y5" s="440"/>
      <c r="Z5" s="441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139</v>
      </c>
      <c r="AH5" s="10">
        <f>G9+I9+K9+M9+O9+Q9+S9</f>
        <v>44</v>
      </c>
      <c r="AI5" s="10">
        <f>F14+H14+J14+L14+N14+P14+R14</f>
        <v>33</v>
      </c>
      <c r="AJ5" s="10">
        <f>F18+H18+J18+L18+N18+P18+R18</f>
        <v>62</v>
      </c>
      <c r="AK5" s="437">
        <f t="shared" si="2"/>
        <v>25</v>
      </c>
      <c r="AL5" s="438"/>
      <c r="AM5" s="10">
        <f>AH3</f>
        <v>48</v>
      </c>
      <c r="AN5" s="10">
        <f>AI6</f>
        <v>6</v>
      </c>
      <c r="AO5" s="10">
        <f>AJ4</f>
        <v>60</v>
      </c>
      <c r="AP5" s="9">
        <f t="shared" si="3"/>
        <v>114</v>
      </c>
    </row>
    <row r="6" spans="2:47" ht="24" customHeight="1" thickBot="1">
      <c r="B6" s="235">
        <v>4</v>
      </c>
      <c r="C6" s="464" t="str">
        <f>IF(GROUPS!J7="","",GROUPS!J7)</f>
        <v>Јована Беделовска (587)</v>
      </c>
      <c r="D6" s="464"/>
      <c r="E6" s="465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19</v>
      </c>
      <c r="Q6" s="151">
        <f>IF(AND(U10="",U14="",U17=""),"",AP6)</f>
        <v>99</v>
      </c>
      <c r="R6" s="445">
        <f>IF(ISERROR(IF(AND(U10="",U14="",U17=""),"",SUM(AB6:AD6)+(N6-O6)/1000)+(AK6/10000)+(AG6/100000)),"",IF(AND(U10="",U14="",U17=""),"",SUM(AB6:AD6)+(N6-O6)/1000)+(AK6/10000)+(AG6/100000))</f>
        <v>2.98319</v>
      </c>
      <c r="S6" s="445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19</v>
      </c>
      <c r="AH6" s="10">
        <f>G10+I10+K10+M10+O10+Q10+S10</f>
        <v>7</v>
      </c>
      <c r="AI6" s="10">
        <f>G14+I14+K14+M14+O14+Q14+S14</f>
        <v>6</v>
      </c>
      <c r="AJ6" s="10">
        <f>G17+I17+K17+M17+O17+Q17+S17</f>
        <v>6</v>
      </c>
      <c r="AK6" s="437">
        <f t="shared" si="2"/>
        <v>-80</v>
      </c>
      <c r="AL6" s="438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381</v>
      </c>
      <c r="Q7" s="153">
        <f>SUM(Q3:Q6)</f>
        <v>381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>Изабела Ковачовска (140)</v>
      </c>
      <c r="D9" s="156">
        <v>3</v>
      </c>
      <c r="E9" s="157" t="str">
        <f>IF(C5="","",VLOOKUP(D9,$B$3:$E$6,2,FALSE))</f>
        <v>Моника Стајковска (337)</v>
      </c>
      <c r="F9" s="158">
        <v>6</v>
      </c>
      <c r="G9" s="159">
        <v>11</v>
      </c>
      <c r="H9" s="160">
        <v>9</v>
      </c>
      <c r="I9" s="159">
        <v>11</v>
      </c>
      <c r="J9" s="158">
        <v>11</v>
      </c>
      <c r="K9" s="161">
        <v>4</v>
      </c>
      <c r="L9" s="160">
        <v>11</v>
      </c>
      <c r="M9" s="159">
        <v>9</v>
      </c>
      <c r="N9" s="158">
        <v>11</v>
      </c>
      <c r="O9" s="161">
        <v>9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Васе Богоеска (192)</v>
      </c>
      <c r="D10" s="166">
        <v>4</v>
      </c>
      <c r="E10" s="167" t="str">
        <f>IF(C6="","",VLOOKUP(D10,$B$3:$E$6,2,FALSE))</f>
        <v>Јована Беделовска (587)</v>
      </c>
      <c r="F10" s="168">
        <v>11</v>
      </c>
      <c r="G10" s="169">
        <v>2</v>
      </c>
      <c r="H10" s="170">
        <v>11</v>
      </c>
      <c r="I10" s="169">
        <v>3</v>
      </c>
      <c r="J10" s="168">
        <v>11</v>
      </c>
      <c r="K10" s="171">
        <v>2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>Изабела Ковачовска (140)</v>
      </c>
      <c r="D13" s="156">
        <v>2</v>
      </c>
      <c r="E13" s="157" t="str">
        <f>IF(C4="","",VLOOKUP(D13,$B$3:$E$6,2,FALSE))</f>
        <v>Васе Богоеска (192)</v>
      </c>
      <c r="F13" s="158">
        <v>11</v>
      </c>
      <c r="G13" s="159">
        <v>7</v>
      </c>
      <c r="H13" s="160">
        <v>11</v>
      </c>
      <c r="I13" s="159">
        <v>6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Моника Стајковска (337)</v>
      </c>
      <c r="D14" s="166">
        <v>4</v>
      </c>
      <c r="E14" s="167" t="str">
        <f>IF(C6="","",VLOOKUP(D14,$B$3:$E$6,2,FALSE))</f>
        <v>Јована Беделовска (587)</v>
      </c>
      <c r="F14" s="168">
        <v>11</v>
      </c>
      <c r="G14" s="169">
        <v>4</v>
      </c>
      <c r="H14" s="170">
        <v>11</v>
      </c>
      <c r="I14" s="169">
        <v>1</v>
      </c>
      <c r="J14" s="168">
        <v>11</v>
      </c>
      <c r="K14" s="171">
        <v>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>Изабела Ковачовска (140)</v>
      </c>
      <c r="D17" s="156">
        <v>4</v>
      </c>
      <c r="E17" s="157" t="str">
        <f>IF(C6="","",VLOOKUP(D17,$B$3:$E$6,2,FALSE))</f>
        <v>Јована Беделовска (587)</v>
      </c>
      <c r="F17" s="158">
        <v>11</v>
      </c>
      <c r="G17" s="159">
        <v>3</v>
      </c>
      <c r="H17" s="160">
        <v>11</v>
      </c>
      <c r="I17" s="159">
        <v>1</v>
      </c>
      <c r="J17" s="158">
        <v>11</v>
      </c>
      <c r="K17" s="161">
        <v>2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Моника Стајковска (337)</v>
      </c>
      <c r="D18" s="166">
        <v>2</v>
      </c>
      <c r="E18" s="167" t="str">
        <f>IF(C4="","",VLOOKUP(D18,$B$3:$E$6,2,FALSE))</f>
        <v>Васе Богоеска (192)</v>
      </c>
      <c r="F18" s="168">
        <v>11</v>
      </c>
      <c r="G18" s="169">
        <v>13</v>
      </c>
      <c r="H18" s="170">
        <v>11</v>
      </c>
      <c r="I18" s="169">
        <v>9</v>
      </c>
      <c r="J18" s="168">
        <v>14</v>
      </c>
      <c r="K18" s="171">
        <v>12</v>
      </c>
      <c r="L18" s="170">
        <v>15</v>
      </c>
      <c r="M18" s="169">
        <v>17</v>
      </c>
      <c r="N18" s="168">
        <v>11</v>
      </c>
      <c r="O18" s="171">
        <v>9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IF(GROUPS!D9="","",GROUPS!D9)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IF(GROUPS!D10="","",GROUPS!D10)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IF(GROUPS!D11="","",GROUPS!D11)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IF(GROUPS!D12="","",GROUPS!D12)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IF(GROUPS!F9="","",GROUPS!F9)</f>
        <v/>
      </c>
      <c r="D3" s="434"/>
      <c r="E3" s="43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3" t="str">
        <f>IF(GROUPS!F10="","",GROUPS!F10)</f>
        <v/>
      </c>
      <c r="D4" s="434"/>
      <c r="E4" s="43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3" t="str">
        <f>IF(GROUPS!F11="","",GROUPS!F11)</f>
        <v/>
      </c>
      <c r="D5" s="434"/>
      <c r="E5" s="43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2" t="str">
        <f>IF(GROUPS!F12="","",GROUPS!F12)</f>
        <v/>
      </c>
      <c r="D6" s="443"/>
      <c r="E6" s="44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6" t="s">
        <v>3</v>
      </c>
      <c r="D2" s="417"/>
      <c r="E2" s="418"/>
      <c r="F2" s="419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33" t="str">
        <f>IF(GROUPS!H9="","",GROUPS!H9)</f>
        <v/>
      </c>
      <c r="D3" s="434"/>
      <c r="E3" s="43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3" t="str">
        <f>IF(GROUPS!H10="","",GROUPS!H10)</f>
        <v/>
      </c>
      <c r="D4" s="434"/>
      <c r="E4" s="43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3" t="str">
        <f>IF(GROUPS!H11="","",GROUPS!H11)</f>
        <v/>
      </c>
      <c r="D5" s="434"/>
      <c r="E5" s="43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2" t="str">
        <f>IF(GROUPS!H12="","",GROUPS!H12)</f>
        <v/>
      </c>
      <c r="D6" s="443"/>
      <c r="E6" s="44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IF(GROUPS!J9="","",GROUPS!J9)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IF(GROUPS!J10="","",GROUPS!J10)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IF(GROUPS!J11="","",GROUPS!J11)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IF(GROUPS!J12="","",GROUPS!J12)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IF(GROUPS!D14="","",GROUPS!D14)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IF(GROUPS!D15="","",GROUPS!D15)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IF(GROUPS!D16="","",GROUPS!D16)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IF(GROUPS!D17="","",GROUPS!D17)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9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70" t="str">
        <f>IF(GROUPS!F14="","",GROUPS!F14)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IF(GROUPS!F15="","",GROUPS!F15)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IF(GROUPS!F16="","",GROUPS!F16)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IF(GROUPS!F17="","",GROUPS!F17)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IF(GROUPS!H14="","",GROUPS!H14)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IF(GROUPS!H15="","",GROUPS!H15)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IF(GROUPS!H16="","",GROUPS!H16)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IF(GROUPS!H17="","",GROUPS!H17)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7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234">
        <v>1</v>
      </c>
      <c r="C3" s="462" t="str">
        <f>IF(GROUPS!J14="","",GROUPS!J14)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IF(GROUPS!J15="","",GROUPS!J15)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IF(GROUPS!J16="","",GROUPS!J16)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4" t="str">
        <f>IF(GROUPS!J17="","",GROUPS!J17)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69" t="s">
        <v>3</v>
      </c>
      <c r="D2" s="467"/>
      <c r="E2" s="468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70" t="str">
        <f>IF(GROUPS!D19="","",GROUPS!D19)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IF(GROUPS!D20="","",GROUPS!D20)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IF(GROUPS!D21="","",GROUPS!D21)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IF(GROUPS!D22="","",GROUPS!D22)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5" t="s">
        <v>3</v>
      </c>
      <c r="D2" s="475"/>
      <c r="E2" s="476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72" t="str">
        <f>IF(GROUPS!F19="","",GROUPS!F19)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IF(GROUPS!F20="","",GROUPS!F20)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IF(GROUPS!F21="","",GROUPS!F21)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IF(GROUPS!F22="","",GROUPS!F22)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5" t="s">
        <v>3</v>
      </c>
      <c r="D2" s="475"/>
      <c r="E2" s="476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72" t="str">
        <f>IF(GROUPS!H19="","",GROUPS!H19)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IF(GROUPS!H20="","",GROUPS!H20)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IF(GROUPS!H21="","",GROUPS!H21)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IF(GROUPS!H22="","",GROUPS!H22)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6" t="s">
        <v>0</v>
      </c>
      <c r="C1" s="466"/>
      <c r="D1" s="466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5" t="s">
        <v>1</v>
      </c>
      <c r="R1" s="415"/>
      <c r="S1" s="415"/>
      <c r="T1" s="415"/>
      <c r="U1" s="41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5" t="s">
        <v>3</v>
      </c>
      <c r="D2" s="475"/>
      <c r="E2" s="476"/>
      <c r="F2" s="422">
        <v>1</v>
      </c>
      <c r="G2" s="420"/>
      <c r="H2" s="421">
        <v>2</v>
      </c>
      <c r="I2" s="420"/>
      <c r="J2" s="421">
        <v>3</v>
      </c>
      <c r="K2" s="420"/>
      <c r="L2" s="421">
        <v>4</v>
      </c>
      <c r="M2" s="422"/>
      <c r="N2" s="423" t="s">
        <v>4</v>
      </c>
      <c r="O2" s="424"/>
      <c r="P2" s="425" t="s">
        <v>84</v>
      </c>
      <c r="Q2" s="426"/>
      <c r="R2" s="427" t="s">
        <v>5</v>
      </c>
      <c r="S2" s="427"/>
      <c r="T2" s="126" t="s">
        <v>6</v>
      </c>
      <c r="W2" s="7">
        <v>1</v>
      </c>
      <c r="X2" s="428" t="str">
        <f>IF(ISERROR(INDEX($C$3:$C$6,MATCH(W2,$T$3:$T$6,0))),"",(INDEX($C$3:$C$6,MATCH(W2,$T$3:$T$6,0))))</f>
        <v/>
      </c>
      <c r="Y2" s="429"/>
      <c r="Z2" s="430"/>
      <c r="AB2" s="431" t="s">
        <v>85</v>
      </c>
      <c r="AC2" s="431"/>
      <c r="AD2" s="431"/>
      <c r="AE2" s="431"/>
      <c r="AG2" s="6" t="s">
        <v>86</v>
      </c>
      <c r="AK2" s="432" t="s">
        <v>87</v>
      </c>
      <c r="AL2" s="432"/>
      <c r="AP2" s="6" t="s">
        <v>88</v>
      </c>
    </row>
    <row r="3" spans="2:47" ht="24" customHeight="1">
      <c r="B3" s="127">
        <v>1</v>
      </c>
      <c r="C3" s="472" t="str">
        <f>IF(GROUPS!J19="","",GROUPS!J19)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6" t="str">
        <f>IF(ISERROR(IF(AND(T9="",T13="",T17=""),"",SUM(AB3:AD3)+(N3-O3)/1000)+(AK3/10000)),"",IF(AND(T9="",T13="",T17=""),"",SUM(AB3:AD3)+(N3-O3)/1000)+(AK3/10000)+(AG3/100000))</f>
        <v/>
      </c>
      <c r="S3" s="43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8" t="str">
        <f t="shared" ref="X3:X5" si="0">IF(ISERROR(INDEX($C$3:$C$6,MATCH(W3,$T$3:$T$6,0))),"",(INDEX($C$3:$C$6,MATCH(W3,$T$3:$T$6,0))))</f>
        <v/>
      </c>
      <c r="Y3" s="429"/>
      <c r="Z3" s="43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7">
        <f>SUM(AH3:AJ3)-SUM(AM3:AO3)</f>
        <v>0</v>
      </c>
      <c r="AL3" s="43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IF(GROUPS!J20="","",GROUPS!J20)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6" t="str">
        <f>IF(ISERROR(IF(AND(T10="",U13="",U18=""),"",SUM(AB4:AD4)+(N4-O4)/1000)+(AK4/10000)+(AG4/100000)),"",IF(AND(T10="",U13="",U18=""),"",SUM(AB4:AD4)+(N4-O4)/1000)+(AK4/10000)+(AG4/100000))</f>
        <v/>
      </c>
      <c r="S4" s="43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7">
        <f t="shared" ref="AK4:AK6" si="2">SUM(AH4:AJ4)-SUM(AM4:AO4)</f>
        <v>0</v>
      </c>
      <c r="AL4" s="43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IF(GROUPS!J21="","",GROUPS!J21)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6" t="str">
        <f>IF(ISERROR(IF(AND(U9="",T14="",T18=""),"",SUM(AB5:AD5)+(N5-O5)/1000)+(AK5/10000)+(AG5/100000)),"",IF(AND(U9="",T14="",T18=""),"",SUM(AB5:AD5)+(N5-O5)/1000)+(AK5/10000)+(AG5/100000))</f>
        <v/>
      </c>
      <c r="S5" s="43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7">
        <f t="shared" si="2"/>
        <v>0</v>
      </c>
      <c r="AL5" s="43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1" t="str">
        <f>IF(GROUPS!J22="","",GROUPS!J22)</f>
        <v/>
      </c>
      <c r="D6" s="464"/>
      <c r="E6" s="465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5" t="str">
        <f>IF(ISERROR(IF(AND(U10="",U14="",U17=""),"",SUM(AB6:AD6)+(N6-O6)/1000)+(AK6/10000)+(AG6/100000)),"",IF(AND(U10="",U14="",U17=""),"",SUM(AB6:AD6)+(N6-O6)/1000)+(AK6/10000)+(AG6/100000))</f>
        <v/>
      </c>
      <c r="S6" s="44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7">
        <f t="shared" si="2"/>
        <v>0</v>
      </c>
      <c r="AL6" s="43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6" t="s">
        <v>7</v>
      </c>
      <c r="C8" s="447"/>
      <c r="D8" s="447"/>
      <c r="E8" s="448"/>
      <c r="F8" s="449" t="s">
        <v>8</v>
      </c>
      <c r="G8" s="450"/>
      <c r="H8" s="451" t="s">
        <v>9</v>
      </c>
      <c r="I8" s="450"/>
      <c r="J8" s="451" t="s">
        <v>10</v>
      </c>
      <c r="K8" s="450"/>
      <c r="L8" s="451" t="s">
        <v>11</v>
      </c>
      <c r="M8" s="450"/>
      <c r="N8" s="451" t="s">
        <v>12</v>
      </c>
      <c r="O8" s="450"/>
      <c r="P8" s="451" t="s">
        <v>13</v>
      </c>
      <c r="Q8" s="450"/>
      <c r="R8" s="451" t="s">
        <v>14</v>
      </c>
      <c r="S8" s="454"/>
      <c r="T8" s="446" t="s">
        <v>15</v>
      </c>
      <c r="U8" s="448"/>
      <c r="AB8" s="452">
        <v>1</v>
      </c>
      <c r="AC8" s="453"/>
      <c r="AD8" s="452">
        <v>2</v>
      </c>
      <c r="AE8" s="453"/>
      <c r="AF8" s="452">
        <v>3</v>
      </c>
      <c r="AG8" s="453"/>
      <c r="AH8" s="452">
        <v>4</v>
      </c>
      <c r="AI8" s="453"/>
      <c r="AJ8" s="452">
        <v>5</v>
      </c>
      <c r="AK8" s="453"/>
      <c r="AL8" s="452">
        <v>6</v>
      </c>
      <c r="AM8" s="453"/>
      <c r="AN8" s="452">
        <v>7</v>
      </c>
      <c r="AO8" s="45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6" t="s">
        <v>16</v>
      </c>
      <c r="C12" s="447"/>
      <c r="D12" s="447"/>
      <c r="E12" s="448"/>
      <c r="F12" s="449" t="s">
        <v>8</v>
      </c>
      <c r="G12" s="450"/>
      <c r="H12" s="451" t="s">
        <v>9</v>
      </c>
      <c r="I12" s="450"/>
      <c r="J12" s="451" t="s">
        <v>10</v>
      </c>
      <c r="K12" s="450"/>
      <c r="L12" s="451" t="s">
        <v>11</v>
      </c>
      <c r="M12" s="450"/>
      <c r="N12" s="451" t="s">
        <v>12</v>
      </c>
      <c r="O12" s="450"/>
      <c r="P12" s="451" t="s">
        <v>13</v>
      </c>
      <c r="Q12" s="450"/>
      <c r="R12" s="451" t="s">
        <v>14</v>
      </c>
      <c r="S12" s="454"/>
      <c r="T12" s="446" t="s">
        <v>15</v>
      </c>
      <c r="U12" s="448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6" t="s">
        <v>17</v>
      </c>
      <c r="C16" s="447"/>
      <c r="D16" s="447"/>
      <c r="E16" s="448"/>
      <c r="F16" s="449" t="s">
        <v>8</v>
      </c>
      <c r="G16" s="450"/>
      <c r="H16" s="451" t="s">
        <v>9</v>
      </c>
      <c r="I16" s="450"/>
      <c r="J16" s="451" t="s">
        <v>10</v>
      </c>
      <c r="K16" s="450"/>
      <c r="L16" s="451" t="s">
        <v>11</v>
      </c>
      <c r="M16" s="450"/>
      <c r="N16" s="451" t="s">
        <v>12</v>
      </c>
      <c r="O16" s="450"/>
      <c r="P16" s="451" t="s">
        <v>13</v>
      </c>
      <c r="Q16" s="450"/>
      <c r="R16" s="451" t="s">
        <v>14</v>
      </c>
      <c r="S16" s="454"/>
      <c r="T16" s="446" t="s">
        <v>15</v>
      </c>
      <c r="U16" s="448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7" t="s">
        <v>61</v>
      </c>
      <c r="D1" s="478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Софија Хасану (194)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Фани Јованоска (193)</v>
      </c>
    </row>
    <row r="5" spans="2:42" ht="15.75">
      <c r="B5" s="252" t="s">
        <v>27</v>
      </c>
      <c r="C5" s="244">
        <v>3</v>
      </c>
      <c r="D5" s="245" t="str">
        <f>IF(' II'!$X$2="","",' II'!$X$2)</f>
        <v>Сара С.Стојановска (183)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Михаела Чипевска (149)</v>
      </c>
    </row>
    <row r="7" spans="2:42" ht="15.75">
      <c r="B7" s="246" t="s">
        <v>29</v>
      </c>
      <c r="C7" s="247">
        <v>5</v>
      </c>
      <c r="D7" s="241" t="str">
        <f>IF(' III'!$X$2="","",' III'!$X$2)</f>
        <v>Сара А.Стојановска (182)</v>
      </c>
      <c r="F7" s="295">
        <v>1</v>
      </c>
      <c r="G7" s="122" t="str">
        <f>IF(F7="","",VLOOKUP(F7,$C$3:$D$8,2,FALSE))</f>
        <v>Софија Хасану (194)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Сара Чипевска (148)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Софија Хасану (194)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79" t="str">
        <f>IF(AJ25="","",IF(AJ25&gt;AJ26,AB25,AB26))</f>
        <v/>
      </c>
    </row>
    <row r="16" spans="2:42" ht="15.75">
      <c r="C16" s="78"/>
      <c r="D16" s="74"/>
      <c r="P16" s="102"/>
      <c r="Y16" s="106"/>
      <c r="AM16" s="479" t="str">
        <f>IF(AJ25="","",IF(AJ25&lt;AJ26,AB25,AB26))</f>
        <v/>
      </c>
      <c r="AN16" s="479"/>
      <c r="AO16" s="480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79"/>
      <c r="AN17" s="479"/>
      <c r="AO17" s="480"/>
      <c r="AP17" s="42"/>
    </row>
    <row r="18" spans="3:42" ht="15.75">
      <c r="C18" s="78"/>
      <c r="D18" s="74"/>
      <c r="P18" s="102"/>
      <c r="Y18" s="106"/>
      <c r="AJ18" s="34"/>
      <c r="AM18" s="479"/>
      <c r="AO18" s="480"/>
    </row>
    <row r="19" spans="3:42" ht="16.5" thickBot="1">
      <c r="C19" s="78"/>
      <c r="D19" s="74"/>
      <c r="F19" s="295">
        <v>4</v>
      </c>
      <c r="G19" s="122" t="str">
        <f>IF(F19="","",VLOOKUP(F19,$C$3:$D$8,2,FALSE))</f>
        <v>Михаела Чипевска (149)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1" t="str">
        <f>IF(AJ25=AJ26,"",IF(OR(AJ34&gt;AJ35,AJ34&lt;AJ35),"",AB35))</f>
        <v/>
      </c>
    </row>
    <row r="20" spans="3:42" ht="16.5" thickBot="1">
      <c r="C20" s="78"/>
      <c r="D20" s="74"/>
      <c r="F20" s="295">
        <v>6</v>
      </c>
      <c r="G20" s="122" t="str">
        <f>IF(F20="","",VLOOKUP(F20,$C$3:$D$8,2,FALSE))</f>
        <v>Сара Чипевска (148)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3" t="s">
        <v>58</v>
      </c>
      <c r="AO20" s="481"/>
    </row>
    <row r="21" spans="3:42" ht="16.5" thickBot="1">
      <c r="C21" s="78"/>
      <c r="D21" s="74"/>
      <c r="Y21" s="106"/>
      <c r="AK21" s="49"/>
      <c r="AL21" s="49"/>
      <c r="AM21" s="486" t="s">
        <v>59</v>
      </c>
      <c r="AN21" s="484"/>
      <c r="AO21" s="482"/>
      <c r="AP21" s="42"/>
    </row>
    <row r="22" spans="3:42" ht="15.75">
      <c r="C22" s="78"/>
      <c r="D22" s="74"/>
      <c r="Y22" s="106"/>
      <c r="AK22" s="49"/>
      <c r="AL22" s="49"/>
      <c r="AM22" s="487"/>
      <c r="AN22" s="484"/>
      <c r="AO22" s="489" t="s">
        <v>60</v>
      </c>
    </row>
    <row r="23" spans="3:42" ht="16.5" thickBot="1">
      <c r="C23" s="78"/>
      <c r="D23" s="74"/>
      <c r="Y23" s="106"/>
      <c r="AK23" s="49"/>
      <c r="AL23" s="49"/>
      <c r="AM23" s="488"/>
      <c r="AN23" s="485"/>
      <c r="AO23" s="490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2" t="s">
        <v>81</v>
      </c>
      <c r="AM27" s="493"/>
      <c r="AN27" s="493"/>
      <c r="AO27" s="493"/>
      <c r="AP27" s="494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5" t="str">
        <f>IF(AJ25="","",IF(AJ25&gt;AJ26,AB25,AB26))</f>
        <v/>
      </c>
      <c r="AO28" s="495"/>
      <c r="AP28" s="495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6" t="str">
        <f>IF(AJ25="","",IF(AJ25&lt;AJ26,AB25,AB26))</f>
        <v/>
      </c>
      <c r="AO29" s="496"/>
      <c r="AP29" s="496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7" t="str">
        <f>IF(AJ25=AJ26,"",IF(AJ34=AJ35,AB34,IF(AJ34&gt;AJ35,AB34,AB35)))</f>
        <v/>
      </c>
      <c r="AO30" s="497"/>
      <c r="AP30" s="497"/>
    </row>
    <row r="31" spans="3:42" ht="15.75">
      <c r="C31" s="73"/>
      <c r="D31" s="74"/>
      <c r="E31" s="48"/>
      <c r="F31" s="295">
        <v>5</v>
      </c>
      <c r="G31" s="122" t="str">
        <f>IF(F31="","",VLOOKUP(F31,$C$3:$D$8,2,FALSE))</f>
        <v>Сара А.Стојановска (182)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7" t="str">
        <f>IF(AJ25=AJ26,"",IF(AJ34=AJ35,AB35,IF(AJ34&lt;AJ35,AB34,AB35)))</f>
        <v/>
      </c>
      <c r="AO31" s="497"/>
      <c r="AP31" s="497"/>
    </row>
    <row r="32" spans="3:42" ht="15.75">
      <c r="C32" s="73"/>
      <c r="D32" s="74"/>
      <c r="E32" s="48"/>
      <c r="F32" s="295">
        <v>2</v>
      </c>
      <c r="G32" s="122" t="str">
        <f>IF(F32="","",VLOOKUP(F32,$C$3:$D$8,2,FALSE))</f>
        <v>Фани Јованоска (193)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8" t="str">
        <f>IF(O7="","",IF(O7&lt;O8,G7,G8))</f>
        <v/>
      </c>
      <c r="AO32" s="498"/>
      <c r="AP32" s="498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8" t="str">
        <f>IF(O19="","",IF(O19&lt;O20,G19,G20))</f>
        <v/>
      </c>
      <c r="AO33" s="498"/>
      <c r="AP33" s="498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8" t="str">
        <f>IF(O31="","",IF(O31&lt;O32,G31,G32))</f>
        <v/>
      </c>
      <c r="AO34" s="498"/>
      <c r="AP34" s="498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9" t="str">
        <f>IF(O43="","",IF(O43&lt;O44,G43,G44))</f>
        <v/>
      </c>
      <c r="AO35" s="499"/>
      <c r="AP35" s="499"/>
    </row>
    <row r="36" spans="3:42">
      <c r="P36" s="102"/>
      <c r="Y36" s="107"/>
      <c r="AK36" s="49"/>
      <c r="AL36" s="190"/>
      <c r="AM36" s="191"/>
      <c r="AN36" s="500"/>
      <c r="AO36" s="500"/>
      <c r="AP36" s="500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1"/>
      <c r="AO37" s="491"/>
      <c r="AP37" s="491"/>
    </row>
    <row r="38" spans="3:42">
      <c r="P38" s="108"/>
      <c r="Q38" s="121" t="str">
        <f>G44</f>
        <v>Сара С.Стојановска (183)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1"/>
      <c r="AO38" s="491"/>
      <c r="AP38" s="491"/>
    </row>
    <row r="39" spans="3:42">
      <c r="P39" s="102"/>
      <c r="AK39" s="49"/>
      <c r="AL39" s="189"/>
      <c r="AM39" s="75"/>
      <c r="AN39" s="491"/>
      <c r="AO39" s="491"/>
      <c r="AP39" s="491"/>
    </row>
    <row r="40" spans="3:42">
      <c r="P40" s="102"/>
      <c r="AK40" s="49"/>
      <c r="AL40" s="189"/>
      <c r="AM40" s="75"/>
      <c r="AN40" s="491"/>
      <c r="AO40" s="491"/>
      <c r="AP40" s="491"/>
    </row>
    <row r="41" spans="3:42">
      <c r="C41" s="42"/>
      <c r="D41" s="42"/>
      <c r="O41" s="34"/>
      <c r="P41" s="102"/>
      <c r="AK41" s="49"/>
      <c r="AL41" s="189"/>
      <c r="AM41" s="75"/>
      <c r="AN41" s="491"/>
      <c r="AO41" s="491"/>
      <c r="AP41" s="491"/>
    </row>
    <row r="42" spans="3:42">
      <c r="E42" s="48"/>
      <c r="O42" s="34"/>
      <c r="P42" s="102"/>
      <c r="AK42" s="49"/>
      <c r="AL42" s="189"/>
      <c r="AM42" s="75"/>
      <c r="AN42" s="491"/>
      <c r="AO42" s="491"/>
      <c r="AP42" s="491"/>
    </row>
    <row r="43" spans="3:42">
      <c r="E43" s="48"/>
      <c r="O43" s="296"/>
      <c r="AK43" s="49"/>
      <c r="AL43" s="189"/>
      <c r="AM43" s="75"/>
      <c r="AN43" s="491"/>
      <c r="AO43" s="491"/>
      <c r="AP43" s="491"/>
    </row>
    <row r="44" spans="3:42">
      <c r="E44" s="48"/>
      <c r="F44" s="295">
        <v>3</v>
      </c>
      <c r="G44" s="122" t="str">
        <f>IF(F44="","",VLOOKUP(F44,$C$3:$D$8,2,FALSE))</f>
        <v>Сара С.Стојановска (183)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1"/>
      <c r="AO50" s="491"/>
      <c r="AP50" s="491"/>
    </row>
    <row r="51" spans="3:42">
      <c r="AM51" s="75"/>
      <c r="AN51" s="491"/>
      <c r="AO51" s="491"/>
      <c r="AP51" s="491"/>
    </row>
    <row r="52" spans="3:42">
      <c r="AM52" s="75"/>
      <c r="AN52" s="491"/>
      <c r="AO52" s="491"/>
      <c r="AP52" s="491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tabSelected="1" topLeftCell="O16" workbookViewId="0">
      <selection activeCell="AF26" sqref="AF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1" t="s">
        <v>61</v>
      </c>
      <c r="D1" s="478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Софија Хасану (194)</v>
      </c>
    </row>
    <row r="4" spans="2:47" ht="16.5" thickBot="1">
      <c r="B4" s="64" t="s">
        <v>55</v>
      </c>
      <c r="C4" s="64">
        <v>2</v>
      </c>
      <c r="D4" s="26" t="str">
        <f>IF(' I'!$X$3="","",' I'!$X$3)</f>
        <v>Фани Јованоска (193)</v>
      </c>
    </row>
    <row r="5" spans="2:47" ht="15.75">
      <c r="B5" s="64" t="s">
        <v>27</v>
      </c>
      <c r="C5" s="64">
        <v>3</v>
      </c>
      <c r="D5" s="29" t="str">
        <f>IF(' II'!$X$2="","",' II'!$X$2)</f>
        <v>Сара С.Стојановска (183)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Михаела Чипевска (149)</v>
      </c>
    </row>
    <row r="7" spans="2:47" ht="15.75">
      <c r="B7" s="64" t="s">
        <v>29</v>
      </c>
      <c r="C7" s="64">
        <v>5</v>
      </c>
      <c r="D7" s="25" t="str">
        <f>IF(' III'!$X$2="","",' III'!$X$2)</f>
        <v>Сара А.Стојановска (182)</v>
      </c>
      <c r="F7" s="357">
        <v>1</v>
      </c>
      <c r="G7" s="177" t="str">
        <f>IF(F7="","",VLOOKUP(F7,$C$3:$D$10,2,FALSE))</f>
        <v>Софија Хасану (194)</v>
      </c>
      <c r="H7" s="101">
        <v>11</v>
      </c>
      <c r="I7" s="101">
        <v>11</v>
      </c>
      <c r="J7" s="101">
        <v>11</v>
      </c>
      <c r="K7" s="101"/>
      <c r="L7" s="101"/>
      <c r="M7" s="101"/>
      <c r="N7" s="101"/>
      <c r="O7" s="19">
        <f>IF(H7="","",SUMPRODUCT(--(H7:N7&gt;H8:N8)))</f>
        <v>3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Сара Чипевска (148)</v>
      </c>
      <c r="F8" s="357">
        <v>6</v>
      </c>
      <c r="G8" s="177" t="str">
        <f>IF(F8="","",VLOOKUP(F8,$C$3:$D$10,2,FALSE))</f>
        <v>Сара Чипевска (148)</v>
      </c>
      <c r="H8" s="101">
        <v>8</v>
      </c>
      <c r="I8" s="101">
        <v>7</v>
      </c>
      <c r="J8" s="101">
        <v>7</v>
      </c>
      <c r="K8" s="101"/>
      <c r="L8" s="101"/>
      <c r="M8" s="101"/>
      <c r="N8" s="101"/>
      <c r="O8" s="19">
        <f>IF(H7="","",SUMPRODUCT(--(H7:N7&lt;H8:N8)))</f>
        <v>0</v>
      </c>
    </row>
    <row r="9" spans="2:47" ht="15.75">
      <c r="B9" s="64" t="s">
        <v>30</v>
      </c>
      <c r="C9" s="64">
        <v>7</v>
      </c>
      <c r="D9" s="29" t="str">
        <f>IF(IV!$X$2="","",IV!$X$2)</f>
        <v>Изабела Ковачовска (140)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Моника Стајковска (337)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Софија Хасану (194)</v>
      </c>
      <c r="R13" s="101">
        <v>11</v>
      </c>
      <c r="S13" s="101">
        <v>11</v>
      </c>
      <c r="T13" s="101">
        <v>10</v>
      </c>
      <c r="U13" s="101">
        <v>11</v>
      </c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>Изабела Ковачовска (140)</v>
      </c>
      <c r="R14" s="101">
        <v>9</v>
      </c>
      <c r="S14" s="101">
        <v>8</v>
      </c>
      <c r="T14" s="101">
        <v>12</v>
      </c>
      <c r="U14" s="101">
        <v>8</v>
      </c>
      <c r="V14" s="101"/>
      <c r="W14" s="101"/>
      <c r="X14" s="101"/>
      <c r="Y14" s="19">
        <f>IF(R13="","",SUMPRODUCT(--(R13:X13&lt;R14:X14)))</f>
        <v>1</v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79" t="str">
        <f>IF(AJ25="","",IF(AJ25&gt;AJ26,AB25,AB26))</f>
        <v>Софија Хасану (194)</v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79" t="str">
        <f>IF(AJ25="","",IF(AJ25&lt;AJ26,AB25,AB26))</f>
        <v>Моника Стајковска (337)</v>
      </c>
      <c r="AN16" s="479"/>
      <c r="AO16" s="480" t="str">
        <f>IF(AJ25=AJ26,"",IF(AJ34=AJ35,AB34,IF(AJ34&gt;AJ35,AB34,AB35)))</f>
        <v>Изабела Ковачовска (140)</v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9"/>
      <c r="AN17" s="479"/>
      <c r="AO17" s="480"/>
    </row>
    <row r="18" spans="1:42" ht="15.75">
      <c r="B18" s="78"/>
      <c r="C18" s="78"/>
      <c r="D18" s="74"/>
      <c r="P18" s="102"/>
      <c r="Y18" s="106"/>
      <c r="AJ18" s="34"/>
      <c r="AM18" s="479"/>
      <c r="AO18" s="480"/>
    </row>
    <row r="19" spans="1:42" ht="16.5" thickBot="1">
      <c r="A19" s="49"/>
      <c r="B19" s="49"/>
      <c r="C19" s="78"/>
      <c r="D19" s="74"/>
      <c r="F19" s="357">
        <v>4</v>
      </c>
      <c r="G19" s="177" t="str">
        <f>IF(F19="","",VLOOKUP(F19,$C$3:$D$10,2,FALSE))</f>
        <v>Михаела Чипевска (149)</v>
      </c>
      <c r="H19" s="101">
        <v>5</v>
      </c>
      <c r="I19" s="101">
        <v>9</v>
      </c>
      <c r="J19" s="101">
        <v>13</v>
      </c>
      <c r="K19" s="101"/>
      <c r="L19" s="101"/>
      <c r="M19" s="101"/>
      <c r="N19" s="101"/>
      <c r="O19" s="19">
        <f>IF(H19="","",SUMPRODUCT(--(H19:N19&gt;H20:N20)))</f>
        <v>0</v>
      </c>
      <c r="Y19" s="106"/>
      <c r="AK19" s="49"/>
      <c r="AL19" s="49"/>
      <c r="AO19" s="481" t="str">
        <f>IF(AJ25=AJ26,"",IF(OR(AJ34&gt;AJ35,AJ34&lt;AJ35),"",AB35))</f>
        <v>Фани Јованоска (193)</v>
      </c>
    </row>
    <row r="20" spans="1:42" ht="16.5" thickBot="1">
      <c r="A20" s="49"/>
      <c r="B20" s="49"/>
      <c r="C20" s="78"/>
      <c r="D20" s="352">
        <v>5.7</v>
      </c>
      <c r="F20" s="357">
        <v>7</v>
      </c>
      <c r="G20" s="177" t="str">
        <f>IF(F20="","",VLOOKUP(F20,$C$3:$D$10,2,FALSE))</f>
        <v>Изабела Ковачовска (140)</v>
      </c>
      <c r="H20" s="101">
        <v>11</v>
      </c>
      <c r="I20" s="101">
        <v>11</v>
      </c>
      <c r="J20" s="101">
        <v>15</v>
      </c>
      <c r="K20" s="101"/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83" t="s">
        <v>58</v>
      </c>
      <c r="AO20" s="481"/>
    </row>
    <row r="21" spans="1:42" s="42" customFormat="1" ht="16.149999999999999" customHeight="1" thickBot="1">
      <c r="A21" s="49"/>
      <c r="B21" s="49"/>
      <c r="C21" s="502" t="s">
        <v>609</v>
      </c>
      <c r="D21" s="502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6" t="s">
        <v>59</v>
      </c>
      <c r="AN21" s="484"/>
      <c r="AO21" s="482"/>
    </row>
    <row r="22" spans="1:42" ht="15.6" customHeight="1">
      <c r="A22" s="49"/>
      <c r="B22" s="49"/>
      <c r="C22" s="502"/>
      <c r="D22" s="502"/>
      <c r="Y22" s="106"/>
      <c r="AK22" s="49"/>
      <c r="AL22" s="49"/>
      <c r="AM22" s="487"/>
      <c r="AN22" s="484"/>
      <c r="AO22" s="489" t="s">
        <v>60</v>
      </c>
    </row>
    <row r="23" spans="1:42" ht="16.149999999999999" customHeight="1" thickBot="1">
      <c r="A23" s="49"/>
      <c r="B23" s="49"/>
      <c r="C23" s="502"/>
      <c r="D23" s="502"/>
      <c r="Y23" s="106"/>
      <c r="AK23" s="49"/>
      <c r="AL23" s="49"/>
      <c r="AM23" s="488"/>
      <c r="AN23" s="485"/>
      <c r="AO23" s="490"/>
    </row>
    <row r="24" spans="1:42" ht="15.6" customHeight="1">
      <c r="A24" s="49"/>
      <c r="B24" s="49"/>
      <c r="C24" s="502"/>
      <c r="D24" s="502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Софија Хасану (194)</v>
      </c>
      <c r="AC25" s="101">
        <v>11</v>
      </c>
      <c r="AD25" s="101">
        <v>11</v>
      </c>
      <c r="AE25" s="101">
        <v>11</v>
      </c>
      <c r="AF25" s="101"/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Моника Стајковска (337)</v>
      </c>
      <c r="AC26" s="101">
        <v>5</v>
      </c>
      <c r="AD26" s="101">
        <v>8</v>
      </c>
      <c r="AE26" s="101">
        <v>9</v>
      </c>
      <c r="AF26" s="101"/>
      <c r="AG26" s="101"/>
      <c r="AH26" s="101"/>
      <c r="AI26" s="101"/>
      <c r="AJ26" s="19">
        <f>IF(AC25="","",SUMPRODUCT(--(AC25:AI25&lt;AC26:AI26)))</f>
        <v>0</v>
      </c>
      <c r="AK26" s="49"/>
      <c r="AL26" s="49"/>
    </row>
    <row r="27" spans="1:42" ht="15.75">
      <c r="C27" s="73"/>
      <c r="D27" s="74"/>
      <c r="Y27" s="106"/>
      <c r="AA27" s="53"/>
      <c r="AK27" s="49"/>
      <c r="AL27" s="492" t="s">
        <v>81</v>
      </c>
      <c r="AM27" s="493"/>
      <c r="AN27" s="493"/>
      <c r="AO27" s="493"/>
      <c r="AP27" s="494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5" t="str">
        <f>IF(AJ25="","",IF(AJ25&gt;AJ26,AB25,AB26))</f>
        <v>Софија Хасану (194)</v>
      </c>
      <c r="AO28" s="495"/>
      <c r="AP28" s="495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6" t="str">
        <f>IF(AJ25="","",IF(AJ25&lt;AJ26,AB25,AB26))</f>
        <v>Моника Стајковска (337)</v>
      </c>
      <c r="AO29" s="496"/>
      <c r="AP29" s="496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7" t="str">
        <f>IF(AJ25=AJ26,"",IF(AJ34=AJ35,AB34,IF(AJ34&gt;AJ35,AB34,AB35)))</f>
        <v>Изабела Ковачовска (140)</v>
      </c>
      <c r="AO30" s="497"/>
      <c r="AP30" s="497"/>
    </row>
    <row r="31" spans="1:42" ht="15.75">
      <c r="C31" s="73"/>
      <c r="D31" s="352">
        <v>5.7</v>
      </c>
      <c r="F31" s="357">
        <v>5</v>
      </c>
      <c r="G31" s="177" t="str">
        <f>IF(F31="","",VLOOKUP(F31,$C$3:$D$10,2,FALSE))</f>
        <v>Сара А.Стојановска (182)</v>
      </c>
      <c r="H31" s="101">
        <v>8</v>
      </c>
      <c r="I31" s="101">
        <v>11</v>
      </c>
      <c r="J31" s="101">
        <v>6</v>
      </c>
      <c r="K31" s="101">
        <v>7</v>
      </c>
      <c r="L31" s="101"/>
      <c r="M31" s="101"/>
      <c r="N31" s="101"/>
      <c r="O31" s="19">
        <f>IF(H31="","",SUMPRODUCT(--(H31:N31&gt;H32:N32)))</f>
        <v>1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7" t="str">
        <f>IF(AJ25=AJ26,"",IF(AJ34=AJ35,AB35,IF(AJ34&lt;AJ35,AB34,AB35)))</f>
        <v>Фани Јованоска (193)</v>
      </c>
      <c r="AO31" s="497"/>
      <c r="AP31" s="497"/>
    </row>
    <row r="32" spans="1:42" ht="15.75">
      <c r="C32" s="73"/>
      <c r="D32" s="74"/>
      <c r="F32" s="357">
        <v>2</v>
      </c>
      <c r="G32" s="177" t="str">
        <f>IF(F32="","",VLOOKUP(F32,$C$3:$D$10,2,FALSE))</f>
        <v>Фани Јованоска (193)</v>
      </c>
      <c r="H32" s="101">
        <v>11</v>
      </c>
      <c r="I32" s="101">
        <v>3</v>
      </c>
      <c r="J32" s="101">
        <v>11</v>
      </c>
      <c r="K32" s="101">
        <v>11</v>
      </c>
      <c r="L32" s="101"/>
      <c r="M32" s="101"/>
      <c r="N32" s="101"/>
      <c r="O32" s="19">
        <f>IF(H31="","",SUMPRODUCT(--(H31:N31&lt;H32:N32)))</f>
        <v>3</v>
      </c>
      <c r="Y32" s="106"/>
      <c r="AA32" s="53"/>
      <c r="AK32" s="49"/>
      <c r="AL32" s="113">
        <v>5</v>
      </c>
      <c r="AM32" s="114" t="s">
        <v>80</v>
      </c>
      <c r="AN32" s="498" t="str">
        <f>IF(O7="","",IF(O7&lt;O8,G7,G8))</f>
        <v>Сара Чипевска (148)</v>
      </c>
      <c r="AO32" s="498"/>
      <c r="AP32" s="498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8" t="str">
        <f>IF(O19="","",IF(O19&lt;O20,G19,G20))</f>
        <v>Михаела Чипевска (149)</v>
      </c>
      <c r="AO33" s="498"/>
      <c r="AP33" s="498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Изабела Ковачовска (140)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8" t="str">
        <f>IF(O31="","",IF(O31&lt;O32,G31,G32))</f>
        <v>Сара А.Стојановска (182)</v>
      </c>
      <c r="AO34" s="498"/>
      <c r="AP34" s="498"/>
    </row>
    <row r="35" spans="3:42">
      <c r="P35" s="102"/>
      <c r="Y35" s="106"/>
      <c r="AB35" s="124" t="str">
        <f>IF(Y37="","",IF(Y37&lt;Y38,Q37,Q38))</f>
        <v>Фани Јованоска (193)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8" t="str">
        <f>IF(O43="","",IF(O43&lt;O44,G43,G44))</f>
        <v>Сара С.Стојановска (183)</v>
      </c>
      <c r="AO35" s="498"/>
      <c r="AP35" s="498"/>
    </row>
    <row r="36" spans="3:42">
      <c r="P36" s="102"/>
      <c r="Y36" s="107"/>
      <c r="AK36" s="49"/>
      <c r="AL36" s="189"/>
      <c r="AM36" s="75"/>
      <c r="AN36" s="491"/>
      <c r="AO36" s="491"/>
      <c r="AP36" s="491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Фани Јованоска (193)</v>
      </c>
      <c r="R37" s="101">
        <v>12</v>
      </c>
      <c r="S37" s="101">
        <v>11</v>
      </c>
      <c r="T37" s="101">
        <v>6</v>
      </c>
      <c r="U37" s="101">
        <v>10</v>
      </c>
      <c r="V37" s="101"/>
      <c r="W37" s="101"/>
      <c r="X37" s="101"/>
      <c r="Y37" s="19">
        <f>IF(R37="","",SUMPRODUCT(--(R37:X37&gt;R38:X38)))</f>
        <v>1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1"/>
      <c r="AO37" s="491"/>
      <c r="AP37" s="491"/>
    </row>
    <row r="38" spans="3:42">
      <c r="P38" s="108"/>
      <c r="Q38" s="121" t="str">
        <f>IF(O43="","",IF(O43&gt;O44,G43,G44))</f>
        <v>Моника Стајковска (337)</v>
      </c>
      <c r="R38" s="101">
        <v>14</v>
      </c>
      <c r="S38" s="101">
        <v>8</v>
      </c>
      <c r="T38" s="101">
        <v>11</v>
      </c>
      <c r="U38" s="101">
        <v>12</v>
      </c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91"/>
      <c r="AO38" s="491"/>
      <c r="AP38" s="491"/>
    </row>
    <row r="39" spans="3:42">
      <c r="P39" s="102"/>
      <c r="AK39" s="49"/>
      <c r="AL39" s="189"/>
      <c r="AM39" s="75"/>
      <c r="AN39" s="491"/>
      <c r="AO39" s="491"/>
      <c r="AP39" s="491"/>
    </row>
    <row r="40" spans="3:42">
      <c r="P40" s="102"/>
      <c r="AK40" s="49"/>
      <c r="AL40" s="189"/>
      <c r="AM40" s="75"/>
      <c r="AN40" s="491"/>
      <c r="AO40" s="491"/>
      <c r="AP40" s="491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1"/>
      <c r="AO41" s="491"/>
      <c r="AP41" s="491"/>
    </row>
    <row r="42" spans="3:42">
      <c r="O42" s="34"/>
      <c r="P42" s="102"/>
      <c r="AK42" s="49"/>
      <c r="AL42" s="189"/>
      <c r="AM42" s="75"/>
      <c r="AN42" s="491"/>
      <c r="AO42" s="491"/>
      <c r="AP42" s="491"/>
    </row>
    <row r="43" spans="3:42">
      <c r="F43" s="357">
        <v>8</v>
      </c>
      <c r="G43" s="177" t="str">
        <f>IF(F43="","",VLOOKUP(F43,$C$3:$D$10,2,FALSE))</f>
        <v>Моника Стајковска (337)</v>
      </c>
      <c r="H43" s="101">
        <v>7</v>
      </c>
      <c r="I43" s="101">
        <v>7</v>
      </c>
      <c r="J43" s="101">
        <v>11</v>
      </c>
      <c r="K43" s="101">
        <v>12</v>
      </c>
      <c r="L43" s="101">
        <v>11</v>
      </c>
      <c r="M43" s="101"/>
      <c r="N43" s="101"/>
      <c r="O43" s="19">
        <f>IF(H43="","",SUMPRODUCT(--(H43:N43&gt;H44:N44)))</f>
        <v>3</v>
      </c>
      <c r="AK43" s="49"/>
      <c r="AL43" s="189"/>
      <c r="AM43" s="75"/>
      <c r="AN43" s="491"/>
      <c r="AO43" s="491"/>
      <c r="AP43" s="491"/>
    </row>
    <row r="44" spans="3:42">
      <c r="F44" s="357">
        <v>3</v>
      </c>
      <c r="G44" s="177" t="str">
        <f>IF(F44="","",VLOOKUP(F44,$C$3:$D$10,2,FALSE))</f>
        <v>Сара С.Стојановска (183)</v>
      </c>
      <c r="H44" s="101">
        <v>11</v>
      </c>
      <c r="I44" s="101">
        <v>11</v>
      </c>
      <c r="J44" s="101">
        <v>6</v>
      </c>
      <c r="K44" s="101">
        <v>10</v>
      </c>
      <c r="L44" s="101">
        <v>1</v>
      </c>
      <c r="M44" s="101"/>
      <c r="N44" s="101"/>
      <c r="O44" s="19">
        <f>IF(H43="","",SUMPRODUCT(--(H43:N43&lt;H44:N44)))</f>
        <v>2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1"/>
      <c r="AO50" s="491"/>
      <c r="AP50" s="491"/>
    </row>
    <row r="51" spans="6:42">
      <c r="AM51" s="75"/>
      <c r="AN51" s="491"/>
      <c r="AO51" s="491"/>
      <c r="AP51" s="491"/>
    </row>
    <row r="52" spans="6:42">
      <c r="AM52" s="75"/>
      <c r="AN52" s="491"/>
      <c r="AO52" s="491"/>
      <c r="AP52" s="491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6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7" t="s">
        <v>61</v>
      </c>
      <c r="D1" s="478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Софија Хасану (194)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Фани Јованоска (193)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Сара С.Стојановска (183)</v>
      </c>
      <c r="F5" s="181">
        <v>1</v>
      </c>
      <c r="G5" s="182" t="str">
        <f>IF(F5="","",VLOOKUP(F5,$C$3:$D$18,2,FALSE))</f>
        <v>Софија Хасану (194)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Михаела Чипевска (149)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Сара А.Стојановска (182)</v>
      </c>
      <c r="F7" s="179"/>
      <c r="P7" s="102"/>
      <c r="Q7" s="122" t="str">
        <f>G5</f>
        <v>Софија Хасану (194)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Сара Чипевска (148)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Изабела Ковачовска (140)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Моника Стајковска (337)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79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9" t="str">
        <f>IF(AT25="","",IF(AT25&lt;AT26,AL25,AL26))</f>
        <v/>
      </c>
      <c r="AX16" s="479"/>
      <c r="AY16" s="480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9"/>
      <c r="AX17" s="479"/>
      <c r="AY17" s="480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79"/>
      <c r="AY18" s="480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1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3" t="s">
        <v>58</v>
      </c>
      <c r="AY20" s="481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6" t="s">
        <v>59</v>
      </c>
      <c r="AX21" s="504"/>
      <c r="AY21" s="482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7"/>
      <c r="AX22" s="504"/>
      <c r="AY22" s="509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8"/>
      <c r="AX23" s="505"/>
      <c r="AY23" s="510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2" t="s">
        <v>81</v>
      </c>
      <c r="AW27" s="493"/>
      <c r="AX27" s="493"/>
      <c r="AY27" s="493"/>
      <c r="AZ27" s="494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1" t="str">
        <f>IF(AT25="","",IF(AT25&gt;AT26,AL25,AL26))</f>
        <v/>
      </c>
      <c r="AY28" s="511"/>
      <c r="AZ28" s="511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6" t="str">
        <f>IF(AT25="","",IF(AT25&lt;AT26,AL25,AL26))</f>
        <v/>
      </c>
      <c r="AY29" s="496"/>
      <c r="AZ29" s="496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7" t="str">
        <f>IF(AT25=AT26,"",IF(AT34=AT35,AL34,IF(AT34&gt;AT35,AL34,AL35)))</f>
        <v/>
      </c>
      <c r="AY30" s="497"/>
      <c r="AZ30" s="497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7" t="str">
        <f>IF(AT25=AT26,"",IF(AT34=AT35,AL35,IF(AT34&lt;AT35,AL34,AL35)))</f>
        <v/>
      </c>
      <c r="AY31" s="497"/>
      <c r="AZ31" s="497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8" t="str">
        <f>IF(Y7="","",IF(Y7&lt;Y8,Q7,Q8))</f>
        <v/>
      </c>
      <c r="AY32" s="498"/>
      <c r="AZ32" s="498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8" t="str">
        <f>IF(Y19="","",IF(Y19&lt;Y20,Q19,Q20))</f>
        <v/>
      </c>
      <c r="AY33" s="498"/>
      <c r="AZ33" s="498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8" t="str">
        <f>IF(Y31="","",IF(Y31&lt;Y32,Q31,Q32))</f>
        <v/>
      </c>
      <c r="AY34" s="498"/>
      <c r="AZ34" s="498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9" t="str">
        <f>IF(Y43="","",IF(Y43&lt;Y44,Q43,Q44))</f>
        <v/>
      </c>
      <c r="AY35" s="499"/>
      <c r="AZ35" s="499"/>
    </row>
    <row r="36" spans="3:52">
      <c r="F36" s="179"/>
      <c r="Z36" s="102"/>
      <c r="AI36" s="107"/>
      <c r="AU36" s="49"/>
      <c r="AV36" s="190"/>
      <c r="AW36" s="191"/>
      <c r="AX36" s="500"/>
      <c r="AY36" s="500"/>
      <c r="AZ36" s="500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1"/>
      <c r="AY37" s="491"/>
      <c r="AZ37" s="491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1"/>
      <c r="AY38" s="491"/>
      <c r="AZ38" s="491"/>
    </row>
    <row r="39" spans="3:52">
      <c r="F39" s="179"/>
      <c r="Z39" s="102"/>
      <c r="AU39" s="49"/>
      <c r="AV39" s="189"/>
      <c r="AW39" s="75"/>
      <c r="AX39" s="491"/>
      <c r="AY39" s="491"/>
      <c r="AZ39" s="491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1"/>
      <c r="AY40" s="491"/>
      <c r="AZ40" s="491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1"/>
      <c r="AY41" s="491"/>
      <c r="AZ41" s="491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1"/>
      <c r="AY42" s="491"/>
      <c r="AZ42" s="491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1"/>
      <c r="AY43" s="491"/>
      <c r="AZ43" s="491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Сара С.Стојановска (183)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1"/>
      <c r="AY50" s="491"/>
      <c r="AZ50" s="491"/>
    </row>
    <row r="51" spans="3:52">
      <c r="AW51" s="75"/>
      <c r="AX51" s="491"/>
      <c r="AY51" s="491"/>
      <c r="AZ51" s="491"/>
    </row>
    <row r="52" spans="3:52">
      <c r="AW52" s="75"/>
      <c r="AX52" s="491"/>
      <c r="AY52" s="491"/>
      <c r="AZ52" s="491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1" t="s">
        <v>61</v>
      </c>
      <c r="D1" s="478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Софија Хасану (194)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Фани Јованоска (193)</v>
      </c>
      <c r="E4">
        <v>1</v>
      </c>
      <c r="F4" s="178">
        <v>1</v>
      </c>
      <c r="G4" s="177" t="str">
        <f>IF(F4="","",VLOOKUP(F4,$C$3:$D$18,2,FALSE))</f>
        <v>Софија Хасану (194)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Сара С.Стојановска (183)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Михаела Чипевска (149)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Сара А.Стојановска (182)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Сара Чипевска (148)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Изабела Ковачовска (140)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Моника Стајковска (337)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9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9" t="str">
        <f>IF(AT25="","",IF(AT25&lt;AT26,AL25,AL26))</f>
        <v/>
      </c>
      <c r="AX16" s="479"/>
      <c r="AY16" s="480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9"/>
      <c r="AX17" s="479"/>
      <c r="AY17" s="480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9"/>
      <c r="AY18" s="480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1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3" t="s">
        <v>58</v>
      </c>
      <c r="AY20" s="481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2" t="s">
        <v>59</v>
      </c>
      <c r="AX21" s="504"/>
      <c r="AY21" s="482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3"/>
      <c r="AX22" s="504"/>
      <c r="AY22" s="509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4"/>
      <c r="AX23" s="505"/>
      <c r="AY23" s="510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2" t="s">
        <v>81</v>
      </c>
      <c r="AW27" s="493"/>
      <c r="AX27" s="493"/>
      <c r="AY27" s="493"/>
      <c r="AZ27" s="494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5" t="str">
        <f>IF(AT25="","",IF(AT25&gt;AT26,AL25,AL26))</f>
        <v/>
      </c>
      <c r="AY28" s="495"/>
      <c r="AZ28" s="495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6" t="str">
        <f>IF(AT25="","",IF(AT25&lt;AT26,AL25,AL26))</f>
        <v/>
      </c>
      <c r="AY29" s="496"/>
      <c r="AZ29" s="496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7" t="str">
        <f>IF(AT25=AT26,"",IF(AT34=AT35,AL34,IF(AT34&gt;AT35,AL34,AL35)))</f>
        <v/>
      </c>
      <c r="AY30" s="497"/>
      <c r="AZ30" s="497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7" t="str">
        <f>IF(AT25=AT26,"",IF(AT34=AT35,AL35,IF(AT34&lt;AT35,AL34,AL35)))</f>
        <v/>
      </c>
      <c r="AY31" s="497"/>
      <c r="AZ31" s="497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8" t="str">
        <f>IF(Y7="","",IF(Y7&lt;Y8,Q7,Q8))</f>
        <v/>
      </c>
      <c r="AY32" s="498"/>
      <c r="AZ32" s="498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8" t="str">
        <f>IF(Y19="","",IF(Y19&lt;Y20,Q19,Q20))</f>
        <v/>
      </c>
      <c r="AY33" s="498"/>
      <c r="AZ33" s="498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8" t="str">
        <f>IF(Y31="","",IF(Y31&lt;Y32,Q31,Q32))</f>
        <v/>
      </c>
      <c r="AY34" s="498"/>
      <c r="AZ34" s="498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8" t="str">
        <f>IF(Y43="","",IF(Y43&lt;Y44,Q43,Q44))</f>
        <v/>
      </c>
      <c r="AY35" s="498"/>
      <c r="AZ35" s="498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5" t="str">
        <f>IF(O4="","",IF(O4&lt;O5,G4,G5))</f>
        <v/>
      </c>
      <c r="AY36" s="515"/>
      <c r="AZ36" s="515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5" t="str">
        <f>IF(O10="","",IF(O10&lt;O11,G10,G11))</f>
        <v/>
      </c>
      <c r="AY37" s="515"/>
      <c r="AZ37" s="51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5" t="str">
        <f>IF(O16="","",IF(O16&lt;O17,G16,G17))</f>
        <v/>
      </c>
      <c r="AY38" s="515"/>
      <c r="AZ38" s="515"/>
    </row>
    <row r="39" spans="3:52">
      <c r="F39" s="179"/>
      <c r="Z39" s="102"/>
      <c r="AU39" s="49"/>
      <c r="AV39" s="118">
        <v>9</v>
      </c>
      <c r="AW39" s="24" t="s">
        <v>20</v>
      </c>
      <c r="AX39" s="515" t="str">
        <f>IF(O22="","",IF(O22&lt;O23,G22,G23))</f>
        <v/>
      </c>
      <c r="AY39" s="515"/>
      <c r="AZ39" s="515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5" t="str">
        <f>IF(O28="","",IF(O28&lt;O29,G28,G29))</f>
        <v/>
      </c>
      <c r="AY40" s="515"/>
      <c r="AZ40" s="515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5" t="str">
        <f>IF(O34="","",IF(O34&lt;O35,G34,G35))</f>
        <v/>
      </c>
      <c r="AY41" s="515"/>
      <c r="AZ41" s="515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5" t="str">
        <f>IF(O40="","",IF(O40&lt;O41,G40,G41))</f>
        <v/>
      </c>
      <c r="AY42" s="515"/>
      <c r="AZ42" s="515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5" t="str">
        <f>IF(O46="","",IF(O46&lt;O47,G46,G47))</f>
        <v/>
      </c>
      <c r="AY43" s="515"/>
      <c r="AZ43" s="51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Фани Јованоска (193)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1"/>
      <c r="AY50" s="491"/>
      <c r="AZ50" s="491"/>
    </row>
    <row r="51" spans="6:52">
      <c r="AW51" s="75"/>
      <c r="AX51" s="491"/>
      <c r="AY51" s="491"/>
      <c r="AZ51" s="491"/>
    </row>
    <row r="52" spans="6:52">
      <c r="AW52" s="75"/>
      <c r="AX52" s="491"/>
      <c r="AY52" s="491"/>
      <c r="AZ52" s="491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1" t="s">
        <v>61</v>
      </c>
      <c r="D1" s="478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Софија Хасану (194)</v>
      </c>
      <c r="E3" s="81" t="s">
        <v>538</v>
      </c>
      <c r="F3">
        <v>1</v>
      </c>
      <c r="G3" s="63">
        <v>1</v>
      </c>
      <c r="H3" s="95" t="str">
        <f>IF(G3="","",VLOOKUP(G3,$C$3:$F$26,2,FALSE))</f>
        <v>Софија Хасану (194)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Фани Јованоска (193)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Софија Хасану (194)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Сара С.Стојановска (183)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Михаела Чипевска (149)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Сара А.Стојановска (182)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Чипевска (148)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Изабела Ковачовска (140)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Моника Стајковска (337)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9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9" t="str">
        <f>IF(BE25="","",IF(BE25&lt;BE26,AW25,AW26))</f>
        <v/>
      </c>
      <c r="BI16" s="479"/>
      <c r="BJ16" s="480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9"/>
      <c r="BI17" s="479"/>
      <c r="BJ17" s="480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9"/>
      <c r="BJ18" s="480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1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3" t="s">
        <v>58</v>
      </c>
      <c r="BJ20" s="481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6" t="s">
        <v>59</v>
      </c>
      <c r="BI21" s="484"/>
      <c r="BJ21" s="482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7"/>
      <c r="BI22" s="484"/>
      <c r="BJ22" s="489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8"/>
      <c r="BI23" s="485"/>
      <c r="BJ23" s="490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Сара С.Стојановска (183)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2" t="s">
        <v>81</v>
      </c>
      <c r="BH27" s="493"/>
      <c r="BI27" s="493"/>
      <c r="BJ27" s="493"/>
      <c r="BK27" s="494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Сара С.Стојановска (183)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5" t="str">
        <f>IF(BE25="","",IF(BE25&gt;BE26,AW25,AW26))</f>
        <v/>
      </c>
      <c r="BJ28" s="495"/>
      <c r="BK28" s="495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6" t="str">
        <f>IF(BE25="","",IF(BE25&lt;BE26,AW25,AW26))</f>
        <v/>
      </c>
      <c r="BJ29" s="496"/>
      <c r="BK29" s="496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7" t="str">
        <f>IF(BE25=BE26,"",IF(BE34=BE35,AW34,IF(BE34&gt;BE35,AW34,AW35)))</f>
        <v/>
      </c>
      <c r="BJ30" s="497"/>
      <c r="BK30" s="497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7" t="str">
        <f>IF(BE25=BE26,"",IF(BE34=BE35,AW35,IF(BE34&lt;BE35,AW34,AW35)))</f>
        <v/>
      </c>
      <c r="BJ31" s="497"/>
      <c r="BK31" s="497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8" t="str">
        <f>IF(AJ7="","",IF(AJ7&lt;AJ8,AB7,AB8))</f>
        <v/>
      </c>
      <c r="BJ32" s="498"/>
      <c r="BK32" s="498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8" t="str">
        <f>IF(AJ19="","",IF(AJ19&lt;AJ20,AB19,AB20))</f>
        <v/>
      </c>
      <c r="BJ33" s="498"/>
      <c r="BK33" s="498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8" t="str">
        <f>IF(AJ31="","",IF(AJ31&lt;AJ32,AB31,AB32))</f>
        <v/>
      </c>
      <c r="BJ34" s="498"/>
      <c r="BK34" s="498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8" t="str">
        <f>IF(AJ43="","",IF(AJ43&lt;AJ44,AB43,AB44))</f>
        <v/>
      </c>
      <c r="BJ35" s="498"/>
      <c r="BK35" s="498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5" t="str">
        <f>IF(Z4="","",IF(Z4&lt;Z5,R4,R5))</f>
        <v/>
      </c>
      <c r="BJ36" s="515"/>
      <c r="BK36" s="515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5" t="str">
        <f>IF(Z10="","",IF(Z10&lt;Z11,R10,R11))</f>
        <v/>
      </c>
      <c r="BJ37" s="515"/>
      <c r="BK37" s="51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5" t="str">
        <f>IF(Z16="","",IF(Z16&lt;Z17,R16,R17))</f>
        <v/>
      </c>
      <c r="BJ38" s="515"/>
      <c r="BK38" s="515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5" t="str">
        <f>IF(Z22="","",IF(Z22&lt;Z23,R22,R23))</f>
        <v/>
      </c>
      <c r="BJ39" s="515"/>
      <c r="BK39" s="51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5" t="str">
        <f>IF(Z28="","",IF(Z28&lt;Z29,R28,R29))</f>
        <v/>
      </c>
      <c r="BJ40" s="515"/>
      <c r="BK40" s="515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5" t="str">
        <f>IF(Z34="","",IF(Z34&lt;Z35,R34,R35))</f>
        <v/>
      </c>
      <c r="BJ41" s="515"/>
      <c r="BK41" s="515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5" t="str">
        <f>IF(Z40="","",IF(Z40&lt;Z41,R40,R41))</f>
        <v/>
      </c>
      <c r="BJ42" s="515"/>
      <c r="BK42" s="51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5" t="str">
        <f>IF(Z46="","",IF(Z46&lt;Z47,R46,R47))</f>
        <v/>
      </c>
      <c r="BJ43" s="515"/>
      <c r="BK43" s="51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1"/>
      <c r="BJ50" s="491"/>
      <c r="BK50" s="491"/>
    </row>
    <row r="51" spans="5:63">
      <c r="H51"/>
      <c r="I51"/>
      <c r="J51"/>
      <c r="K51"/>
      <c r="L51"/>
      <c r="M51"/>
      <c r="N51"/>
      <c r="O51"/>
      <c r="P51"/>
      <c r="BH51" s="75"/>
      <c r="BI51" s="491"/>
      <c r="BJ51" s="491"/>
      <c r="BK51" s="491"/>
    </row>
    <row r="52" spans="5:63">
      <c r="H52"/>
      <c r="I52"/>
      <c r="J52"/>
      <c r="K52"/>
      <c r="L52"/>
      <c r="M52"/>
      <c r="N52"/>
      <c r="O52"/>
      <c r="P52"/>
      <c r="BH52" s="75"/>
      <c r="BI52" s="491"/>
      <c r="BJ52" s="491"/>
      <c r="BK52" s="491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1" t="s">
        <v>61</v>
      </c>
      <c r="D1" s="478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Софија Хасану (194)</v>
      </c>
      <c r="E3" s="359" t="s">
        <v>532</v>
      </c>
      <c r="F3">
        <v>1</v>
      </c>
      <c r="G3" s="63">
        <v>1</v>
      </c>
      <c r="H3" s="95" t="str">
        <f>IF(G3="","",VLOOKUP(G3,$C$3:$E$26,2,FALSE))</f>
        <v>Софија Хасану (194)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Фани Јованоска (193)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Софија Хасану (194)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Сара С.Стојановска (183)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Михаела Чипевска (149)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Сара А.Стојановска (182)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Чипевска (148)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Изабела Ковачовска (140)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Моника Стајковска (337)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9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9" t="str">
        <f>IF(BE25="","",IF(BE25&lt;BE26,AW25,AW26))</f>
        <v/>
      </c>
      <c r="BI16" s="479"/>
      <c r="BJ16" s="480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9"/>
      <c r="BI17" s="479"/>
      <c r="BJ17" s="480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9"/>
      <c r="BJ18" s="480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1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3" t="s">
        <v>58</v>
      </c>
      <c r="BJ20" s="481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6" t="s">
        <v>59</v>
      </c>
      <c r="BI21" s="484"/>
      <c r="BJ21" s="482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7"/>
      <c r="BI22" s="484"/>
      <c r="BJ22" s="489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8"/>
      <c r="BI23" s="485"/>
      <c r="BJ23" s="490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Сара С.Стојановска (183)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2" t="s">
        <v>81</v>
      </c>
      <c r="BH27" s="493"/>
      <c r="BI27" s="493"/>
      <c r="BJ27" s="493"/>
      <c r="BK27" s="494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Сара С.Стојановска (183)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5" t="str">
        <f>IF(BE25="","",IF(BE25&gt;BE26,AW25,AW26))</f>
        <v/>
      </c>
      <c r="BJ28" s="495"/>
      <c r="BK28" s="495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6" t="str">
        <f>IF(BE25="","",IF(BE25&lt;BE26,AW25,AW26))</f>
        <v/>
      </c>
      <c r="BJ29" s="496"/>
      <c r="BK29" s="496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7" t="str">
        <f>IF(BE25=BE26,"",IF(BE34=BE35,AW34,IF(BE34&gt;BE35,AW34,AW35)))</f>
        <v/>
      </c>
      <c r="BJ30" s="497"/>
      <c r="BK30" s="497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7" t="str">
        <f>IF(BE25=BE26,"",IF(BE34=BE35,AW35,IF(BE34&lt;BE35,AW34,AW35)))</f>
        <v/>
      </c>
      <c r="BJ31" s="497"/>
      <c r="BK31" s="497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8" t="str">
        <f>IF(AJ7="","",IF(AJ7&lt;AJ8,AB7,AB8))</f>
        <v/>
      </c>
      <c r="BJ32" s="498"/>
      <c r="BK32" s="498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8" t="str">
        <f>IF(AJ19="","",IF(AJ19&lt;AJ20,AB19,AB20))</f>
        <v/>
      </c>
      <c r="BJ33" s="498"/>
      <c r="BK33" s="498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8" t="str">
        <f>IF(AJ31="","",IF(AJ31&lt;AJ32,AB31,AB32))</f>
        <v/>
      </c>
      <c r="BJ34" s="498"/>
      <c r="BK34" s="498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8" t="str">
        <f>IF(AJ43="","",IF(AJ43&lt;AJ44,AB43,AB44))</f>
        <v/>
      </c>
      <c r="BJ35" s="498"/>
      <c r="BK35" s="498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5" t="str">
        <f>IF(Z4="","",IF(Z4&lt;Z5,R4,R5))</f>
        <v/>
      </c>
      <c r="BJ36" s="515"/>
      <c r="BK36" s="515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5" t="str">
        <f>IF(Z10="","",IF(Z10&lt;Z11,R10,R11))</f>
        <v/>
      </c>
      <c r="BJ37" s="515"/>
      <c r="BK37" s="51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5" t="str">
        <f>IF(Z16="","",IF(Z16&lt;Z17,R16,R17))</f>
        <v/>
      </c>
      <c r="BJ38" s="515"/>
      <c r="BK38" s="515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5" t="str">
        <f>IF(Z22="","",IF(Z22&lt;Z23,R22,R23))</f>
        <v/>
      </c>
      <c r="BJ39" s="515"/>
      <c r="BK39" s="51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5" t="str">
        <f>IF(Z28="","",IF(Z28&lt;Z29,R28,R29))</f>
        <v/>
      </c>
      <c r="BJ40" s="515"/>
      <c r="BK40" s="515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5" t="str">
        <f>IF(Z34="","",IF(Z34&lt;Z35,R34,R35))</f>
        <v/>
      </c>
      <c r="BJ41" s="515"/>
      <c r="BK41" s="515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5" t="str">
        <f>IF(Z40="","",IF(Z40&lt;Z41,R40,R41))</f>
        <v/>
      </c>
      <c r="BJ42" s="515"/>
      <c r="BK42" s="51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5" t="str">
        <f>IF(Z46="","",IF(Z46&lt;Z47,R46,R47))</f>
        <v/>
      </c>
      <c r="BJ43" s="515"/>
      <c r="BK43" s="51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1"/>
      <c r="BJ50" s="491"/>
      <c r="BK50" s="491"/>
    </row>
    <row r="51" spans="5:63">
      <c r="H51"/>
      <c r="I51"/>
      <c r="J51"/>
      <c r="K51"/>
      <c r="L51"/>
      <c r="M51"/>
      <c r="N51"/>
      <c r="O51"/>
      <c r="P51"/>
      <c r="BH51" s="75"/>
      <c r="BI51" s="491"/>
      <c r="BJ51" s="491"/>
      <c r="BK51" s="491"/>
    </row>
    <row r="52" spans="5:63">
      <c r="H52"/>
      <c r="I52"/>
      <c r="J52"/>
      <c r="K52"/>
      <c r="L52"/>
      <c r="M52"/>
      <c r="N52"/>
      <c r="O52"/>
      <c r="P52"/>
      <c r="BH52" s="75"/>
      <c r="BI52" s="491"/>
      <c r="BJ52" s="491"/>
      <c r="BK52" s="491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1" t="s">
        <v>61</v>
      </c>
      <c r="D1" s="478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Софија Хасану (194)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Фани Јованоска (193)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Сара С.Стојановска (183)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Михаела Чипевска (149)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Сара А.Стојановска (182)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Сара Чипевска (148)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Изабела Ковачовска (140)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Моника Стајковска (337)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9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9" t="str">
        <f>IF(BD33=BD34,"",IF(BD33="","",IF(BD33&lt;BD34,AV33,AV34)))</f>
        <v/>
      </c>
      <c r="BG16" s="479"/>
      <c r="BH16" s="480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9"/>
      <c r="BG17" s="479"/>
      <c r="BH17" s="480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9"/>
      <c r="BH18" s="480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1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3" t="s">
        <v>58</v>
      </c>
      <c r="BH20" s="481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4"/>
      <c r="BH21" s="482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6" t="s">
        <v>59</v>
      </c>
      <c r="BG22" s="484"/>
      <c r="BH22" s="489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7"/>
      <c r="BG23" s="485"/>
      <c r="BH23" s="490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0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0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9" t="str">
        <f>IF(BD33=BD34,"",IF(BD33="","",IF(BD33&lt;BD34,AV33,AV34)))</f>
        <v/>
      </c>
      <c r="BG42" s="520"/>
      <c r="BH42" s="520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9"/>
      <c r="BG43" s="42"/>
      <c r="BH43" s="520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9"/>
      <c r="BG44" s="42"/>
      <c r="BH44" s="520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1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3" t="s">
        <v>58</v>
      </c>
      <c r="BH46" s="481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4"/>
      <c r="BH47" s="518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6" t="s">
        <v>59</v>
      </c>
      <c r="BG48" s="484"/>
      <c r="BH48" s="489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7"/>
      <c r="BG49" s="485"/>
      <c r="BH49" s="490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2" t="s">
        <v>81</v>
      </c>
      <c r="BF51" s="493"/>
      <c r="BG51" s="493"/>
      <c r="BH51" s="493"/>
      <c r="BI51" s="494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1" t="str">
        <f>IF(BD33="","",IF(BD33&gt;BD34,AV33,AV34))</f>
        <v/>
      </c>
      <c r="BH52" s="521"/>
      <c r="BI52" s="521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6" t="str">
        <f>IF(BD33=BD34,"",IF(BD33="","",IF(BD33&lt;BD34,AV33,AV34)))</f>
        <v/>
      </c>
      <c r="BH53" s="496"/>
      <c r="BI53" s="496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7" t="str">
        <f>IF(BD33=BD34,"",IF(BD41=BD42,AV41,IF(BD41&gt;BD42,AV41,AV42)))</f>
        <v/>
      </c>
      <c r="BH54" s="497"/>
      <c r="BI54" s="497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7" t="str">
        <f>IF(BD33=BD34,"",IF(BD41=BD42,AV42,IF(BD42&lt;BD41,AV42,AV41)))</f>
        <v/>
      </c>
      <c r="BH55" s="497"/>
      <c r="BI55" s="497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8" t="str">
        <f>IF(AI9="","",IF(AI9&lt;AI10,AA9,AA10))</f>
        <v/>
      </c>
      <c r="BH56" s="498"/>
      <c r="BI56" s="498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8" t="str">
        <f>IF(AI25="","",IF(AI25&lt;AI26,AA25,AA26))</f>
        <v/>
      </c>
      <c r="BH57" s="498"/>
      <c r="BI57" s="498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8" t="str">
        <f>IF(AI41="","",IF(AI41&lt;AI42,AA41,AA42))</f>
        <v/>
      </c>
      <c r="BH58" s="498"/>
      <c r="BI58" s="498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8" t="str">
        <f>IF(AI57="","",IF(AI57&lt;AI58,AA57,AA58))</f>
        <v/>
      </c>
      <c r="BH59" s="498"/>
      <c r="BI59" s="498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5" t="str">
        <f>IF(Y5="","",IF(Y5&lt;Y6,Q5,Q6))</f>
        <v/>
      </c>
      <c r="BH60" s="515"/>
      <c r="BI60" s="515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5" t="str">
        <f>IF(Y13="","",IF(Y13&lt;Y14,Q13,Q14))</f>
        <v/>
      </c>
      <c r="BH61" s="515"/>
      <c r="BI61" s="515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5" t="str">
        <f>IF(Y21="","",IF(Y21&lt;Y22,Q21,Q22))</f>
        <v/>
      </c>
      <c r="BH62" s="515"/>
      <c r="BI62" s="515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5" t="str">
        <f>IF(Y29="","",IF(Y29&lt;Y30,Q29,Q30))</f>
        <v/>
      </c>
      <c r="BH63" s="515"/>
      <c r="BI63" s="515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5" t="str">
        <f>IF(Y37="","",IF(Y37&lt;Y38,Q37,Q38))</f>
        <v/>
      </c>
      <c r="BH64" s="515"/>
      <c r="BI64" s="515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5" t="str">
        <f>IF(Y45="","",IF(Y45&lt;Y46,Q45,Q46))</f>
        <v/>
      </c>
      <c r="BH65" s="515"/>
      <c r="BI65" s="515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5" t="str">
        <f>IF(Y53="","",IF(Y53&lt;Y54,Q53,Q54))</f>
        <v/>
      </c>
      <c r="BH66" s="515"/>
      <c r="BI66" s="515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5" t="str">
        <f>IF(Y61="","",IF(Y61&lt;Y62,Q61,Q62))</f>
        <v/>
      </c>
      <c r="BH67" s="515"/>
      <c r="BI67" s="515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1" t="s">
        <v>61</v>
      </c>
      <c r="D1" s="478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Софија Хасану (194)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Фани Јованоска (193)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Сара С.Стојановска (183)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Михаела Чипевска (149)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Сара А.Стојановска (182)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Сара Чипевска (148)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Изабела Ковачовска (140)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Моника Стајковска (337)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2023-04-01T17:32:30Z</dcterms:modified>
</cp:coreProperties>
</file>