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00" tabRatio="926" activeTab="9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D10" i="19" l="1"/>
  <c r="K19" i="19" l="1"/>
  <c r="K16" i="19"/>
  <c r="K11" i="19"/>
  <c r="K22" i="19"/>
  <c r="K6" i="19"/>
  <c r="K14" i="19"/>
  <c r="K18" i="19"/>
  <c r="K13" i="19"/>
  <c r="K12" i="19"/>
  <c r="K25" i="19"/>
  <c r="K9" i="19"/>
  <c r="K5" i="19"/>
  <c r="K3" i="19"/>
  <c r="K15" i="19"/>
  <c r="K23" i="19"/>
  <c r="K7" i="19"/>
  <c r="K4" i="19"/>
  <c r="K24" i="19"/>
  <c r="K26" i="19"/>
  <c r="K21" i="19"/>
  <c r="K10" i="19"/>
  <c r="K20" i="19"/>
  <c r="K8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7" i="19"/>
  <c r="J17" i="19"/>
  <c r="I17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AM16" i="49"/>
  <c r="Y14" i="49"/>
  <c r="Y13" i="49"/>
  <c r="O8" i="49"/>
  <c r="O7" i="49"/>
  <c r="AN32" i="49" s="1"/>
  <c r="AB25" i="49" l="1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5" i="48" l="1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6" i="19"/>
  <c r="J11" i="19"/>
  <c r="J22" i="19"/>
  <c r="J6" i="19"/>
  <c r="J14" i="19"/>
  <c r="J18" i="19"/>
  <c r="J13" i="19"/>
  <c r="J12" i="19"/>
  <c r="J25" i="19"/>
  <c r="J9" i="19"/>
  <c r="J5" i="19"/>
  <c r="J3" i="19"/>
  <c r="J15" i="19"/>
  <c r="J23" i="19"/>
  <c r="J7" i="19"/>
  <c r="J4" i="19"/>
  <c r="J24" i="19"/>
  <c r="J26" i="19"/>
  <c r="J21" i="19"/>
  <c r="J10" i="19"/>
  <c r="J20" i="19"/>
  <c r="J8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9" i="19"/>
  <c r="I19" i="19"/>
  <c r="I16" i="19"/>
  <c r="I11" i="19"/>
  <c r="I22" i="19"/>
  <c r="I6" i="19"/>
  <c r="I14" i="19"/>
  <c r="I18" i="19"/>
  <c r="I13" i="19"/>
  <c r="I12" i="19"/>
  <c r="I25" i="19"/>
  <c r="I9" i="19"/>
  <c r="I5" i="19"/>
  <c r="I3" i="19"/>
  <c r="I15" i="19"/>
  <c r="I23" i="19"/>
  <c r="I7" i="19"/>
  <c r="I4" i="19"/>
  <c r="I24" i="19"/>
  <c r="I26" i="19"/>
  <c r="I21" i="19"/>
  <c r="I10" i="19"/>
  <c r="I20" i="19"/>
  <c r="I8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P4" i="45"/>
  <c r="AO3" i="45"/>
  <c r="AN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K3" i="8"/>
  <c r="J3" i="8"/>
  <c r="I3" i="8"/>
  <c r="H3" i="8"/>
  <c r="H5" i="7"/>
  <c r="I3" i="7"/>
  <c r="I6" i="7"/>
  <c r="F5" i="7"/>
  <c r="AJ6" i="7"/>
  <c r="AO3" i="7" s="1"/>
  <c r="AI6" i="7"/>
  <c r="AN5" i="7" s="1"/>
  <c r="AH6" i="7"/>
  <c r="AM4" i="7" s="1"/>
  <c r="K6" i="7"/>
  <c r="J6" i="7"/>
  <c r="AD6" i="7" s="1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O5" i="5" l="1"/>
  <c r="AD5" i="7"/>
  <c r="AB3" i="7"/>
  <c r="AC6" i="7"/>
  <c r="AD3" i="6"/>
  <c r="AD6" i="6"/>
  <c r="AC3" i="6"/>
  <c r="AD3" i="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P3" i="7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N3" i="7"/>
  <c r="L4" i="7"/>
  <c r="AD4" i="7" s="1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N6" i="7" l="1"/>
  <c r="O4" i="24"/>
  <c r="O3" i="24"/>
  <c r="AC3" i="24"/>
  <c r="O5" i="6"/>
  <c r="N4" i="7"/>
  <c r="O3" i="7"/>
  <c r="O5" i="8"/>
  <c r="O6" i="8"/>
  <c r="R6" i="8" s="1"/>
  <c r="AB5" i="8"/>
  <c r="R5" i="6"/>
  <c r="O4" i="7"/>
  <c r="R4" i="24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3" i="24" l="1"/>
  <c r="R4" i="7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7" i="19"/>
  <c r="D45" i="36" l="1"/>
  <c r="D46" i="36"/>
  <c r="D38" i="36"/>
  <c r="D37" i="36"/>
  <c r="D4" i="1"/>
  <c r="C3" i="37" s="1"/>
  <c r="M6" i="19"/>
  <c r="M14" i="19"/>
  <c r="M18" i="19"/>
  <c r="M13" i="19"/>
  <c r="M12" i="19"/>
  <c r="M25" i="19"/>
  <c r="M9" i="19"/>
  <c r="M5" i="19"/>
  <c r="M3" i="19"/>
  <c r="M15" i="19"/>
  <c r="M23" i="19"/>
  <c r="M7" i="19"/>
  <c r="M4" i="19"/>
  <c r="M24" i="19"/>
  <c r="M26" i="19"/>
  <c r="M21" i="19"/>
  <c r="M10" i="19"/>
  <c r="M20" i="19"/>
  <c r="M8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9" i="19"/>
  <c r="M16" i="19"/>
  <c r="M11" i="19"/>
  <c r="M22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Y44" i="26"/>
  <c r="Y43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AB4" i="23" s="1"/>
  <c r="L4" i="23"/>
  <c r="AD4" i="23" s="1"/>
  <c r="I6" i="23"/>
  <c r="M4" i="23"/>
  <c r="H6" i="23"/>
  <c r="G5" i="23"/>
  <c r="O5" i="23" s="1"/>
  <c r="J3" i="23"/>
  <c r="F5" i="23"/>
  <c r="N5" i="23" s="1"/>
  <c r="K3" i="23"/>
  <c r="AP3" i="23"/>
  <c r="Q3" i="23" s="1"/>
  <c r="AD5" i="23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5" i="23" l="1"/>
  <c r="O4" i="23"/>
  <c r="AB3" i="23"/>
  <c r="O3" i="23"/>
  <c r="N4" i="23"/>
  <c r="N3" i="23"/>
  <c r="N6" i="23"/>
  <c r="O6" i="23"/>
  <c r="AC6" i="23"/>
  <c r="AC3" i="23"/>
  <c r="AB5" i="23"/>
  <c r="R5" i="23" s="1"/>
  <c r="Q7" i="23"/>
  <c r="P7" i="23"/>
  <c r="AK6" i="23"/>
  <c r="AD3" i="23"/>
  <c r="AK4" i="23"/>
  <c r="C3" i="23"/>
  <c r="C4" i="23"/>
  <c r="C5" i="23"/>
  <c r="C6" i="23"/>
  <c r="R4" i="23" l="1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G42" i="26" s="1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23" i="26" l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D11" i="25"/>
  <c r="G28" i="25" s="1"/>
  <c r="Q31" i="25" s="1"/>
  <c r="AX34" i="25" s="1"/>
  <c r="D11" i="22"/>
  <c r="H17" i="22" s="1"/>
  <c r="D12" i="26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11" i="26" l="1"/>
  <c r="AX34" i="26"/>
  <c r="G10" i="26"/>
  <c r="Q8" i="26" s="1"/>
  <c r="AX32" i="26" s="1"/>
  <c r="G18" i="26"/>
  <c r="G47" i="26"/>
  <c r="G22" i="26"/>
  <c r="AA14" i="26" s="1"/>
  <c r="AL34" i="26" s="1"/>
  <c r="AY16" i="26" s="1"/>
  <c r="AA13" i="26"/>
  <c r="AL25" i="26" s="1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BI37" i="22"/>
  <c r="BI42" i="22"/>
  <c r="AB44" i="22"/>
  <c r="BI35" i="22" s="1"/>
  <c r="AW25" i="22"/>
  <c r="BJ16" i="22"/>
  <c r="BI30" i="22"/>
  <c r="BI39" i="22"/>
  <c r="AL35" i="26" l="1"/>
  <c r="AL26" i="26"/>
  <c r="AY19" i="26"/>
  <c r="AX31" i="26"/>
  <c r="AL38" i="22"/>
  <c r="AW26" i="22" s="1"/>
  <c r="BI15" i="22" s="1"/>
  <c r="BH16" i="22"/>
  <c r="BI29" i="22"/>
  <c r="AX29" i="26" l="1"/>
  <c r="AW16" i="26"/>
  <c r="BI28" i="22"/>
</calcChain>
</file>

<file path=xl/sharedStrings.xml><?xml version="1.0" encoding="utf-8"?>
<sst xmlns="http://schemas.openxmlformats.org/spreadsheetml/2006/main" count="2662" uniqueCount="821">
  <si>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</si>
  <si>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</si>
  <si>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</si>
  <si>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</si>
  <si>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</si>
  <si>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</si>
  <si>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</si>
  <si>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</si>
  <si>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</si>
  <si>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</si>
  <si>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</si>
  <si>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</si>
  <si>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</si>
  <si>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</si>
  <si>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</si>
  <si>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</si>
  <si>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</si>
  <si>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</si>
  <si>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</si>
  <si>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</si>
  <si>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</si>
  <si>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</si>
  <si>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</si>
  <si>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</si>
  <si>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</si>
  <si>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</si>
  <si>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</si>
  <si>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</si>
  <si>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</si>
  <si>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</si>
  <si>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</si>
  <si>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</si>
  <si>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</si>
  <si>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</si>
  <si>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</si>
  <si>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</si>
  <si>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</si>
  <si>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</si>
  <si>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</si>
  <si>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</si>
  <si>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</si>
  <si>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</si>
  <si>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</si>
  <si>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</si>
  <si>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</si>
  <si>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</si>
  <si>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</si>
  <si>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</si>
  <si>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</si>
  <si>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</si>
  <si>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</si>
  <si>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</si>
  <si>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</si>
  <si>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</si>
  <si>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</si>
  <si>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</si>
  <si>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</si>
  <si>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</si>
  <si>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</si>
  <si>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</si>
  <si>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</si>
  <si>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</si>
  <si>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</si>
  <si>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</si>
  <si>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</si>
  <si>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</si>
  <si>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</si>
  <si>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</si>
  <si>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</si>
  <si>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</si>
  <si>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</si>
  <si>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</si>
  <si>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</si>
  <si>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</si>
  <si>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</si>
  <si>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</si>
  <si>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</si>
  <si>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</si>
  <si>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</si>
  <si>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</si>
  <si>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</si>
  <si>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</si>
  <si>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</si>
  <si>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</si>
  <si>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</si>
  <si>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</si>
  <si>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</si>
  <si>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</si>
  <si>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</si>
  <si>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</si>
  <si>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</si>
  <si>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</si>
  <si>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</si>
  <si>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</si>
  <si>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</si>
  <si>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</si>
  <si>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</si>
  <si>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</si>
  <si>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</si>
  <si>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</si>
  <si>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</si>
  <si>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</si>
  <si>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</si>
  <si>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</si>
  <si>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</si>
  <si>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</si>
  <si>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</si>
  <si>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</si>
  <si>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</si>
  <si>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</si>
  <si>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</si>
  <si>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</si>
  <si>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</si>
  <si>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</si>
  <si>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</si>
  <si>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</si>
  <si>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</si>
  <si>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</si>
  <si>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</si>
  <si>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</si>
  <si>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</si>
  <si>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</si>
  <si>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</si>
  <si>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</si>
  <si>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</si>
  <si>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</si>
  <si>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</si>
  <si>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</si>
  <si>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</si>
  <si>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</si>
  <si>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</si>
  <si>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</si>
  <si>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</si>
  <si>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</si>
  <si>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</si>
  <si>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</si>
  <si>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</si>
  <si>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</si>
  <si>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</si>
  <si>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</si>
  <si>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</si>
  <si>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</si>
  <si>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</si>
  <si>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</si>
  <si>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</si>
  <si>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</si>
  <si>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</si>
  <si>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</si>
  <si>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</si>
  <si>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</si>
  <si>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</si>
  <si>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</si>
  <si>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</si>
  <si>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</si>
  <si>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</si>
  <si>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</si>
  <si>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</si>
  <si>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</si>
  <si>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</si>
  <si>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</si>
  <si>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</si>
  <si>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</si>
  <si>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</si>
  <si>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</si>
  <si>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</si>
  <si>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</si>
  <si>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</si>
  <si>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</si>
  <si>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</si>
  <si>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</si>
  <si>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</si>
  <si>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</si>
  <si>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</si>
  <si>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</si>
  <si>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</si>
  <si>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</si>
  <si>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</si>
  <si>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</si>
  <si>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</si>
  <si>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</si>
  <si>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</si>
  <si>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</si>
  <si>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</si>
  <si>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</si>
  <si>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</si>
  <si>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</si>
  <si>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</si>
  <si>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</si>
  <si>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</si>
  <si>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</si>
  <si>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</si>
  <si>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</si>
  <si>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</si>
  <si>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</si>
  <si>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</si>
  <si>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</si>
  <si>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</si>
  <si>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</si>
  <si>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</si>
  <si>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</si>
  <si>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</si>
  <si>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</si>
  <si>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</si>
  <si>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</si>
  <si>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</si>
  <si>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</si>
  <si>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</si>
  <si>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</si>
  <si>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</si>
  <si>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</si>
  <si>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</si>
  <si>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</si>
  <si>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</si>
  <si>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</si>
  <si>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</si>
  <si>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</si>
  <si>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</si>
  <si>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</si>
  <si>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</si>
  <si>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</si>
  <si>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</si>
  <si>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</si>
  <si>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</si>
  <si>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</si>
  <si>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</si>
  <si>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</si>
  <si>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</si>
  <si>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</si>
  <si>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</si>
  <si>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</si>
  <si>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</si>
  <si>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</si>
  <si>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</si>
  <si>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</si>
  <si>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</si>
  <si>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</si>
  <si>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</si>
  <si>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</si>
  <si>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</si>
  <si>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</si>
  <si>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</si>
  <si>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</si>
  <si>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</si>
  <si>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</si>
  <si>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</si>
  <si>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</si>
  <si>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</si>
  <si>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</si>
  <si>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</si>
  <si>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</si>
  <si>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</si>
  <si>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</si>
  <si>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</si>
  <si>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</si>
  <si>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</si>
  <si>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</si>
  <si>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</si>
  <si>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</si>
  <si>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</si>
  <si>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</si>
  <si>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</si>
  <si>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</si>
  <si>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</si>
  <si>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</si>
  <si>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</si>
  <si>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</si>
  <si>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</si>
  <si>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</si>
  <si>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</si>
  <si>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</si>
  <si>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</si>
  <si>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</si>
  <si>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</si>
  <si>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</si>
  <si>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</si>
  <si>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</si>
  <si>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</si>
  <si>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</si>
  <si>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</si>
  <si>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</si>
  <si>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</si>
  <si>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</si>
  <si>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</si>
  <si>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</si>
  <si>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</si>
  <si>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</si>
  <si>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</si>
  <si>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</si>
  <si>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</si>
  <si>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</si>
  <si>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</si>
  <si>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</si>
  <si>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</si>
  <si>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</si>
  <si>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</si>
  <si>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</si>
  <si>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</si>
  <si>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</si>
  <si>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</si>
  <si>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</si>
  <si>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</si>
  <si>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</si>
  <si>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</si>
  <si>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</si>
  <si>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</si>
  <si>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</si>
  <si>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</si>
  <si>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</si>
  <si>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</si>
  <si>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</si>
  <si>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</si>
  <si>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</si>
  <si>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</si>
  <si>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</si>
  <si>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</si>
  <si>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</si>
  <si>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</si>
  <si>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</si>
  <si>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</si>
  <si>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</si>
  <si>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</si>
  <si>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</si>
  <si>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</si>
  <si>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</si>
  <si>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</si>
  <si>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</si>
  <si>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</si>
  <si>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</si>
  <si>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</si>
  <si>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</si>
  <si>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</si>
  <si>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</si>
  <si>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</si>
  <si>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</si>
  <si>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</si>
  <si>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</si>
  <si>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</si>
  <si>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</si>
  <si>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</si>
  <si>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</si>
  <si>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</si>
  <si>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</si>
  <si>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</si>
  <si>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</si>
  <si>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</si>
  <si>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</si>
  <si>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</si>
  <si>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</si>
  <si>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</si>
  <si>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</si>
  <si>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</si>
  <si>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</si>
  <si>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</si>
  <si>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</si>
  <si>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</si>
  <si>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</si>
  <si>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</si>
  <si>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</si>
  <si>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</si>
  <si>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</si>
  <si>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</si>
  <si>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</si>
  <si>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</si>
  <si>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</si>
  <si>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</si>
  <si>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</si>
  <si>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</si>
  <si>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</si>
  <si>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</si>
  <si>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</si>
  <si>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</si>
  <si>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</si>
  <si>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</si>
  <si>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</si>
  <si>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</si>
  <si>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</si>
  <si>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</si>
  <si>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</si>
  <si>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</si>
  <si>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</si>
  <si>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</si>
  <si>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</si>
  <si>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</si>
  <si>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</si>
  <si>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</si>
  <si>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</si>
  <si>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</si>
  <si>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</si>
  <si>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</si>
  <si>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</si>
  <si>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</si>
  <si>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</si>
  <si>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</si>
  <si>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</si>
  <si>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</si>
  <si>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</si>
  <si>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</si>
  <si>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</si>
  <si>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</si>
  <si>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</si>
  <si>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</si>
  <si>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</si>
  <si>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</si>
  <si>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</si>
  <si>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</si>
  <si>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</si>
  <si>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</si>
  <si>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</si>
  <si>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</si>
  <si>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</si>
  <si>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</si>
  <si>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</si>
  <si>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</si>
  <si>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</si>
  <si>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</si>
  <si>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</si>
  <si>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</si>
  <si>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</si>
  <si>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</si>
  <si>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</si>
  <si>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</si>
  <si>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</si>
  <si>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</si>
  <si>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</si>
  <si>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</si>
  <si>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</si>
  <si>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</si>
  <si>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</si>
  <si>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</si>
  <si>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</si>
  <si>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</si>
  <si>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</si>
  <si>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</si>
  <si>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</si>
  <si>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</si>
  <si>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</si>
  <si>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</si>
  <si>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</si>
  <si>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</si>
  <si>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</si>
  <si>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</si>
  <si>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</si>
  <si>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</si>
  <si>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</si>
  <si>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</si>
  <si>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</si>
  <si>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</si>
  <si>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</si>
  <si>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</si>
  <si>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</si>
  <si>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</si>
  <si>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</si>
  <si>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</si>
  <si>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</si>
  <si>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</si>
  <si>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</si>
  <si>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</si>
  <si>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</si>
  <si>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</si>
  <si>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</si>
  <si>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</si>
  <si>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</si>
  <si>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</si>
  <si>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</si>
  <si>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</si>
  <si>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</si>
  <si>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</si>
  <si>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</si>
  <si>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</si>
  <si>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</si>
  <si>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</si>
  <si>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</si>
  <si>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</si>
  <si>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</si>
  <si>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</si>
  <si>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</si>
  <si>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</si>
  <si>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</si>
  <si>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</si>
  <si>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</si>
  <si>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</si>
  <si>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</si>
  <si>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</si>
  <si>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</si>
  <si>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</si>
  <si>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</si>
  <si>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</si>
  <si>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</si>
  <si>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</si>
  <si>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</si>
  <si>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</si>
  <si>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</si>
  <si>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</si>
  <si>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</si>
  <si>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</si>
  <si>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</si>
  <si>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</si>
  <si>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</si>
  <si>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</si>
  <si>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</si>
  <si>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</si>
  <si>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</si>
  <si>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</si>
  <si>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</si>
  <si>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</si>
  <si>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</si>
  <si>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</si>
  <si>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</si>
  <si>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</si>
  <si>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</si>
  <si>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</si>
  <si>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</si>
  <si>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</si>
  <si>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</si>
  <si>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</si>
  <si>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</si>
  <si>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</si>
  <si>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</si>
  <si>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</si>
  <si>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</si>
  <si>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</si>
  <si>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</si>
  <si>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</si>
  <si>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</si>
  <si>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</si>
  <si>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</si>
  <si>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</si>
  <si>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</si>
  <si>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</si>
  <si>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</si>
  <si>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</si>
  <si>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</si>
  <si>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</si>
  <si>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</si>
  <si>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</si>
  <si>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</si>
  <si>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</si>
  <si>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</si>
  <si>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</si>
  <si>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</si>
  <si>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</si>
  <si>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</si>
  <si>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</si>
  <si>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</si>
  <si>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</si>
  <si>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</si>
  <si>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</si>
  <si>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</si>
  <si>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</si>
  <si>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</si>
  <si>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</si>
  <si>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</si>
  <si>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</si>
  <si>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</si>
  <si>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</si>
  <si>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</si>
  <si>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</si>
  <si>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</si>
  <si>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</si>
  <si>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</si>
  <si>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</si>
  <si>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</si>
  <si>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</si>
  <si>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</si>
  <si>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</si>
  <si>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</si>
  <si>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</si>
  <si>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</si>
  <si>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</si>
  <si>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</si>
  <si>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</si>
  <si>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</si>
  <si>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</si>
  <si>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</si>
  <si>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</si>
  <si>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</si>
  <si>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</si>
  <si>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</si>
  <si>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</si>
  <si>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</si>
  <si>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</si>
  <si>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</si>
  <si>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</si>
  <si>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</si>
  <si>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</si>
  <si>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</si>
  <si>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</si>
  <si>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</si>
  <si>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</si>
  <si>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</si>
  <si>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</si>
  <si>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</si>
  <si>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</si>
  <si>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</si>
  <si>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</si>
  <si>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</si>
  <si>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</si>
  <si>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</si>
  <si>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</si>
  <si>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</si>
  <si>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</si>
  <si>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</si>
  <si>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</si>
  <si>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</si>
  <si>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</si>
  <si>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</si>
  <si>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</si>
  <si>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</si>
  <si>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</si>
  <si>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</si>
  <si>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</si>
  <si>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</si>
  <si>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</si>
  <si>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</si>
  <si>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</si>
  <si>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</si>
  <si>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</si>
  <si>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</si>
  <si>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</si>
  <si>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</si>
  <si>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</si>
  <si>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</si>
  <si>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</si>
  <si>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</si>
  <si>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</si>
  <si>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</si>
  <si>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</si>
  <si>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</si>
  <si>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</si>
  <si>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</si>
  <si>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</si>
  <si>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</si>
  <si>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</si>
  <si>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</si>
  <si>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</si>
  <si>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</si>
  <si>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</si>
  <si>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</si>
  <si>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</si>
  <si>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</si>
  <si>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</si>
  <si>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</si>
  <si>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</si>
  <si>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</si>
  <si>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</si>
  <si>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</si>
  <si>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</si>
  <si>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</si>
  <si>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</si>
  <si>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</si>
  <si>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</si>
  <si>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</si>
  <si>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</si>
  <si>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</si>
  <si>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</si>
  <si>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</si>
  <si>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</si>
  <si>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</si>
  <si>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</si>
  <si>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</si>
  <si>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</si>
  <si>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</si>
  <si>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</si>
  <si>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</si>
  <si>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</si>
  <si>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</si>
  <si>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</si>
  <si>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</si>
  <si>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</si>
  <si>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</si>
  <si>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</si>
  <si>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</si>
  <si>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</si>
  <si>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</si>
  <si>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</si>
  <si>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</si>
  <si>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</si>
  <si>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</si>
  <si>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</si>
  <si>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</si>
  <si>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</si>
  <si>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</si>
  <si>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</si>
  <si>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</si>
  <si>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</si>
  <si>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</si>
  <si>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</si>
  <si>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</si>
  <si>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</si>
  <si>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</si>
  <si>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</si>
  <si>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</si>
  <si>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</si>
  <si>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</si>
  <si>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</si>
  <si>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</si>
  <si>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</si>
  <si>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</si>
  <si>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</si>
  <si>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</si>
  <si>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</si>
  <si>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</si>
  <si>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</si>
  <si>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</si>
  <si>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</si>
  <si>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</si>
  <si>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</si>
  <si>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</si>
  <si>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</si>
  <si>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</si>
  <si>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</si>
  <si>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</si>
  <si>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</si>
  <si>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</si>
  <si>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</si>
  <si>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</si>
  <si>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</si>
  <si>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</si>
  <si>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</si>
  <si>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</si>
  <si>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</si>
  <si>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</si>
  <si>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</si>
  <si>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</si>
  <si>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</si>
  <si>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</si>
  <si>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</si>
  <si>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</si>
  <si>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</si>
  <si>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</si>
  <si>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</si>
  <si>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</si>
  <si>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</si>
  <si>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</si>
  <si>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</si>
  <si>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</si>
  <si>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</si>
  <si>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</si>
  <si>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</si>
  <si>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</si>
  <si>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</si>
  <si>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</si>
  <si>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</si>
  <si>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</si>
  <si>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</si>
  <si>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</si>
  <si>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</si>
  <si>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</si>
  <si>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</si>
  <si>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</si>
  <si>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</si>
  <si>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</si>
  <si>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</si>
  <si>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</si>
  <si>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</si>
  <si>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</si>
  <si>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</si>
  <si>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</si>
  <si>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</si>
  <si>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</si>
  <si>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</si>
  <si>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</si>
  <si>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</si>
  <si>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</si>
  <si>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</si>
  <si>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</si>
  <si>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</si>
  <si>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</si>
  <si>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</si>
  <si>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</si>
  <si>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</si>
  <si>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</si>
  <si>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</si>
  <si>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</si>
  <si>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</si>
  <si>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</si>
  <si>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</si>
  <si>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</si>
  <si>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</si>
  <si>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</si>
  <si>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</si>
  <si>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</si>
  <si>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</si>
  <si>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</si>
  <si>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</si>
  <si>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</si>
  <si>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</si>
  <si>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</si>
  <si>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</si>
  <si>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</si>
  <si>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</si>
  <si>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</si>
  <si>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</si>
  <si>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</si>
  <si>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</si>
  <si>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</si>
  <si>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</si>
  <si>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</si>
  <si>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</si>
  <si>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</si>
  <si>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</si>
  <si>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</si>
  <si>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</si>
  <si>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</si>
  <si>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</si>
  <si>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</si>
  <si>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</si>
  <si>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</si>
  <si>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</si>
  <si>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</si>
  <si>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</si>
  <si>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</si>
  <si>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</si>
  <si>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</si>
  <si>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</si>
  <si>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</si>
  <si>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Јуниори У19</t>
  </si>
  <si>
    <t>Јован Аврамоски</t>
  </si>
  <si>
    <t>Огнен Илиески</t>
  </si>
  <si>
    <t>Антонио Аврамски(144)</t>
  </si>
  <si>
    <t>Андреј Стојановски(47)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</si>
</sst>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52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30" xfId="0" applyFont="1" applyFill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0" borderId="1" xfId="0" applyBorder="1"/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left" vertical="center"/>
    </xf>
    <xf numFmtId="0" fontId="0" fillId="0" borderId="0" xfId="0"/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S20" sqref="S20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2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15" t="s">
        <v>123</v>
      </c>
      <c r="C1" s="416"/>
      <c r="D1" s="416"/>
      <c r="E1" s="416"/>
      <c r="F1" s="417" t="s">
        <v>121</v>
      </c>
      <c r="G1" s="418"/>
      <c r="H1" s="418"/>
      <c r="I1" s="418"/>
      <c r="J1" s="418"/>
      <c r="K1" s="418"/>
      <c r="L1" s="418"/>
      <c r="M1" s="418"/>
      <c r="N1" s="418"/>
      <c r="O1" s="419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13" t="s">
        <v>62</v>
      </c>
      <c r="C3" s="308">
        <v>1</v>
      </c>
      <c r="D3" s="334" t="str">
        <f>IF(ISERROR(VLOOKUP(C3,$G$3:$I$66,3,FALSE)),"",(VLOOKUP(C3,$G$3:$I$66,3,FALSE)))</f>
        <v>Александар Јакимовски (178)</v>
      </c>
      <c r="E3" s="335" t="str">
        <f>IF(D3="","",INDEX($J$3:$J$42,MATCH(C3,$G$3:$G$42,0)))</f>
        <v>Крива Паланка</v>
      </c>
      <c r="F3" s="340">
        <v>14</v>
      </c>
      <c r="G3" s="393">
        <v>1</v>
      </c>
      <c r="H3" s="46">
        <v>178</v>
      </c>
      <c r="I3" s="341" t="str">
        <f>IF(ISERROR(VLOOKUP(H3,Baza!A:C,2,FALSE)&amp;" "&amp;"("&amp;H3&amp;")"),"",(VLOOKUP(H3,Baza!A:C,2,FALSE)&amp;" "&amp;"("&amp;H3&amp;")"))</f>
        <v>Александар Јакимовски (178)</v>
      </c>
      <c r="J3" s="341" t="str">
        <f>IF(ISERROR(VLOOKUP(H3,Baza!A:C,3,FALSE)),"",(VLOOKUP(H3,Baza!A:C,3,FALSE)))</f>
        <v>Крива Паланка</v>
      </c>
      <c r="K3" s="356">
        <f>IF(ISERROR(VLOOKUP(H3,Baza!A:D,4,FALSE)),"",(VLOOKUP(H3,Baza!A:D,4,FALSE)))</f>
        <v>0</v>
      </c>
      <c r="M3" s="276" t="e">
        <f t="shared" ref="M3:M34" si="0">VLOOKUP(C3,$H$3:$J$66,3,FALSE)</f>
        <v>#N/A</v>
      </c>
      <c r="N3" s="276">
        <v>14</v>
      </c>
      <c r="O3" s="289">
        <v>1</v>
      </c>
    </row>
    <row r="4" spans="2:17">
      <c r="B4" s="411"/>
      <c r="C4" s="306">
        <v>2</v>
      </c>
      <c r="D4" s="328" t="str">
        <f t="shared" ref="D4:D67" si="1">IF(ISERROR(VLOOKUP(C4,$G$3:$I$66,3,FALSE)),"",(VLOOKUP(C4,$G$3:$I$66,3,FALSE)))</f>
        <v>Ненад Тиловски (129)</v>
      </c>
      <c r="E4" s="329" t="str">
        <f t="shared" ref="E4:E66" si="2">IF(D4="","",INDEX($J$3:$J$42,MATCH(C4,$G$3:$G$42,0)))</f>
        <v>Телеком НЕЦ 2</v>
      </c>
      <c r="F4" s="325">
        <v>18</v>
      </c>
      <c r="G4" s="281">
        <v>5</v>
      </c>
      <c r="H4" s="46">
        <v>47</v>
      </c>
      <c r="I4" s="292" t="str">
        <f>IF(ISERROR(VLOOKUP(H4,Baza!A:C,2,FALSE)&amp;" "&amp;"("&amp;H4&amp;")"),"",(VLOOKUP(H4,Baza!A:C,2,FALSE)&amp;" "&amp;"("&amp;H4&amp;")"))</f>
        <v>Андреј Стојановски (47)</v>
      </c>
      <c r="J4" s="292" t="str">
        <f>IF(ISERROR(VLOOKUP(H4,Baza!A:C,3,FALSE)),"",(VLOOKUP(H4,Baza!A:C,3,FALSE)))</f>
        <v>Крива Паланка</v>
      </c>
      <c r="K4" s="355">
        <f>IF(ISERROR(VLOOKUP(H4,Baza!A:D,4,FALSE)),"",(VLOOKUP(H4,Baza!A:D,4,FALSE)))</f>
        <v>0</v>
      </c>
      <c r="M4" s="276" t="e">
        <f t="shared" si="0"/>
        <v>#N/A</v>
      </c>
      <c r="N4" s="276">
        <v>18</v>
      </c>
      <c r="O4" s="280">
        <v>2</v>
      </c>
    </row>
    <row r="5" spans="2:17">
      <c r="B5" s="411"/>
      <c r="C5" s="306">
        <v>3</v>
      </c>
      <c r="D5" s="328" t="str">
        <f t="shared" si="1"/>
        <v>Андреј Бејковски (440)</v>
      </c>
      <c r="E5" s="329" t="str">
        <f t="shared" si="2"/>
        <v>Пелагонија</v>
      </c>
      <c r="F5" s="325">
        <v>13</v>
      </c>
      <c r="G5" s="281">
        <v>9</v>
      </c>
      <c r="H5" s="46">
        <v>144</v>
      </c>
      <c r="I5" s="292" t="str">
        <f>IF(ISERROR(VLOOKUP(H5,Baza!A:C,2,FALSE)&amp;" "&amp;"("&amp;H5&amp;")"),"",(VLOOKUP(H5,Baza!A:C,2,FALSE)&amp;" "&amp;"("&amp;H5&amp;")"))</f>
        <v>Антонио Аврамски (144)</v>
      </c>
      <c r="J5" s="292" t="str">
        <f>IF(ISERROR(VLOOKUP(H5,Baza!A:C,3,FALSE)),"",(VLOOKUP(H5,Baza!A:C,3,FALSE)))</f>
        <v>Берово 2</v>
      </c>
      <c r="K5" s="355">
        <f>IF(ISERROR(VLOOKUP(H5,Baza!A:D,4,FALSE)),"",(VLOOKUP(H5,Baza!A:D,4,FALSE)))</f>
        <v>0</v>
      </c>
      <c r="M5" s="276" t="e">
        <f t="shared" si="0"/>
        <v>#N/A</v>
      </c>
      <c r="N5" s="276">
        <v>13</v>
      </c>
      <c r="O5" s="280">
        <v>3</v>
      </c>
    </row>
    <row r="6" spans="2:17" ht="16.5" thickBot="1">
      <c r="B6" s="414"/>
      <c r="C6" s="309">
        <v>4</v>
      </c>
      <c r="D6" s="332" t="str">
        <f t="shared" si="1"/>
        <v/>
      </c>
      <c r="E6" s="333" t="str">
        <f t="shared" si="2"/>
        <v/>
      </c>
      <c r="F6" s="325">
        <v>6</v>
      </c>
      <c r="G6" s="281">
        <v>13</v>
      </c>
      <c r="H6" s="408">
        <v>347</v>
      </c>
      <c r="I6" s="292" t="str">
        <f>IF(ISERROR(VLOOKUP(H6,Baza!A:C,2,FALSE)&amp;" "&amp;"("&amp;H6&amp;")"),"",(VLOOKUP(H6,Baza!A:C,2,FALSE)&amp;" "&amp;"("&amp;H6&amp;")"))</f>
        <v>Кристијан Каламадевски (347)</v>
      </c>
      <c r="J6" s="292" t="str">
        <f>IF(ISERROR(VLOOKUP(H6,Baza!A:C,3,FALSE)),"",(VLOOKUP(H6,Baza!A:C,3,FALSE)))</f>
        <v>Берово 2</v>
      </c>
      <c r="K6" s="355">
        <f>IF(ISERROR(VLOOKUP(H6,Baza!A:D,4,FALSE)),"",(VLOOKUP(H6,Baza!A:D,4,FALSE)))</f>
        <v>0</v>
      </c>
      <c r="M6" s="276" t="e">
        <f t="shared" si="0"/>
        <v>#N/A</v>
      </c>
      <c r="N6" s="276">
        <v>6</v>
      </c>
      <c r="O6" s="280">
        <v>4</v>
      </c>
    </row>
    <row r="7" spans="2:17">
      <c r="B7" s="410" t="s">
        <v>63</v>
      </c>
      <c r="C7" s="305">
        <v>5</v>
      </c>
      <c r="D7" s="326" t="str">
        <f t="shared" si="1"/>
        <v>Андреј Стојановски (47)</v>
      </c>
      <c r="E7" s="327" t="str">
        <f t="shared" si="2"/>
        <v>Крива Паланка</v>
      </c>
      <c r="F7" s="325">
        <v>17</v>
      </c>
      <c r="G7" s="281">
        <v>17</v>
      </c>
      <c r="H7" s="46">
        <v>404</v>
      </c>
      <c r="I7" s="292" t="str">
        <f>IF(ISERROR(VLOOKUP(H7,Baza!A:C,2,FALSE)&amp;" "&amp;"("&amp;H7&amp;")"),"",(VLOOKUP(H7,Baza!A:C,2,FALSE)&amp;" "&amp;"("&amp;H7&amp;")"))</f>
        <v>Љупчо Треновски (404)</v>
      </c>
      <c r="J7" s="292" t="str">
        <f>IF(ISERROR(VLOOKUP(H7,Baza!A:C,3,FALSE)),"",(VLOOKUP(H7,Baza!A:C,3,FALSE)))</f>
        <v>Берово 2</v>
      </c>
      <c r="K7" s="355">
        <f>IF(ISERROR(VLOOKUP(H7,Baza!A:D,4,FALSE)),"",(VLOOKUP(H7,Baza!A:D,4,FALSE)))</f>
        <v>0</v>
      </c>
      <c r="M7" s="276" t="e">
        <f t="shared" si="0"/>
        <v>#N/A</v>
      </c>
      <c r="N7" s="276">
        <v>17</v>
      </c>
      <c r="O7" s="280">
        <v>5</v>
      </c>
    </row>
    <row r="8" spans="2:17">
      <c r="B8" s="411"/>
      <c r="C8" s="306">
        <v>6</v>
      </c>
      <c r="D8" s="328" t="str">
        <f t="shared" si="1"/>
        <v>Давид Јоноски (287)</v>
      </c>
      <c r="E8" s="329" t="str">
        <f t="shared" si="2"/>
        <v>Младост 96</v>
      </c>
      <c r="F8" s="325">
        <v>24</v>
      </c>
      <c r="G8" s="281">
        <v>21</v>
      </c>
      <c r="H8" s="371">
        <v>364</v>
      </c>
      <c r="I8" s="292" t="str">
        <f>IF(ISERROR(VLOOKUP(H8,Baza!A:C,2,FALSE)&amp;" "&amp;"("&amp;H8&amp;")"),"",(VLOOKUP(H8,Baza!A:C,2,FALSE)&amp;" "&amp;"("&amp;H8&amp;")"))</f>
        <v>Петар Мукаетов (364)</v>
      </c>
      <c r="J8" s="292" t="str">
        <f>IF(ISERROR(VLOOKUP(H8,Baza!A:C,3,FALSE)),"",(VLOOKUP(H8,Baza!A:C,3,FALSE)))</f>
        <v>Кавадарци</v>
      </c>
      <c r="K8" s="355">
        <f>IF(ISERROR(VLOOKUP(H8,Baza!A:D,4,FALSE)),"",(VLOOKUP(H8,Baza!A:D,4,FALSE)))</f>
        <v>0</v>
      </c>
      <c r="M8" s="276" t="e">
        <f t="shared" si="0"/>
        <v>#N/A</v>
      </c>
      <c r="N8" s="276">
        <v>24</v>
      </c>
      <c r="O8" s="280">
        <v>6</v>
      </c>
    </row>
    <row r="9" spans="2:17">
      <c r="B9" s="411"/>
      <c r="C9" s="306">
        <v>7</v>
      </c>
      <c r="D9" s="328" t="str">
        <f t="shared" si="1"/>
        <v>Дарко Китановски (499)</v>
      </c>
      <c r="E9" s="329" t="str">
        <f t="shared" si="2"/>
        <v>Пелагонија</v>
      </c>
      <c r="F9" s="325">
        <v>12</v>
      </c>
      <c r="G9" s="281">
        <v>22</v>
      </c>
      <c r="H9" s="408">
        <v>443</v>
      </c>
      <c r="I9" s="292" t="str">
        <f>IF(ISERROR(VLOOKUP(H9,Baza!A:C,2,FALSE)&amp;" "&amp;"("&amp;H9&amp;")"),"",(VLOOKUP(H9,Baza!A:C,2,FALSE)&amp;" "&amp;"("&amp;H9&amp;")"))</f>
        <v>Јаков Кузмановски (443)</v>
      </c>
      <c r="J9" s="292" t="str">
        <f>IF(ISERROR(VLOOKUP(H9,Baza!A:C,3,FALSE)),"",(VLOOKUP(H9,Baza!A:C,3,FALSE)))</f>
        <v>Куманово</v>
      </c>
      <c r="K9" s="355">
        <f>IF(ISERROR(VLOOKUP(H9,Baza!A:D,4,FALSE)),"",(VLOOKUP(H9,Baza!A:D,4,FALSE)))</f>
        <v>0</v>
      </c>
      <c r="M9" s="276" t="e">
        <f t="shared" si="0"/>
        <v>#N/A</v>
      </c>
      <c r="N9" s="276">
        <v>12</v>
      </c>
      <c r="O9" s="280">
        <v>7</v>
      </c>
      <c r="Q9" s="373"/>
    </row>
    <row r="10" spans="2:17" ht="16.5" thickBot="1">
      <c r="B10" s="412"/>
      <c r="C10" s="307">
        <v>8</v>
      </c>
      <c r="D10" s="330" t="str">
        <f t="shared" si="1"/>
        <v/>
      </c>
      <c r="E10" s="331" t="str">
        <f t="shared" si="2"/>
        <v/>
      </c>
      <c r="F10" s="325">
        <v>22</v>
      </c>
      <c r="G10" s="281">
        <v>14</v>
      </c>
      <c r="H10" s="46">
        <v>448</v>
      </c>
      <c r="I10" s="292" t="str">
        <f>IF(ISERROR(VLOOKUP(H10,Baza!A:C,2,FALSE)&amp;" "&amp;"("&amp;H10&amp;")"),"",(VLOOKUP(H10,Baza!A:C,2,FALSE)&amp;" "&amp;"("&amp;H10&amp;")"))</f>
        <v>Вања Спасиќ (448)</v>
      </c>
      <c r="J10" s="292" t="str">
        <f>IF(ISERROR(VLOOKUP(H10,Baza!A:C,3,FALSE)),"",(VLOOKUP(H10,Baza!A:C,3,FALSE)))</f>
        <v>Дебар Маало</v>
      </c>
      <c r="K10" s="355">
        <f>IF(ISERROR(VLOOKUP(H10,Baza!A:D,4,FALSE)),"",(VLOOKUP(H10,Baza!A:D,4,FALSE)))</f>
        <v>0</v>
      </c>
      <c r="M10" s="276" t="e">
        <f t="shared" si="0"/>
        <v>#N/A</v>
      </c>
      <c r="N10" s="276">
        <v>22</v>
      </c>
      <c r="O10" s="280">
        <v>8</v>
      </c>
      <c r="Q10" s="373"/>
    </row>
    <row r="11" spans="2:17">
      <c r="B11" s="413" t="s">
        <v>64</v>
      </c>
      <c r="C11" s="308">
        <v>9</v>
      </c>
      <c r="D11" s="334" t="str">
        <f t="shared" si="1"/>
        <v>Антонио Аврамски (144)</v>
      </c>
      <c r="E11" s="335" t="str">
        <f t="shared" si="2"/>
        <v>Берово 2</v>
      </c>
      <c r="F11" s="325">
        <v>4</v>
      </c>
      <c r="G11" s="281">
        <v>18</v>
      </c>
      <c r="H11" s="402">
        <v>433</v>
      </c>
      <c r="I11" s="292" t="str">
        <f>IF(ISERROR(VLOOKUP(H11,Baza!A:C,2,FALSE)&amp;" "&amp;"("&amp;H11&amp;")"),"",(VLOOKUP(H11,Baza!A:C,2,FALSE)&amp;" "&amp;"("&amp;H11&amp;")"))</f>
        <v>Мартин Ристески (433)</v>
      </c>
      <c r="J11" s="292" t="str">
        <f>IF(ISERROR(VLOOKUP(H11,Baza!A:C,3,FALSE)),"",(VLOOKUP(H11,Baza!A:C,3,FALSE)))</f>
        <v>Младост 96</v>
      </c>
      <c r="K11" s="355">
        <f>IF(ISERROR(VLOOKUP(H11,Baza!A:D,4,FALSE)),"",(VLOOKUP(H11,Baza!A:D,4,FALSE)))</f>
        <v>0</v>
      </c>
      <c r="M11" s="276" t="e">
        <f t="shared" si="0"/>
        <v>#N/A</v>
      </c>
      <c r="N11" s="276">
        <v>4</v>
      </c>
      <c r="O11" s="280">
        <v>9</v>
      </c>
      <c r="Q11" s="373"/>
    </row>
    <row r="12" spans="2:17">
      <c r="B12" s="411"/>
      <c r="C12" s="306">
        <v>10</v>
      </c>
      <c r="D12" s="328" t="str">
        <f t="shared" si="1"/>
        <v>Кристијан Митев (420)</v>
      </c>
      <c r="E12" s="329" t="str">
        <f t="shared" si="2"/>
        <v>Пелагонија</v>
      </c>
      <c r="F12" s="325">
        <v>10</v>
      </c>
      <c r="G12" s="281">
        <v>2</v>
      </c>
      <c r="H12" s="402">
        <v>129</v>
      </c>
      <c r="I12" s="292" t="str">
        <f>IF(ISERROR(VLOOKUP(H12,Baza!A:C,2,FALSE)&amp;" "&amp;"("&amp;H12&amp;")"),"",(VLOOKUP(H12,Baza!A:C,2,FALSE)&amp;" "&amp;"("&amp;H12&amp;")"))</f>
        <v>Ненад Тиловски (129)</v>
      </c>
      <c r="J12" s="292" t="str">
        <f>IF(ISERROR(VLOOKUP(H12,Baza!A:C,3,FALSE)),"",(VLOOKUP(H12,Baza!A:C,3,FALSE)))</f>
        <v>Телеком НЕЦ 2</v>
      </c>
      <c r="K12" s="355">
        <f>IF(ISERROR(VLOOKUP(H12,Baza!A:D,4,FALSE)),"",(VLOOKUP(H12,Baza!A:D,4,FALSE)))</f>
        <v>0</v>
      </c>
      <c r="M12" s="276" t="e">
        <f t="shared" si="0"/>
        <v>#N/A</v>
      </c>
      <c r="N12" s="276">
        <v>10</v>
      </c>
      <c r="O12" s="280">
        <v>10</v>
      </c>
      <c r="Q12" s="373"/>
    </row>
    <row r="13" spans="2:17">
      <c r="B13" s="411"/>
      <c r="C13" s="306">
        <v>11</v>
      </c>
      <c r="D13" s="328" t="str">
        <f t="shared" si="1"/>
        <v>Трајче Маркоски (384)</v>
      </c>
      <c r="E13" s="329" t="str">
        <f t="shared" si="2"/>
        <v>Младост</v>
      </c>
      <c r="F13" s="325">
        <v>9</v>
      </c>
      <c r="G13" s="281">
        <v>6</v>
      </c>
      <c r="H13" s="402">
        <v>287</v>
      </c>
      <c r="I13" s="292" t="str">
        <f>IF(ISERROR(VLOOKUP(H13,Baza!A:C,2,FALSE)&amp;" "&amp;"("&amp;H13&amp;")"),"",(VLOOKUP(H13,Baza!A:C,2,FALSE)&amp;" "&amp;"("&amp;H13&amp;")"))</f>
        <v>Давид Јоноски (287)</v>
      </c>
      <c r="J13" s="292" t="str">
        <f>IF(ISERROR(VLOOKUP(H13,Baza!A:C,3,FALSE)),"",(VLOOKUP(H13,Baza!A:C,3,FALSE)))</f>
        <v>Младост 96</v>
      </c>
      <c r="K13" s="355">
        <f>IF(ISERROR(VLOOKUP(H13,Baza!A:D,4,FALSE)),"",(VLOOKUP(H13,Baza!A:D,4,FALSE)))</f>
        <v>0</v>
      </c>
      <c r="M13" s="276" t="e">
        <f t="shared" si="0"/>
        <v>#N/A</v>
      </c>
      <c r="N13" s="276">
        <v>9</v>
      </c>
      <c r="O13" s="280">
        <v>10</v>
      </c>
      <c r="Q13" s="373"/>
    </row>
    <row r="14" spans="2:17" ht="16.5" thickBot="1">
      <c r="B14" s="414"/>
      <c r="C14" s="309">
        <v>12</v>
      </c>
      <c r="D14" s="332" t="str">
        <f t="shared" si="1"/>
        <v/>
      </c>
      <c r="E14" s="333" t="str">
        <f t="shared" si="2"/>
        <v/>
      </c>
      <c r="F14" s="325">
        <v>7</v>
      </c>
      <c r="G14" s="281">
        <v>10</v>
      </c>
      <c r="H14" s="402">
        <v>420</v>
      </c>
      <c r="I14" s="292" t="str">
        <f>IF(ISERROR(VLOOKUP(H14,Baza!A:C,2,FALSE)&amp;" "&amp;"("&amp;H14&amp;")"),"",(VLOOKUP(H14,Baza!A:C,2,FALSE)&amp;" "&amp;"("&amp;H14&amp;")"))</f>
        <v>Кристијан Митев (420)</v>
      </c>
      <c r="J14" s="292" t="str">
        <f>IF(ISERROR(VLOOKUP(H14,Baza!A:C,3,FALSE)),"",(VLOOKUP(H14,Baza!A:C,3,FALSE)))</f>
        <v>Пелагонија</v>
      </c>
      <c r="K14" s="355">
        <f>IF(ISERROR(VLOOKUP(H14,Baza!A:D,4,FALSE)),"",(VLOOKUP(H14,Baza!A:D,4,FALSE)))</f>
        <v>0</v>
      </c>
      <c r="M14" s="276" t="e">
        <f t="shared" si="0"/>
        <v>#N/A</v>
      </c>
      <c r="N14" s="276">
        <v>7</v>
      </c>
      <c r="O14" s="280">
        <v>12</v>
      </c>
      <c r="Q14" s="373"/>
    </row>
    <row r="15" spans="2:17">
      <c r="B15" s="410" t="s">
        <v>65</v>
      </c>
      <c r="C15" s="305">
        <v>13</v>
      </c>
      <c r="D15" s="326" t="str">
        <f t="shared" si="1"/>
        <v>Кристијан Каламадевски (347)</v>
      </c>
      <c r="E15" s="327" t="str">
        <f t="shared" si="2"/>
        <v>Берово 2</v>
      </c>
      <c r="F15" s="325">
        <v>15</v>
      </c>
      <c r="G15" s="281">
        <v>3</v>
      </c>
      <c r="H15" s="402">
        <v>440</v>
      </c>
      <c r="I15" s="292" t="str">
        <f>IF(ISERROR(VLOOKUP(H15,Baza!A:C,2,FALSE)&amp;" "&amp;"("&amp;H15&amp;")"),"",(VLOOKUP(H15,Baza!A:C,2,FALSE)&amp;" "&amp;"("&amp;H15&amp;")"))</f>
        <v>Андреј Бејковски (440)</v>
      </c>
      <c r="J15" s="292" t="str">
        <f>IF(ISERROR(VLOOKUP(H15,Baza!A:C,3,FALSE)),"",(VLOOKUP(H15,Baza!A:C,3,FALSE)))</f>
        <v>Пелагонија</v>
      </c>
      <c r="K15" s="355">
        <f>IF(ISERROR(VLOOKUP(H15,Baza!A:D,4,FALSE)),"",(VLOOKUP(H15,Baza!A:D,4,FALSE)))</f>
        <v>0</v>
      </c>
      <c r="M15" s="276" t="e">
        <f t="shared" si="0"/>
        <v>#N/A</v>
      </c>
      <c r="N15" s="276">
        <v>15</v>
      </c>
      <c r="O15" s="280">
        <v>13</v>
      </c>
      <c r="Q15" s="373"/>
    </row>
    <row r="16" spans="2:17">
      <c r="B16" s="411"/>
      <c r="C16" s="306">
        <v>14</v>
      </c>
      <c r="D16" s="328" t="str">
        <f t="shared" si="1"/>
        <v>Вања Спасиќ (448)</v>
      </c>
      <c r="E16" s="329" t="str">
        <f t="shared" si="2"/>
        <v>Дебар Маало</v>
      </c>
      <c r="F16" s="325">
        <v>3</v>
      </c>
      <c r="G16" s="281">
        <v>11</v>
      </c>
      <c r="H16" s="402">
        <v>384</v>
      </c>
      <c r="I16" s="292" t="str">
        <f>IF(ISERROR(VLOOKUP(H16,Baza!A:C,2,FALSE)&amp;" "&amp;"("&amp;H16&amp;")"),"",(VLOOKUP(H16,Baza!A:C,2,FALSE)&amp;" "&amp;"("&amp;H16&amp;")"))</f>
        <v>Трајче Маркоски (384)</v>
      </c>
      <c r="J16" s="292" t="str">
        <f>IF(ISERROR(VLOOKUP(H16,Baza!A:C,3,FALSE)),"",(VLOOKUP(H16,Baza!A:C,3,FALSE)))</f>
        <v>Младост</v>
      </c>
      <c r="K16" s="355">
        <f>IF(ISERROR(VLOOKUP(H16,Baza!A:D,4,FALSE)),"",(VLOOKUP(H16,Baza!A:D,4,FALSE)))</f>
        <v>0</v>
      </c>
      <c r="M16" s="276" t="e">
        <f t="shared" si="0"/>
        <v>#N/A</v>
      </c>
      <c r="N16" s="276">
        <v>3</v>
      </c>
      <c r="O16" s="280">
        <v>14</v>
      </c>
      <c r="Q16" s="373"/>
    </row>
    <row r="17" spans="2:17">
      <c r="B17" s="411"/>
      <c r="C17" s="306">
        <v>15</v>
      </c>
      <c r="D17" s="328" t="str">
        <f t="shared" si="1"/>
        <v>Јаков Јакимовски (538)</v>
      </c>
      <c r="E17" s="329" t="str">
        <f t="shared" si="2"/>
        <v>Куманово</v>
      </c>
      <c r="F17" s="325">
        <v>1</v>
      </c>
      <c r="G17" s="280">
        <v>7</v>
      </c>
      <c r="H17" s="402">
        <v>499</v>
      </c>
      <c r="I17" s="292" t="str">
        <f>IF(ISERROR(VLOOKUP(H17,Baza!A:C,2,FALSE)&amp;" "&amp;"("&amp;H17&amp;")"),"",(VLOOKUP(H17,Baza!A:C,2,FALSE)&amp;" "&amp;"("&amp;H17&amp;")"))</f>
        <v>Дарко Китановски (499)</v>
      </c>
      <c r="J17" s="292" t="str">
        <f>IF(ISERROR(VLOOKUP(H17,Baza!A:C,3,FALSE)),"",(VLOOKUP(H17,Baza!A:C,3,FALSE)))</f>
        <v>Пелагонија</v>
      </c>
      <c r="K17" s="355">
        <f>IF(ISERROR(VLOOKUP(H17,Baza!A:D,4,FALSE)),"",(VLOOKUP(H17,Baza!A:D,4,FALSE)))</f>
        <v>0</v>
      </c>
      <c r="M17" s="276" t="e">
        <f t="shared" si="0"/>
        <v>#N/A</v>
      </c>
      <c r="N17" s="276">
        <v>1</v>
      </c>
      <c r="O17" s="280">
        <v>14</v>
      </c>
      <c r="Q17" s="373"/>
    </row>
    <row r="18" spans="2:17" ht="16.5" thickBot="1">
      <c r="B18" s="412"/>
      <c r="C18" s="307">
        <v>16</v>
      </c>
      <c r="D18" s="330" t="str">
        <f t="shared" si="1"/>
        <v>Јован Аврамоски (613)</v>
      </c>
      <c r="E18" s="331" t="str">
        <f t="shared" si="2"/>
        <v>Младост 96</v>
      </c>
      <c r="F18" s="325">
        <v>8</v>
      </c>
      <c r="G18" s="280">
        <v>19</v>
      </c>
      <c r="H18" s="402">
        <v>501</v>
      </c>
      <c r="I18" s="292" t="str">
        <f>IF(ISERROR(VLOOKUP(H18,Baza!A:C,2,FALSE)&amp;" "&amp;"("&amp;H18&amp;")"),"",(VLOOKUP(H18,Baza!A:C,2,FALSE)&amp;" "&amp;"("&amp;H18&amp;")"))</f>
        <v>Стефан Белџигеровски (501)</v>
      </c>
      <c r="J18" s="292" t="str">
        <f>IF(ISERROR(VLOOKUP(H18,Baza!A:C,3,FALSE)),"",(VLOOKUP(H18,Baza!A:C,3,FALSE)))</f>
        <v>Пелагонија</v>
      </c>
      <c r="K18" s="355">
        <f>IF(ISERROR(VLOOKUP(H18,Baza!A:D,4,FALSE)),"",(VLOOKUP(H18,Baza!A:D,4,FALSE)))</f>
        <v>0</v>
      </c>
      <c r="M18" s="276" t="e">
        <f t="shared" si="0"/>
        <v>#N/A</v>
      </c>
      <c r="N18" s="276">
        <v>8</v>
      </c>
      <c r="O18" s="280">
        <v>16</v>
      </c>
      <c r="Q18" s="373"/>
    </row>
    <row r="19" spans="2:17">
      <c r="B19" s="413" t="s">
        <v>66</v>
      </c>
      <c r="C19" s="314">
        <v>17</v>
      </c>
      <c r="D19" s="334" t="str">
        <f t="shared" si="1"/>
        <v>Љупчо Треновски (404)</v>
      </c>
      <c r="E19" s="335" t="str">
        <f t="shared" si="2"/>
        <v>Берово 2</v>
      </c>
      <c r="F19" s="325">
        <v>2</v>
      </c>
      <c r="G19" s="281">
        <v>15</v>
      </c>
      <c r="H19" s="402">
        <v>538</v>
      </c>
      <c r="I19" s="292" t="str">
        <f>IF(ISERROR(VLOOKUP(H19,Baza!A:C,2,FALSE)&amp;" "&amp;"("&amp;H19&amp;")"),"",(VLOOKUP(H19,Baza!A:C,2,FALSE)&amp;" "&amp;"("&amp;H19&amp;")"))</f>
        <v>Јаков Јакимовски (538)</v>
      </c>
      <c r="J19" s="292" t="str">
        <f>IF(ISERROR(VLOOKUP(H19,Baza!A:C,3,FALSE)),"",(VLOOKUP(H19,Baza!A:C,3,FALSE)))</f>
        <v>Куманово</v>
      </c>
      <c r="K19" s="355">
        <f>IF(ISERROR(VLOOKUP(H19,Baza!A:D,4,FALSE)),"",(VLOOKUP(H19,Baza!A:D,4,FALSE)))</f>
        <v>0</v>
      </c>
      <c r="M19" s="276" t="e">
        <f t="shared" si="0"/>
        <v>#N/A</v>
      </c>
      <c r="N19" s="276">
        <v>2</v>
      </c>
      <c r="O19" s="280">
        <v>17</v>
      </c>
      <c r="Q19" s="373"/>
    </row>
    <row r="20" spans="2:17">
      <c r="B20" s="411"/>
      <c r="C20" s="311">
        <v>18</v>
      </c>
      <c r="D20" s="328" t="str">
        <f t="shared" si="1"/>
        <v>Мартин Ристески (433)</v>
      </c>
      <c r="E20" s="329" t="str">
        <f t="shared" si="2"/>
        <v>Младост 96</v>
      </c>
      <c r="F20" s="325">
        <v>23</v>
      </c>
      <c r="G20" s="281">
        <v>20</v>
      </c>
      <c r="H20" s="408">
        <v>355</v>
      </c>
      <c r="I20" s="292" t="str">
        <f>IF(ISERROR(VLOOKUP(H20,Baza!A:C,2,FALSE)&amp;" "&amp;"("&amp;H20&amp;")"),"",(VLOOKUP(H20,Baza!A:C,2,FALSE)&amp;" "&amp;"("&amp;H20&amp;")"))</f>
        <v>Леонид Гидалов (355)</v>
      </c>
      <c r="J20" s="292" t="str">
        <f>IF(ISERROR(VLOOKUP(H20,Baza!A:C,3,FALSE)),"",(VLOOKUP(H20,Baza!A:C,3,FALSE)))</f>
        <v>Рисови</v>
      </c>
      <c r="K20" s="355">
        <f>IF(ISERROR(VLOOKUP(H20,Baza!A:D,4,FALSE)),"",(VLOOKUP(H20,Baza!A:D,4,FALSE)))</f>
        <v>0</v>
      </c>
      <c r="M20" s="276" t="e">
        <f t="shared" si="0"/>
        <v>#N/A</v>
      </c>
      <c r="N20" s="276">
        <v>23</v>
      </c>
      <c r="O20" s="280">
        <v>17</v>
      </c>
    </row>
    <row r="21" spans="2:17">
      <c r="B21" s="411"/>
      <c r="C21" s="311">
        <v>19</v>
      </c>
      <c r="D21" s="328" t="str">
        <f t="shared" si="1"/>
        <v>Стефан Белџигеровски (501)</v>
      </c>
      <c r="E21" s="329" t="str">
        <f t="shared" si="2"/>
        <v>Пелагонија</v>
      </c>
      <c r="F21" s="325">
        <v>21</v>
      </c>
      <c r="G21" s="281">
        <v>24</v>
      </c>
      <c r="H21" s="408">
        <v>612</v>
      </c>
      <c r="I21" s="292" t="str">
        <f>IF(ISERROR(VLOOKUP(H21,Baza!A:C,2,FALSE)&amp;" "&amp;"("&amp;H21&amp;")"),"",(VLOOKUP(H21,Baza!A:C,2,FALSE)&amp;" "&amp;"("&amp;H21&amp;")"))</f>
        <v>Огнен Илиески (612)</v>
      </c>
      <c r="J21" s="292" t="str">
        <f>IF(ISERROR(VLOOKUP(H21,Baza!A:C,3,FALSE)),"",(VLOOKUP(H21,Baza!A:C,3,FALSE)))</f>
        <v>Младост 96</v>
      </c>
      <c r="K21" s="355">
        <f>IF(ISERROR(VLOOKUP(H21,Baza!A:D,4,FALSE)),"",(VLOOKUP(H21,Baza!A:D,4,FALSE)))</f>
        <v>0</v>
      </c>
      <c r="M21" s="276" t="e">
        <f t="shared" si="0"/>
        <v>#N/A</v>
      </c>
      <c r="N21" s="276">
        <v>21</v>
      </c>
      <c r="O21" s="280">
        <v>17</v>
      </c>
    </row>
    <row r="22" spans="2:17" ht="16.5" thickBot="1">
      <c r="B22" s="414"/>
      <c r="C22" s="312">
        <v>20</v>
      </c>
      <c r="D22" s="332" t="str">
        <f t="shared" si="1"/>
        <v>Леонид Гидалов (355)</v>
      </c>
      <c r="E22" s="333" t="str">
        <f t="shared" si="2"/>
        <v>Рисови</v>
      </c>
      <c r="F22" s="325">
        <v>5</v>
      </c>
      <c r="G22" s="281">
        <v>16</v>
      </c>
      <c r="H22" s="408">
        <v>613</v>
      </c>
      <c r="I22" s="292" t="str">
        <f>IF(ISERROR(VLOOKUP(H22,Baza!A:C,2,FALSE)&amp;" "&amp;"("&amp;H22&amp;")"),"",(VLOOKUP(H22,Baza!A:C,2,FALSE)&amp;" "&amp;"("&amp;H22&amp;")"))</f>
        <v>Јован Аврамоски (613)</v>
      </c>
      <c r="J22" s="292" t="str">
        <f>IF(ISERROR(VLOOKUP(H22,Baza!A:C,3,FALSE)),"",(VLOOKUP(H22,Baza!A:C,3,FALSE)))</f>
        <v>Младост 96</v>
      </c>
      <c r="K22" s="355">
        <f>IF(ISERROR(VLOOKUP(H22,Baza!A:D,4,FALSE)),"",(VLOOKUP(H22,Baza!A:D,4,FALSE)))</f>
        <v>0</v>
      </c>
      <c r="M22" s="276" t="e">
        <f t="shared" si="0"/>
        <v>#N/A</v>
      </c>
      <c r="N22" s="276">
        <v>5</v>
      </c>
      <c r="O22" s="280">
        <v>17</v>
      </c>
    </row>
    <row r="23" spans="2:17">
      <c r="B23" s="410" t="s">
        <v>67</v>
      </c>
      <c r="C23" s="310">
        <v>21</v>
      </c>
      <c r="D23" s="326" t="str">
        <f t="shared" si="1"/>
        <v>Петар Мукаетов (364)</v>
      </c>
      <c r="E23" s="327" t="str">
        <f t="shared" si="2"/>
        <v>Кавадарци</v>
      </c>
      <c r="F23" s="325">
        <v>16</v>
      </c>
      <c r="G23" s="281">
        <v>23</v>
      </c>
      <c r="H23" s="408">
        <v>570</v>
      </c>
      <c r="I23" s="292" t="str">
        <f>IF(ISERROR(VLOOKUP(H23,Baza!A:C,2,FALSE)&amp;" "&amp;"("&amp;H23&amp;")"),"",(VLOOKUP(H23,Baza!A:C,2,FALSE)&amp;" "&amp;"("&amp;H23&amp;")"))</f>
        <v>Марио Мирчовски (570)</v>
      </c>
      <c r="J23" s="292" t="str">
        <f>IF(ISERROR(VLOOKUP(H23,Baza!A:C,3,FALSE)),"",(VLOOKUP(H23,Baza!A:C,3,FALSE)))</f>
        <v>Берово</v>
      </c>
      <c r="K23" s="355">
        <f>IF(ISERROR(VLOOKUP(H23,Baza!A:D,4,FALSE)),"",(VLOOKUP(H23,Baza!A:D,4,FALSE)))</f>
        <v>0</v>
      </c>
      <c r="M23" s="276" t="e">
        <f t="shared" si="0"/>
        <v>#N/A</v>
      </c>
      <c r="N23" s="276">
        <v>16</v>
      </c>
      <c r="O23" s="280">
        <v>17</v>
      </c>
    </row>
    <row r="24" spans="2:17">
      <c r="B24" s="411"/>
      <c r="C24" s="311">
        <v>22</v>
      </c>
      <c r="D24" s="328" t="str">
        <f t="shared" si="1"/>
        <v>Јаков Кузмановски (443)</v>
      </c>
      <c r="E24" s="329" t="str">
        <f t="shared" si="2"/>
        <v>Куманово</v>
      </c>
      <c r="F24" s="325">
        <v>19</v>
      </c>
      <c r="G24" s="281"/>
      <c r="H24" s="46"/>
      <c r="I24" s="292" t="str">
        <f>IF(ISERROR(VLOOKUP(H24,Baza!A:C,2,FALSE)&amp;" "&amp;"("&amp;H24&amp;")"),"",(VLOOKUP(H24,Baza!A:C,2,FALSE)&amp;" "&amp;"("&amp;H24&amp;")"))</f>
        <v/>
      </c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19</v>
      </c>
      <c r="O24" s="280"/>
    </row>
    <row r="25" spans="2:17">
      <c r="B25" s="411"/>
      <c r="C25" s="311">
        <v>23</v>
      </c>
      <c r="D25" s="328" t="str">
        <f t="shared" si="1"/>
        <v>Марио Мирчовски (570)</v>
      </c>
      <c r="E25" s="329" t="str">
        <f t="shared" si="2"/>
        <v>Берово</v>
      </c>
      <c r="F25" s="325">
        <v>11</v>
      </c>
      <c r="G25" s="281"/>
      <c r="H25" s="46"/>
      <c r="I25" s="292" t="str">
        <f>IF(ISERROR(VLOOKUP(H25,Baza!A:C,2,FALSE)&amp;" "&amp;"("&amp;H25&amp;")"),"",(VLOOKUP(H25,Baza!A:C,2,FALSE)&amp;" "&amp;"("&amp;H25&amp;")"))</f>
        <v/>
      </c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11</v>
      </c>
      <c r="O25" s="280"/>
    </row>
    <row r="26" spans="2:17" ht="16.5" thickBot="1">
      <c r="B26" s="412"/>
      <c r="C26" s="313">
        <v>24</v>
      </c>
      <c r="D26" s="330" t="str">
        <f t="shared" si="1"/>
        <v>Огнен Илиески (612)</v>
      </c>
      <c r="E26" s="331" t="str">
        <f t="shared" si="2"/>
        <v>Младост 96</v>
      </c>
      <c r="F26" s="325">
        <v>20</v>
      </c>
      <c r="G26" s="281"/>
      <c r="H26" s="46"/>
      <c r="I26" s="292" t="str">
        <f>IF(ISERROR(VLOOKUP(H26,Baza!A:C,2,FALSE)&amp;" "&amp;"("&amp;H26&amp;")"),"",(VLOOKUP(H26,Baza!A:C,2,FALSE)&amp;" "&amp;"("&amp;H26&amp;")"))</f>
        <v/>
      </c>
      <c r="J26" s="292" t="str">
        <f>IF(ISERROR(VLOOKUP(H26,Baza!A:C,3,FALSE)),"",(VLOOKUP(H26,Baza!A:C,3,FALSE)))</f>
        <v/>
      </c>
      <c r="K26" s="355" t="str">
        <f>IF(ISERROR(VLOOKUP(H26,Baza!A:D,4,FALSE)),"",(VLOOKUP(H26,Baza!A:D,4,FALSE)))</f>
        <v/>
      </c>
      <c r="M26" s="276" t="e">
        <f t="shared" si="0"/>
        <v>#N/A</v>
      </c>
      <c r="N26" s="276">
        <v>20</v>
      </c>
      <c r="O26" s="280"/>
    </row>
    <row r="27" spans="2:17">
      <c r="B27" s="413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25</v>
      </c>
      <c r="G27" s="281"/>
      <c r="H27" s="46"/>
      <c r="I27" s="292" t="str">
        <f>IF(ISERROR(VLOOKUP(H27,Baza!A:C,2,FALSE)&amp;" "&amp;"("&amp;H27&amp;")"),"",(VLOOKUP(H27,Baza!A:C,2,FALSE)&amp;" "&amp;"("&amp;H27&amp;")"))</f>
        <v/>
      </c>
      <c r="J27" s="292" t="str">
        <f>IF(ISERROR(VLOOKUP(H27,Baza!A:C,3,FALSE)),"",(VLOOKUP(H27,Baza!A:C,3,FALSE)))</f>
        <v/>
      </c>
      <c r="K27" s="355" t="str">
        <f>IF(ISERROR(VLOOKUP(H27,Baza!A:D,4,FALSE)),"",(VLOOKUP(H27,Baza!A:D,4,FALSE)))</f>
        <v/>
      </c>
      <c r="M27" s="276" t="e">
        <f t="shared" si="0"/>
        <v>#N/A</v>
      </c>
      <c r="N27" s="276">
        <v>25</v>
      </c>
      <c r="O27" s="280"/>
    </row>
    <row r="28" spans="2:17">
      <c r="B28" s="411"/>
      <c r="C28" s="311">
        <v>26</v>
      </c>
      <c r="D28" s="328" t="str">
        <f t="shared" si="1"/>
        <v/>
      </c>
      <c r="E28" s="329" t="str">
        <f t="shared" si="2"/>
        <v/>
      </c>
      <c r="F28" s="325">
        <v>26</v>
      </c>
      <c r="G28" s="281"/>
      <c r="H28" s="46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26</v>
      </c>
      <c r="O28" s="280"/>
    </row>
    <row r="29" spans="2:17">
      <c r="B29" s="411"/>
      <c r="C29" s="311">
        <v>27</v>
      </c>
      <c r="D29" s="328" t="str">
        <f t="shared" si="1"/>
        <v/>
      </c>
      <c r="E29" s="329" t="str">
        <f t="shared" si="2"/>
        <v/>
      </c>
      <c r="F29" s="325">
        <v>27</v>
      </c>
      <c r="G29" s="281"/>
      <c r="H29" s="46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27</v>
      </c>
      <c r="O29" s="280"/>
    </row>
    <row r="30" spans="2:17" ht="16.5" thickBot="1">
      <c r="B30" s="414"/>
      <c r="C30" s="312">
        <v>28</v>
      </c>
      <c r="D30" s="332" t="str">
        <f t="shared" si="1"/>
        <v/>
      </c>
      <c r="E30" s="333" t="str">
        <f t="shared" si="2"/>
        <v/>
      </c>
      <c r="F30" s="325">
        <v>28</v>
      </c>
      <c r="G30" s="281"/>
      <c r="H30" s="371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28</v>
      </c>
      <c r="O30" s="280"/>
    </row>
    <row r="31" spans="2:17">
      <c r="B31" s="410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29</v>
      </c>
      <c r="G31" s="281"/>
      <c r="H31" s="371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29</v>
      </c>
      <c r="O31" s="280"/>
    </row>
    <row r="32" spans="2:17">
      <c r="B32" s="411"/>
      <c r="C32" s="311">
        <v>30</v>
      </c>
      <c r="D32" s="328" t="str">
        <f t="shared" si="1"/>
        <v/>
      </c>
      <c r="E32" s="329" t="str">
        <f t="shared" si="2"/>
        <v/>
      </c>
      <c r="F32" s="325">
        <v>30</v>
      </c>
      <c r="G32" s="281"/>
      <c r="H32" s="371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30</v>
      </c>
      <c r="O32" s="280"/>
    </row>
    <row r="33" spans="1:15">
      <c r="B33" s="411"/>
      <c r="C33" s="311">
        <v>31</v>
      </c>
      <c r="D33" s="328" t="str">
        <f t="shared" si="1"/>
        <v/>
      </c>
      <c r="E33" s="329" t="str">
        <f t="shared" si="2"/>
        <v/>
      </c>
      <c r="F33" s="325">
        <v>31</v>
      </c>
      <c r="G33" s="281"/>
      <c r="H33" s="371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31</v>
      </c>
      <c r="O33" s="280"/>
    </row>
    <row r="34" spans="1:15" ht="16.5" thickBot="1">
      <c r="B34" s="412"/>
      <c r="C34" s="313">
        <v>32</v>
      </c>
      <c r="D34" s="330" t="str">
        <f t="shared" si="1"/>
        <v/>
      </c>
      <c r="E34" s="331" t="str">
        <f t="shared" si="2"/>
        <v/>
      </c>
      <c r="F34" s="325">
        <v>32</v>
      </c>
      <c r="G34" s="281"/>
      <c r="H34" s="371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32</v>
      </c>
      <c r="O34" s="280"/>
    </row>
    <row r="35" spans="1:15">
      <c r="A35" s="282"/>
      <c r="B35" s="413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11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11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35</v>
      </c>
      <c r="O37" s="280"/>
    </row>
    <row r="38" spans="1:15" ht="16.5" thickBot="1">
      <c r="B38" s="414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36</v>
      </c>
      <c r="O38" s="280"/>
    </row>
    <row r="39" spans="1:15">
      <c r="B39" s="410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11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11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5" thickBot="1">
      <c r="B42" s="412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13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11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11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5" thickBot="1">
      <c r="B46" s="414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10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11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11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str">
        <f t="shared" si="3"/>
        <v>Крива Паланка</v>
      </c>
      <c r="N49" s="276">
        <v>47</v>
      </c>
      <c r="O49" s="280"/>
    </row>
    <row r="50" spans="2:15" ht="16.5" thickBot="1">
      <c r="B50" s="412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13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11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11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5" thickBot="1">
      <c r="B54" s="414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10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11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280"/>
    </row>
    <row r="57" spans="2:15">
      <c r="B57" s="411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280"/>
    </row>
    <row r="58" spans="2:15" ht="16.5" thickBot="1">
      <c r="B58" s="412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13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11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11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14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10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11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11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12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10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11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11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12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10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11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11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12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10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11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11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12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10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11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11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12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10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11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11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12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10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11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11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12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10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11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11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12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10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11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11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12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33"/>
  <sheetViews>
    <sheetView showGridLines="0" workbookViewId="0">
      <selection activeCell="P13" sqref="P13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1" t="s">
        <v>816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Александар Јакимовски (178)</v>
      </c>
      <c r="E4" s="35">
        <f>C4+4</f>
        <v>5</v>
      </c>
      <c r="F4" s="36" t="str">
        <f>IF(VLOOKUP(E4,PARTICIPANTS!$C$3:$D$98,2,FALSE)="","",(VLOOKUP(E4,PARTICIPANTS!$C$3:$D$98,2,FALSE)))</f>
        <v>Андреј Стојановски (47)</v>
      </c>
      <c r="G4" s="35">
        <f>E4+4</f>
        <v>9</v>
      </c>
      <c r="H4" s="36" t="str">
        <f>IF(VLOOKUP(G4,PARTICIPANTS!$C$3:$D$98,2,FALSE)="","",(VLOOKUP(G4,PARTICIPANTS!$C$3:$D$98,2,FALSE)))</f>
        <v>Антонио Аврамски (144)</v>
      </c>
      <c r="I4" s="35">
        <f>G4+4</f>
        <v>13</v>
      </c>
      <c r="J4" s="36" t="str">
        <f>IF(VLOOKUP(I4,PARTICIPANTS!$C$3:$D$98,2,FALSE)="","",(VLOOKUP(I4,PARTICIPANTS!$C$3:$D$98,2,FALSE)))</f>
        <v>Кристијан Каламадевски (347)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Ненад Тиловски (129)</v>
      </c>
      <c r="E5" s="35">
        <f t="shared" ref="E5:I7" si="0">C5+4</f>
        <v>6</v>
      </c>
      <c r="F5" s="36" t="str">
        <f>IF(VLOOKUP(E5,PARTICIPANTS!$C$3:$D$98,2,FALSE)="","",(VLOOKUP(E5,PARTICIPANTS!$C$3:$D$98,2,FALSE)))</f>
        <v>Давид Јоноски (287)</v>
      </c>
      <c r="G5" s="35">
        <f t="shared" si="0"/>
        <v>10</v>
      </c>
      <c r="H5" s="36" t="str">
        <f>IF(VLOOKUP(G5,PARTICIPANTS!$C$3:$D$98,2,FALSE)="","",(VLOOKUP(G5,PARTICIPANTS!$C$3:$D$98,2,FALSE)))</f>
        <v>Кристијан Митев (420)</v>
      </c>
      <c r="I5" s="35">
        <f t="shared" si="0"/>
        <v>14</v>
      </c>
      <c r="J5" s="36" t="str">
        <f>IF(VLOOKUP(I5,PARTICIPANTS!$C$3:$D$98,2,FALSE)="","",(VLOOKUP(I5,PARTICIPANTS!$C$3:$D$98,2,FALSE)))</f>
        <v>Вања Спасиќ (448)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Андреј Бејковски (440)</v>
      </c>
      <c r="E6" s="35">
        <f t="shared" si="0"/>
        <v>7</v>
      </c>
      <c r="F6" s="36" t="str">
        <f>IF(VLOOKUP(E6,PARTICIPANTS!$C$3:$D$98,2,FALSE)="","",(VLOOKUP(E6,PARTICIPANTS!$C$3:$D$98,2,FALSE)))</f>
        <v>Дарко Китановски (499)</v>
      </c>
      <c r="G6" s="35">
        <f t="shared" si="0"/>
        <v>11</v>
      </c>
      <c r="H6" s="36" t="str">
        <f>IF(VLOOKUP(G6,PARTICIPANTS!$C$3:$D$98,2,FALSE)="","",(VLOOKUP(G6,PARTICIPANTS!$C$3:$D$98,2,FALSE)))</f>
        <v>Трајче Маркоски (384)</v>
      </c>
      <c r="I6" s="35">
        <f t="shared" si="0"/>
        <v>15</v>
      </c>
      <c r="J6" s="36" t="str">
        <f>IF(VLOOKUP(I6,PARTICIPANTS!$C$3:$D$98,2,FALSE)="","",(VLOOKUP(I6,PARTICIPANTS!$C$3:$D$98,2,FALSE)))</f>
        <v>Јаков Јакимовски (538)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>Јован Аврамоски (613)</v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>Љупчо Треновски (404)</v>
      </c>
      <c r="E9" s="35">
        <f>C9+4</f>
        <v>21</v>
      </c>
      <c r="F9" s="36" t="str">
        <f>IF(VLOOKUP(E9,PARTICIPANTS!$C$3:$D$98,2,FALSE)="","",(VLOOKUP(E9,PARTICIPANTS!$C$3:$D$98,2,FALSE)))</f>
        <v>Петар Мукаетов (364)</v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>Мартин Ристески (433)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>Јаков Кузмановски (443)</v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>Стефан Белџигеровски (501)</v>
      </c>
      <c r="E11" s="35">
        <f t="shared" si="1"/>
        <v>23</v>
      </c>
      <c r="F11" s="36" t="str">
        <f>IF(VLOOKUP(E11,PARTICIPANTS!$C$3:$D$98,2,FALSE)="","",(VLOOKUP(E11,PARTICIPANTS!$C$3:$D$98,2,FALSE)))</f>
        <v>Марио Мирчовски (570)</v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>Леонид Гидалов (355)</v>
      </c>
      <c r="E12" s="35">
        <f t="shared" si="1"/>
        <v>24</v>
      </c>
      <c r="F12" s="36" t="str">
        <f>IF(VLOOKUP(E12,PARTICIPANTS!$C$3:$D$98,2,FALSE)="","",(VLOOKUP(E12,PARTICIPANTS!$C$3:$D$98,2,FALSE)))</f>
        <v>Огнен Илиески (612)</v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7"/>
  <sheetViews>
    <sheetView topLeftCell="A583" workbookViewId="0">
      <selection activeCell="C614" sqref="C614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712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641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.7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712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713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713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4" t="s">
        <v>196</v>
      </c>
      <c r="C69" s="395" t="s">
        <v>197</v>
      </c>
    </row>
    <row r="70" spans="1:3">
      <c r="A70" s="261">
        <v>70</v>
      </c>
      <c r="B70" s="394" t="s">
        <v>198</v>
      </c>
      <c r="C70" s="395" t="s">
        <v>197</v>
      </c>
    </row>
    <row r="71" spans="1:3">
      <c r="A71" s="261">
        <v>71</v>
      </c>
      <c r="B71" s="394" t="s">
        <v>199</v>
      </c>
      <c r="C71" s="395" t="s">
        <v>197</v>
      </c>
    </row>
    <row r="72" spans="1:3">
      <c r="A72" s="261">
        <v>72</v>
      </c>
      <c r="B72" s="394" t="s">
        <v>200</v>
      </c>
      <c r="C72" s="395" t="s">
        <v>197</v>
      </c>
    </row>
    <row r="73" spans="1:3">
      <c r="A73" s="261">
        <v>73</v>
      </c>
      <c r="B73" s="394" t="s">
        <v>201</v>
      </c>
      <c r="C73" s="395" t="s">
        <v>197</v>
      </c>
    </row>
    <row r="74" spans="1:3">
      <c r="A74" s="261">
        <v>74</v>
      </c>
      <c r="B74" s="394" t="s">
        <v>202</v>
      </c>
      <c r="C74" s="395" t="s">
        <v>197</v>
      </c>
    </row>
    <row r="75" spans="1:3">
      <c r="A75" s="261">
        <v>75</v>
      </c>
      <c r="B75" s="394" t="s">
        <v>203</v>
      </c>
      <c r="C75" s="395" t="s">
        <v>197</v>
      </c>
    </row>
    <row r="76" spans="1:3">
      <c r="A76" s="261">
        <v>76</v>
      </c>
      <c r="B76" s="267" t="s">
        <v>204</v>
      </c>
      <c r="C76" s="395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713</v>
      </c>
    </row>
    <row r="139" spans="1:3">
      <c r="A139" s="261">
        <v>140</v>
      </c>
      <c r="B139" s="379" t="s">
        <v>275</v>
      </c>
      <c r="C139" s="101" t="s">
        <v>713</v>
      </c>
    </row>
    <row r="140" spans="1:3">
      <c r="A140" s="261">
        <v>141</v>
      </c>
      <c r="B140" s="379" t="s">
        <v>276</v>
      </c>
      <c r="C140" s="101" t="s">
        <v>713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714</v>
      </c>
    </row>
    <row r="143" spans="1:3">
      <c r="A143" s="261">
        <v>144</v>
      </c>
      <c r="B143" s="379" t="s">
        <v>279</v>
      </c>
      <c r="C143" s="101" t="s">
        <v>715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715</v>
      </c>
    </row>
    <row r="148" spans="1:3">
      <c r="A148" s="261">
        <v>149</v>
      </c>
      <c r="B148" s="379" t="s">
        <v>284</v>
      </c>
      <c r="C148" s="101" t="s">
        <v>713</v>
      </c>
    </row>
    <row r="149" spans="1:3">
      <c r="A149" s="261">
        <v>150</v>
      </c>
      <c r="B149" s="379" t="s">
        <v>285</v>
      </c>
      <c r="C149" s="101" t="s">
        <v>713</v>
      </c>
    </row>
    <row r="150" spans="1:3">
      <c r="A150" s="265">
        <v>151</v>
      </c>
      <c r="B150" s="396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715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75">
      <c r="A160" s="261">
        <v>161</v>
      </c>
      <c r="B160" s="397" t="s">
        <v>297</v>
      </c>
      <c r="C160" s="101" t="s">
        <v>294</v>
      </c>
    </row>
    <row r="161" spans="1:3" ht="15.7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8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642</v>
      </c>
    </row>
    <row r="165" spans="1:3">
      <c r="A165" s="261">
        <v>166</v>
      </c>
      <c r="B165" s="381" t="s">
        <v>302</v>
      </c>
      <c r="C165" s="101" t="s">
        <v>642</v>
      </c>
    </row>
    <row r="166" spans="1:3">
      <c r="A166" s="261">
        <v>167</v>
      </c>
      <c r="B166" s="381" t="s">
        <v>303</v>
      </c>
      <c r="C166" s="101" t="s">
        <v>642</v>
      </c>
    </row>
    <row r="167" spans="1:3">
      <c r="A167" s="261">
        <v>168</v>
      </c>
      <c r="B167" s="381" t="s">
        <v>304</v>
      </c>
      <c r="C167" s="101" t="s">
        <v>642</v>
      </c>
    </row>
    <row r="168" spans="1:3" ht="15.75" thickBot="1">
      <c r="A168" s="269">
        <v>169</v>
      </c>
      <c r="B168" s="382" t="s">
        <v>305</v>
      </c>
      <c r="C168" s="108" t="s">
        <v>642</v>
      </c>
    </row>
    <row r="169" spans="1:3">
      <c r="A169" s="260">
        <v>170</v>
      </c>
      <c r="B169" s="383" t="s">
        <v>306</v>
      </c>
      <c r="C169" s="376" t="s">
        <v>642</v>
      </c>
    </row>
    <row r="170" spans="1:3">
      <c r="A170" s="261">
        <v>171</v>
      </c>
      <c r="B170" s="381" t="s">
        <v>307</v>
      </c>
      <c r="C170" s="101" t="s">
        <v>642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.7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9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643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716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.75" thickBot="1">
      <c r="A189" s="269">
        <v>190</v>
      </c>
      <c r="B189" s="270" t="s">
        <v>326</v>
      </c>
      <c r="C189" s="108" t="s">
        <v>716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5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.75" thickBot="1">
      <c r="A240" s="387">
        <v>241</v>
      </c>
      <c r="B240" s="274" t="s">
        <v>378</v>
      </c>
      <c r="C240" s="387" t="s">
        <v>644</v>
      </c>
    </row>
    <row r="241" spans="1:3">
      <c r="A241" s="273">
        <v>242</v>
      </c>
      <c r="B241" s="399" t="s">
        <v>379</v>
      </c>
      <c r="C241" s="273" t="s">
        <v>644</v>
      </c>
    </row>
    <row r="242" spans="1:3">
      <c r="A242" s="266">
        <v>243</v>
      </c>
      <c r="B242" s="267" t="s">
        <v>380</v>
      </c>
      <c r="C242" s="266" t="s">
        <v>644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645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645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645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644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644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644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644</v>
      </c>
    </row>
    <row r="276" spans="1:3">
      <c r="A276" s="261">
        <v>277</v>
      </c>
      <c r="B276" s="267" t="s">
        <v>419</v>
      </c>
      <c r="C276" s="101" t="s">
        <v>717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717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642</v>
      </c>
    </row>
    <row r="291" spans="1:3">
      <c r="A291" s="261">
        <v>292</v>
      </c>
      <c r="B291" s="262" t="s">
        <v>435</v>
      </c>
      <c r="C291" s="101" t="s">
        <v>642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.7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400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645</v>
      </c>
    </row>
    <row r="330" spans="1:3">
      <c r="A330" s="261">
        <v>331</v>
      </c>
      <c r="B330" s="262" t="s">
        <v>490</v>
      </c>
      <c r="C330" s="266" t="s">
        <v>645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.7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715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715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715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6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642</v>
      </c>
    </row>
    <row r="363" spans="1:3">
      <c r="A363" s="261">
        <v>364</v>
      </c>
      <c r="B363" s="262" t="s">
        <v>527</v>
      </c>
      <c r="C363" s="101" t="s">
        <v>642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.75" thickBot="1">
      <c r="A372" s="269">
        <v>373</v>
      </c>
      <c r="B372" s="270" t="s">
        <v>553</v>
      </c>
      <c r="C372" s="108" t="s">
        <v>642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716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.7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.7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715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617</v>
      </c>
      <c r="C422" s="101" t="s">
        <v>274</v>
      </c>
    </row>
    <row r="423" spans="1:12">
      <c r="A423" s="261">
        <v>424</v>
      </c>
      <c r="B423" s="262" t="s">
        <v>646</v>
      </c>
      <c r="C423" s="101" t="s">
        <v>274</v>
      </c>
    </row>
    <row r="424" spans="1:12">
      <c r="A424" s="261">
        <v>425</v>
      </c>
      <c r="B424" s="262" t="s">
        <v>618</v>
      </c>
      <c r="C424" s="101" t="s">
        <v>274</v>
      </c>
    </row>
    <row r="425" spans="1:12">
      <c r="A425" s="261">
        <v>426</v>
      </c>
      <c r="B425" s="262" t="s">
        <v>619</v>
      </c>
      <c r="C425" s="101" t="s">
        <v>274</v>
      </c>
    </row>
    <row r="426" spans="1:12">
      <c r="A426" s="266">
        <v>427</v>
      </c>
      <c r="B426" s="267" t="s">
        <v>620</v>
      </c>
      <c r="C426" s="266" t="s">
        <v>136</v>
      </c>
    </row>
    <row r="427" spans="1:12">
      <c r="A427" s="261">
        <v>428</v>
      </c>
      <c r="B427" s="262" t="s">
        <v>621</v>
      </c>
      <c r="C427" s="101" t="s">
        <v>206</v>
      </c>
    </row>
    <row r="428" spans="1:12">
      <c r="A428" s="261">
        <v>429</v>
      </c>
      <c r="B428" s="262" t="s">
        <v>622</v>
      </c>
      <c r="C428" s="101" t="s">
        <v>206</v>
      </c>
    </row>
    <row r="429" spans="1:12">
      <c r="A429" s="261">
        <v>430</v>
      </c>
      <c r="B429" s="262" t="s">
        <v>623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</row>
    <row r="436" spans="1:12">
      <c r="A436" s="261">
        <v>437</v>
      </c>
      <c r="B436" s="262" t="s">
        <v>650</v>
      </c>
      <c r="C436" s="101" t="s">
        <v>175</v>
      </c>
    </row>
    <row r="437" spans="1:12">
      <c r="A437" s="261">
        <v>438</v>
      </c>
      <c r="B437" s="262" t="s">
        <v>651</v>
      </c>
      <c r="C437" s="101" t="s">
        <v>175</v>
      </c>
    </row>
    <row r="438" spans="1:12">
      <c r="A438" s="261">
        <v>439</v>
      </c>
      <c r="B438" s="262" t="s">
        <v>652</v>
      </c>
      <c r="C438" s="101" t="s">
        <v>175</v>
      </c>
    </row>
    <row r="439" spans="1:12">
      <c r="A439" s="261">
        <v>440</v>
      </c>
      <c r="B439" s="262" t="s">
        <v>653</v>
      </c>
      <c r="C439" s="266" t="s">
        <v>544</v>
      </c>
    </row>
    <row r="440" spans="1:12">
      <c r="A440" s="261">
        <v>441</v>
      </c>
      <c r="B440" s="262" t="s">
        <v>654</v>
      </c>
      <c r="C440" s="266" t="s">
        <v>544</v>
      </c>
    </row>
    <row r="441" spans="1:12">
      <c r="A441" s="261">
        <v>442</v>
      </c>
      <c r="B441" s="262" t="s">
        <v>655</v>
      </c>
      <c r="C441" s="266" t="s">
        <v>544</v>
      </c>
    </row>
    <row r="442" spans="1:12">
      <c r="A442" s="261">
        <v>443</v>
      </c>
      <c r="B442" s="262" t="s">
        <v>656</v>
      </c>
      <c r="C442" s="266" t="s">
        <v>334</v>
      </c>
    </row>
    <row r="443" spans="1:12">
      <c r="A443" s="261">
        <v>444</v>
      </c>
      <c r="B443" s="267" t="s">
        <v>657</v>
      </c>
      <c r="C443" s="266" t="s">
        <v>197</v>
      </c>
    </row>
    <row r="444" spans="1:12">
      <c r="A444" s="261">
        <v>445</v>
      </c>
      <c r="B444" s="267" t="s">
        <v>658</v>
      </c>
      <c r="C444" s="266" t="s">
        <v>197</v>
      </c>
    </row>
    <row r="445" spans="1:12">
      <c r="A445" s="261">
        <v>446</v>
      </c>
      <c r="B445" s="262" t="s">
        <v>659</v>
      </c>
      <c r="C445" s="266" t="s">
        <v>373</v>
      </c>
    </row>
    <row r="446" spans="1:12">
      <c r="A446" s="261">
        <v>447</v>
      </c>
      <c r="B446" s="262" t="s">
        <v>660</v>
      </c>
      <c r="C446" s="266" t="s">
        <v>211</v>
      </c>
    </row>
    <row r="447" spans="1:12">
      <c r="A447" s="261">
        <v>448</v>
      </c>
      <c r="B447" s="262" t="s">
        <v>661</v>
      </c>
      <c r="C447" s="266" t="s">
        <v>211</v>
      </c>
    </row>
    <row r="448" spans="1:12">
      <c r="A448" s="261">
        <v>449</v>
      </c>
      <c r="B448" s="262" t="s">
        <v>662</v>
      </c>
      <c r="C448" s="266" t="s">
        <v>235</v>
      </c>
    </row>
    <row r="449" spans="1:3">
      <c r="A449" s="266">
        <v>450</v>
      </c>
      <c r="B449" s="267" t="s">
        <v>663</v>
      </c>
      <c r="C449" s="266" t="s">
        <v>136</v>
      </c>
    </row>
    <row r="450" spans="1:3">
      <c r="A450" s="261">
        <v>451</v>
      </c>
      <c r="B450" s="262" t="s">
        <v>664</v>
      </c>
      <c r="C450" s="266" t="s">
        <v>206</v>
      </c>
    </row>
    <row r="451" spans="1:3">
      <c r="A451" s="261">
        <v>452</v>
      </c>
      <c r="B451" s="262" t="s">
        <v>665</v>
      </c>
      <c r="C451" s="266" t="s">
        <v>206</v>
      </c>
    </row>
    <row r="452" spans="1:3">
      <c r="A452" s="261">
        <v>453</v>
      </c>
      <c r="B452" s="262" t="s">
        <v>666</v>
      </c>
      <c r="C452" s="266" t="s">
        <v>206</v>
      </c>
    </row>
    <row r="453" spans="1:3">
      <c r="A453" s="261">
        <v>454</v>
      </c>
      <c r="B453" s="262" t="s">
        <v>667</v>
      </c>
      <c r="C453" s="266" t="s">
        <v>206</v>
      </c>
    </row>
    <row r="454" spans="1:3">
      <c r="A454" s="261">
        <v>455</v>
      </c>
      <c r="B454" s="262" t="s">
        <v>668</v>
      </c>
      <c r="C454" s="266" t="s">
        <v>206</v>
      </c>
    </row>
    <row r="455" spans="1:3">
      <c r="A455" s="261">
        <v>456</v>
      </c>
      <c r="B455" s="262" t="s">
        <v>669</v>
      </c>
      <c r="C455" s="266" t="s">
        <v>206</v>
      </c>
    </row>
    <row r="456" spans="1:3">
      <c r="A456" s="261">
        <v>457</v>
      </c>
      <c r="B456" s="262" t="s">
        <v>670</v>
      </c>
      <c r="C456" s="266" t="s">
        <v>206</v>
      </c>
    </row>
    <row r="457" spans="1:3">
      <c r="A457" s="266">
        <v>458</v>
      </c>
      <c r="B457" s="267" t="s">
        <v>671</v>
      </c>
      <c r="C457" s="266" t="s">
        <v>136</v>
      </c>
    </row>
    <row r="458" spans="1:3">
      <c r="A458" s="261">
        <v>459</v>
      </c>
      <c r="B458" s="262" t="s">
        <v>672</v>
      </c>
      <c r="C458" s="266" t="s">
        <v>642</v>
      </c>
    </row>
    <row r="459" spans="1:3">
      <c r="A459" s="261">
        <v>460</v>
      </c>
      <c r="B459" s="262" t="s">
        <v>673</v>
      </c>
      <c r="C459" s="266" t="s">
        <v>642</v>
      </c>
    </row>
    <row r="460" spans="1:3">
      <c r="A460" s="261">
        <v>461</v>
      </c>
      <c r="B460" s="262" t="s">
        <v>674</v>
      </c>
      <c r="C460" s="266" t="s">
        <v>642</v>
      </c>
    </row>
    <row r="461" spans="1:3">
      <c r="A461" s="261">
        <v>462</v>
      </c>
      <c r="B461" s="262" t="s">
        <v>675</v>
      </c>
      <c r="C461" s="266" t="s">
        <v>373</v>
      </c>
    </row>
    <row r="462" spans="1:3">
      <c r="A462" s="261">
        <v>463</v>
      </c>
      <c r="B462" s="262" t="s">
        <v>676</v>
      </c>
      <c r="C462" s="266" t="s">
        <v>642</v>
      </c>
    </row>
    <row r="463" spans="1:3">
      <c r="A463" s="261">
        <v>464</v>
      </c>
      <c r="B463" s="262" t="s">
        <v>677</v>
      </c>
      <c r="C463" s="266" t="s">
        <v>235</v>
      </c>
    </row>
    <row r="464" spans="1:3">
      <c r="A464" s="266">
        <v>465</v>
      </c>
      <c r="B464" s="267" t="s">
        <v>678</v>
      </c>
      <c r="C464" s="266" t="s">
        <v>175</v>
      </c>
    </row>
    <row r="465" spans="1:3">
      <c r="A465" s="261">
        <v>466</v>
      </c>
      <c r="B465" s="262" t="s">
        <v>679</v>
      </c>
      <c r="C465" s="266" t="s">
        <v>409</v>
      </c>
    </row>
    <row r="466" spans="1:3">
      <c r="A466" s="261">
        <v>467</v>
      </c>
      <c r="B466" s="262" t="s">
        <v>680</v>
      </c>
      <c r="C466" s="266" t="s">
        <v>409</v>
      </c>
    </row>
    <row r="467" spans="1:3">
      <c r="A467" s="261">
        <v>468</v>
      </c>
      <c r="B467" s="267" t="s">
        <v>681</v>
      </c>
      <c r="C467" s="266" t="s">
        <v>409</v>
      </c>
    </row>
    <row r="468" spans="1:3">
      <c r="A468" s="261">
        <v>469</v>
      </c>
      <c r="B468" s="267" t="s">
        <v>682</v>
      </c>
      <c r="C468" s="266" t="s">
        <v>409</v>
      </c>
    </row>
    <row r="469" spans="1:3" ht="30">
      <c r="A469" s="261">
        <v>470</v>
      </c>
      <c r="B469" s="389" t="s">
        <v>683</v>
      </c>
      <c r="C469" s="266" t="s">
        <v>274</v>
      </c>
    </row>
    <row r="470" spans="1:3">
      <c r="A470" s="261">
        <v>471</v>
      </c>
      <c r="B470" s="262" t="s">
        <v>684</v>
      </c>
      <c r="C470" s="266" t="s">
        <v>274</v>
      </c>
    </row>
    <row r="471" spans="1:3">
      <c r="A471" s="261">
        <v>472</v>
      </c>
      <c r="B471" s="262" t="s">
        <v>685</v>
      </c>
      <c r="C471" s="266" t="s">
        <v>274</v>
      </c>
    </row>
    <row r="472" spans="1:3">
      <c r="A472" s="266">
        <v>473</v>
      </c>
      <c r="B472" s="267" t="s">
        <v>686</v>
      </c>
      <c r="C472" s="266" t="s">
        <v>713</v>
      </c>
    </row>
    <row r="473" spans="1:3">
      <c r="A473" s="261">
        <v>474</v>
      </c>
      <c r="B473" s="262" t="s">
        <v>687</v>
      </c>
      <c r="C473" s="266" t="s">
        <v>544</v>
      </c>
    </row>
    <row r="474" spans="1:3">
      <c r="A474" s="266">
        <v>475</v>
      </c>
      <c r="B474" s="267" t="s">
        <v>688</v>
      </c>
      <c r="C474" s="266" t="s">
        <v>315</v>
      </c>
    </row>
    <row r="475" spans="1:3">
      <c r="A475" s="266">
        <v>477</v>
      </c>
      <c r="B475" s="267" t="s">
        <v>689</v>
      </c>
      <c r="C475" s="266" t="s">
        <v>226</v>
      </c>
    </row>
    <row r="476" spans="1:3">
      <c r="A476" s="266">
        <v>478</v>
      </c>
      <c r="B476" s="267" t="s">
        <v>690</v>
      </c>
      <c r="C476" s="266" t="s">
        <v>315</v>
      </c>
    </row>
    <row r="477" spans="1:3">
      <c r="A477" s="261">
        <v>479</v>
      </c>
      <c r="B477" s="262" t="s">
        <v>691</v>
      </c>
      <c r="C477" s="266" t="s">
        <v>235</v>
      </c>
    </row>
    <row r="478" spans="1:3">
      <c r="A478" s="261">
        <v>484</v>
      </c>
      <c r="B478" s="262" t="s">
        <v>627</v>
      </c>
      <c r="C478" s="266" t="s">
        <v>628</v>
      </c>
    </row>
    <row r="479" spans="1:3">
      <c r="A479" s="261">
        <v>485</v>
      </c>
      <c r="B479" s="262" t="s">
        <v>629</v>
      </c>
      <c r="C479" s="266" t="s">
        <v>628</v>
      </c>
    </row>
    <row r="480" spans="1:3">
      <c r="A480" s="261">
        <v>486</v>
      </c>
      <c r="B480" s="262" t="s">
        <v>630</v>
      </c>
      <c r="C480" s="266" t="s">
        <v>628</v>
      </c>
    </row>
    <row r="481" spans="1:3">
      <c r="A481" s="261">
        <v>487</v>
      </c>
      <c r="B481" s="262" t="s">
        <v>631</v>
      </c>
      <c r="C481" s="266" t="s">
        <v>628</v>
      </c>
    </row>
    <row r="482" spans="1:3">
      <c r="A482" s="261">
        <v>488</v>
      </c>
      <c r="B482" s="262" t="s">
        <v>632</v>
      </c>
      <c r="C482" s="266" t="s">
        <v>628</v>
      </c>
    </row>
    <row r="483" spans="1:3">
      <c r="A483" s="261">
        <v>489</v>
      </c>
      <c r="B483" s="262" t="s">
        <v>633</v>
      </c>
      <c r="C483" s="266" t="s">
        <v>628</v>
      </c>
    </row>
    <row r="484" spans="1:3">
      <c r="A484" s="261">
        <v>490</v>
      </c>
      <c r="B484" s="262" t="s">
        <v>634</v>
      </c>
      <c r="C484" s="266" t="s">
        <v>628</v>
      </c>
    </row>
    <row r="485" spans="1:3">
      <c r="A485" s="261">
        <v>491</v>
      </c>
      <c r="B485" s="262" t="s">
        <v>635</v>
      </c>
      <c r="C485" s="266" t="s">
        <v>628</v>
      </c>
    </row>
    <row r="486" spans="1:3">
      <c r="A486" s="261">
        <v>492</v>
      </c>
      <c r="B486" s="262" t="s">
        <v>636</v>
      </c>
      <c r="C486" s="266" t="s">
        <v>628</v>
      </c>
    </row>
    <row r="487" spans="1:3">
      <c r="A487" s="261">
        <v>493</v>
      </c>
      <c r="B487" s="262" t="s">
        <v>637</v>
      </c>
      <c r="C487" s="266" t="s">
        <v>628</v>
      </c>
    </row>
    <row r="488" spans="1:3">
      <c r="A488" s="261">
        <v>494</v>
      </c>
      <c r="B488" s="262" t="s">
        <v>638</v>
      </c>
      <c r="C488" s="266" t="s">
        <v>628</v>
      </c>
    </row>
    <row r="489" spans="1:3">
      <c r="A489" s="261">
        <v>495</v>
      </c>
      <c r="B489" s="262" t="s">
        <v>718</v>
      </c>
      <c r="C489" s="266" t="s">
        <v>628</v>
      </c>
    </row>
    <row r="490" spans="1:3">
      <c r="A490" s="261">
        <v>496</v>
      </c>
      <c r="B490" s="262" t="s">
        <v>639</v>
      </c>
      <c r="C490" s="266" t="s">
        <v>628</v>
      </c>
    </row>
    <row r="491" spans="1:3">
      <c r="A491" s="261">
        <v>497</v>
      </c>
      <c r="B491" s="262" t="s">
        <v>640</v>
      </c>
      <c r="C491" s="266" t="s">
        <v>628</v>
      </c>
    </row>
    <row r="492" spans="1:3">
      <c r="A492" s="261">
        <v>499</v>
      </c>
      <c r="B492" s="262" t="s">
        <v>692</v>
      </c>
      <c r="C492" s="266" t="s">
        <v>544</v>
      </c>
    </row>
    <row r="493" spans="1:3">
      <c r="A493" s="261">
        <v>500</v>
      </c>
      <c r="B493" s="262" t="s">
        <v>693</v>
      </c>
      <c r="C493" s="266" t="s">
        <v>544</v>
      </c>
    </row>
    <row r="494" spans="1:3">
      <c r="A494" s="261">
        <v>501</v>
      </c>
      <c r="B494" s="262" t="s">
        <v>694</v>
      </c>
      <c r="C494" s="266" t="s">
        <v>544</v>
      </c>
    </row>
    <row r="495" spans="1:3">
      <c r="A495" s="261">
        <v>502</v>
      </c>
      <c r="B495" s="267" t="s">
        <v>695</v>
      </c>
      <c r="C495" s="266" t="s">
        <v>387</v>
      </c>
    </row>
    <row r="496" spans="1:3">
      <c r="A496" s="261">
        <v>503</v>
      </c>
      <c r="B496" s="262" t="s">
        <v>696</v>
      </c>
      <c r="C496" s="266" t="s">
        <v>206</v>
      </c>
    </row>
    <row r="497" spans="1:3">
      <c r="A497" s="261">
        <v>504</v>
      </c>
      <c r="B497" s="262" t="s">
        <v>697</v>
      </c>
      <c r="C497" s="266" t="s">
        <v>206</v>
      </c>
    </row>
    <row r="498" spans="1:3">
      <c r="A498" s="261">
        <v>505</v>
      </c>
      <c r="B498" s="262" t="s">
        <v>698</v>
      </c>
      <c r="C498" s="266" t="s">
        <v>206</v>
      </c>
    </row>
    <row r="499" spans="1:3">
      <c r="A499" s="261">
        <v>506</v>
      </c>
      <c r="B499" s="262" t="s">
        <v>699</v>
      </c>
      <c r="C499" s="266" t="s">
        <v>206</v>
      </c>
    </row>
    <row r="500" spans="1:3">
      <c r="A500" s="261">
        <v>507</v>
      </c>
      <c r="B500" s="262" t="s">
        <v>700</v>
      </c>
      <c r="C500" s="266" t="s">
        <v>206</v>
      </c>
    </row>
    <row r="501" spans="1:3">
      <c r="A501" s="261">
        <v>508</v>
      </c>
      <c r="B501" s="262" t="s">
        <v>701</v>
      </c>
      <c r="C501" s="266" t="s">
        <v>206</v>
      </c>
    </row>
    <row r="502" spans="1:3">
      <c r="A502" s="261">
        <v>509</v>
      </c>
      <c r="B502" s="262" t="s">
        <v>702</v>
      </c>
      <c r="C502" s="266" t="s">
        <v>641</v>
      </c>
    </row>
    <row r="503" spans="1:3">
      <c r="A503" s="261">
        <v>510</v>
      </c>
      <c r="B503" s="262" t="s">
        <v>703</v>
      </c>
      <c r="C503" s="266" t="s">
        <v>641</v>
      </c>
    </row>
    <row r="504" spans="1:3">
      <c r="A504" s="261">
        <v>511</v>
      </c>
      <c r="B504" s="262" t="s">
        <v>704</v>
      </c>
      <c r="C504" s="266" t="s">
        <v>641</v>
      </c>
    </row>
    <row r="505" spans="1:3">
      <c r="A505" s="261">
        <v>512</v>
      </c>
      <c r="B505" s="262" t="s">
        <v>705</v>
      </c>
      <c r="C505" s="266" t="s">
        <v>641</v>
      </c>
    </row>
    <row r="506" spans="1:3">
      <c r="A506" s="261">
        <v>513</v>
      </c>
      <c r="B506" s="262" t="s">
        <v>706</v>
      </c>
      <c r="C506" s="266" t="s">
        <v>324</v>
      </c>
    </row>
    <row r="507" spans="1:3">
      <c r="A507" s="261">
        <v>514</v>
      </c>
      <c r="B507" s="262" t="s">
        <v>707</v>
      </c>
      <c r="C507" s="266" t="s">
        <v>324</v>
      </c>
    </row>
    <row r="508" spans="1:3">
      <c r="A508" s="261">
        <v>515</v>
      </c>
      <c r="B508" s="262" t="s">
        <v>708</v>
      </c>
      <c r="C508" s="266" t="s">
        <v>324</v>
      </c>
    </row>
    <row r="509" spans="1:3">
      <c r="A509" s="266">
        <v>516</v>
      </c>
      <c r="B509" s="267" t="s">
        <v>709</v>
      </c>
      <c r="C509" s="266" t="s">
        <v>136</v>
      </c>
    </row>
    <row r="510" spans="1:3">
      <c r="A510" s="261">
        <v>517</v>
      </c>
      <c r="B510" s="262" t="s">
        <v>719</v>
      </c>
      <c r="C510" s="266" t="s">
        <v>264</v>
      </c>
    </row>
    <row r="511" spans="1:3">
      <c r="A511" s="261">
        <v>518</v>
      </c>
      <c r="B511" s="262" t="s">
        <v>720</v>
      </c>
      <c r="C511" s="266" t="s">
        <v>130</v>
      </c>
    </row>
    <row r="512" spans="1:3">
      <c r="A512" s="261">
        <v>519</v>
      </c>
      <c r="B512" s="262" t="s">
        <v>721</v>
      </c>
      <c r="C512" s="266" t="s">
        <v>712</v>
      </c>
    </row>
    <row r="513" spans="1:3">
      <c r="A513" s="261">
        <v>520</v>
      </c>
      <c r="B513" s="262" t="s">
        <v>722</v>
      </c>
      <c r="C513" s="266" t="s">
        <v>712</v>
      </c>
    </row>
    <row r="514" spans="1:3">
      <c r="A514" s="261">
        <v>521</v>
      </c>
      <c r="B514" s="262" t="s">
        <v>723</v>
      </c>
      <c r="C514" s="266" t="s">
        <v>712</v>
      </c>
    </row>
    <row r="515" spans="1:3">
      <c r="A515" s="261">
        <v>522</v>
      </c>
      <c r="B515" s="262" t="s">
        <v>724</v>
      </c>
      <c r="C515" s="266" t="s">
        <v>712</v>
      </c>
    </row>
    <row r="516" spans="1:3">
      <c r="A516" s="261">
        <v>523</v>
      </c>
      <c r="B516" s="262" t="s">
        <v>725</v>
      </c>
      <c r="C516" s="266" t="s">
        <v>712</v>
      </c>
    </row>
    <row r="517" spans="1:3">
      <c r="A517" s="266">
        <v>524</v>
      </c>
      <c r="B517" s="262" t="s">
        <v>726</v>
      </c>
      <c r="C517" s="266" t="s">
        <v>161</v>
      </c>
    </row>
    <row r="518" spans="1:3">
      <c r="A518" s="261">
        <v>525</v>
      </c>
      <c r="B518" s="262" t="s">
        <v>727</v>
      </c>
      <c r="C518" s="266" t="s">
        <v>274</v>
      </c>
    </row>
    <row r="519" spans="1:3">
      <c r="A519" s="261">
        <v>526</v>
      </c>
      <c r="B519" s="262" t="s">
        <v>728</v>
      </c>
      <c r="C519" s="266" t="s">
        <v>175</v>
      </c>
    </row>
    <row r="520" spans="1:3">
      <c r="A520" s="261">
        <v>527</v>
      </c>
      <c r="B520" s="262" t="s">
        <v>729</v>
      </c>
      <c r="C520" s="266" t="s">
        <v>175</v>
      </c>
    </row>
    <row r="521" spans="1:3">
      <c r="A521" s="261">
        <v>528</v>
      </c>
      <c r="B521" s="262" t="s">
        <v>730</v>
      </c>
      <c r="C521" s="266" t="s">
        <v>175</v>
      </c>
    </row>
    <row r="522" spans="1:3">
      <c r="A522" s="261">
        <v>529</v>
      </c>
      <c r="B522" s="262" t="s">
        <v>731</v>
      </c>
      <c r="C522" s="266" t="s">
        <v>136</v>
      </c>
    </row>
    <row r="523" spans="1:3">
      <c r="A523" s="266">
        <v>530</v>
      </c>
      <c r="B523" s="262" t="s">
        <v>732</v>
      </c>
      <c r="C523" s="266" t="s">
        <v>315</v>
      </c>
    </row>
    <row r="524" spans="1:3">
      <c r="A524" s="261">
        <v>531</v>
      </c>
      <c r="B524" s="262" t="s">
        <v>733</v>
      </c>
      <c r="C524" s="266" t="s">
        <v>218</v>
      </c>
    </row>
    <row r="525" spans="1:3">
      <c r="A525" s="261">
        <v>532</v>
      </c>
      <c r="B525" s="262" t="s">
        <v>734</v>
      </c>
      <c r="C525" s="266" t="s">
        <v>309</v>
      </c>
    </row>
    <row r="526" spans="1:3">
      <c r="A526" s="261">
        <v>533</v>
      </c>
      <c r="B526" s="262" t="s">
        <v>735</v>
      </c>
      <c r="C526" s="266" t="s">
        <v>404</v>
      </c>
    </row>
    <row r="527" spans="1:3">
      <c r="A527" s="261">
        <v>534</v>
      </c>
      <c r="B527" s="262" t="s">
        <v>736</v>
      </c>
      <c r="C527" s="266" t="s">
        <v>404</v>
      </c>
    </row>
    <row r="528" spans="1:3">
      <c r="A528" s="261">
        <v>535</v>
      </c>
      <c r="B528" s="262" t="s">
        <v>737</v>
      </c>
      <c r="C528" s="266" t="s">
        <v>404</v>
      </c>
    </row>
    <row r="529" spans="1:3">
      <c r="A529" s="261">
        <v>536</v>
      </c>
      <c r="B529" s="262" t="s">
        <v>738</v>
      </c>
      <c r="C529" s="266" t="s">
        <v>211</v>
      </c>
    </row>
    <row r="530" spans="1:3">
      <c r="A530" s="266">
        <v>537</v>
      </c>
      <c r="B530" s="262" t="s">
        <v>739</v>
      </c>
      <c r="C530" s="266" t="s">
        <v>309</v>
      </c>
    </row>
    <row r="531" spans="1:3">
      <c r="A531" s="266">
        <v>538</v>
      </c>
      <c r="B531" s="262" t="s">
        <v>740</v>
      </c>
      <c r="C531" s="266" t="s">
        <v>334</v>
      </c>
    </row>
    <row r="532" spans="1:3">
      <c r="A532" s="266">
        <v>539</v>
      </c>
      <c r="B532" s="267" t="s">
        <v>741</v>
      </c>
      <c r="C532" s="266" t="s">
        <v>742</v>
      </c>
    </row>
    <row r="533" spans="1:3">
      <c r="A533" s="261">
        <v>540</v>
      </c>
      <c r="B533" s="267" t="s">
        <v>743</v>
      </c>
      <c r="C533" s="266" t="s">
        <v>206</v>
      </c>
    </row>
    <row r="534" spans="1:3">
      <c r="A534" s="266">
        <v>541</v>
      </c>
      <c r="B534" s="267" t="s">
        <v>744</v>
      </c>
      <c r="C534" s="266" t="s">
        <v>206</v>
      </c>
    </row>
    <row r="535" spans="1:3">
      <c r="A535" s="266">
        <v>542</v>
      </c>
      <c r="B535" s="267" t="s">
        <v>745</v>
      </c>
      <c r="C535" s="266" t="s">
        <v>206</v>
      </c>
    </row>
    <row r="536" spans="1:3">
      <c r="A536" s="266">
        <v>543</v>
      </c>
      <c r="B536" s="267" t="s">
        <v>746</v>
      </c>
      <c r="C536" s="266" t="s">
        <v>206</v>
      </c>
    </row>
    <row r="537" spans="1:3">
      <c r="A537" s="261">
        <v>544</v>
      </c>
      <c r="B537" s="267" t="s">
        <v>747</v>
      </c>
      <c r="C537" s="266" t="s">
        <v>206</v>
      </c>
    </row>
    <row r="538" spans="1:3">
      <c r="A538" s="261">
        <v>545</v>
      </c>
      <c r="B538" s="267" t="s">
        <v>748</v>
      </c>
      <c r="C538" s="266" t="s">
        <v>206</v>
      </c>
    </row>
    <row r="539" spans="1:3">
      <c r="A539" s="261">
        <v>546</v>
      </c>
      <c r="B539" s="267" t="s">
        <v>749</v>
      </c>
      <c r="C539" s="266" t="s">
        <v>274</v>
      </c>
    </row>
    <row r="540" spans="1:3">
      <c r="A540" s="266">
        <v>547</v>
      </c>
      <c r="B540" s="267" t="s">
        <v>750</v>
      </c>
      <c r="C540" s="266" t="s">
        <v>274</v>
      </c>
    </row>
    <row r="541" spans="1:3">
      <c r="A541" s="266">
        <v>548</v>
      </c>
      <c r="B541" s="267" t="s">
        <v>751</v>
      </c>
      <c r="C541" s="266" t="s">
        <v>274</v>
      </c>
    </row>
    <row r="542" spans="1:3">
      <c r="A542" s="266">
        <v>549</v>
      </c>
      <c r="B542" s="267" t="s">
        <v>752</v>
      </c>
      <c r="C542" s="266" t="s">
        <v>274</v>
      </c>
    </row>
    <row r="543" spans="1:3">
      <c r="A543" s="261">
        <v>550</v>
      </c>
      <c r="B543" s="267" t="s">
        <v>753</v>
      </c>
      <c r="C543" s="266" t="s">
        <v>274</v>
      </c>
    </row>
    <row r="544" spans="1:3">
      <c r="A544" s="266">
        <v>551</v>
      </c>
      <c r="B544" s="267" t="s">
        <v>754</v>
      </c>
      <c r="C544" s="266" t="s">
        <v>274</v>
      </c>
    </row>
    <row r="545" spans="1:3">
      <c r="A545" s="266">
        <v>552</v>
      </c>
      <c r="B545" s="267" t="s">
        <v>755</v>
      </c>
      <c r="C545" s="266" t="s">
        <v>274</v>
      </c>
    </row>
    <row r="546" spans="1:3">
      <c r="A546" s="266">
        <v>553</v>
      </c>
      <c r="B546" s="267" t="s">
        <v>756</v>
      </c>
      <c r="C546" s="266" t="s">
        <v>274</v>
      </c>
    </row>
    <row r="547" spans="1:3">
      <c r="A547" s="261">
        <v>554</v>
      </c>
      <c r="B547" s="267" t="s">
        <v>757</v>
      </c>
      <c r="C547" s="266" t="s">
        <v>274</v>
      </c>
    </row>
    <row r="548" spans="1:3">
      <c r="A548" s="261">
        <v>555</v>
      </c>
      <c r="B548" s="267" t="s">
        <v>758</v>
      </c>
      <c r="C548" s="266" t="s">
        <v>274</v>
      </c>
    </row>
    <row r="549" spans="1:3">
      <c r="A549" s="261">
        <v>556</v>
      </c>
      <c r="B549" s="267" t="s">
        <v>759</v>
      </c>
      <c r="C549" s="266" t="s">
        <v>274</v>
      </c>
    </row>
    <row r="550" spans="1:3">
      <c r="A550" s="266">
        <v>557</v>
      </c>
      <c r="B550" s="267" t="s">
        <v>760</v>
      </c>
      <c r="C550" s="266" t="s">
        <v>274</v>
      </c>
    </row>
    <row r="551" spans="1:3">
      <c r="A551" s="266">
        <v>558</v>
      </c>
      <c r="B551" s="267" t="s">
        <v>761</v>
      </c>
      <c r="C551" s="266" t="s">
        <v>274</v>
      </c>
    </row>
    <row r="552" spans="1:3">
      <c r="A552" s="266">
        <v>559</v>
      </c>
      <c r="B552" s="267" t="s">
        <v>762</v>
      </c>
      <c r="C552" s="266" t="s">
        <v>274</v>
      </c>
    </row>
    <row r="553" spans="1:3">
      <c r="A553" s="261">
        <v>560</v>
      </c>
      <c r="B553" s="267" t="s">
        <v>763</v>
      </c>
      <c r="C553" s="266" t="s">
        <v>274</v>
      </c>
    </row>
    <row r="554" spans="1:3">
      <c r="A554" s="266">
        <v>561</v>
      </c>
      <c r="B554" s="267" t="s">
        <v>764</v>
      </c>
      <c r="C554" s="266" t="s">
        <v>274</v>
      </c>
    </row>
    <row r="555" spans="1:3">
      <c r="A555" s="266">
        <v>562</v>
      </c>
      <c r="B555" s="267" t="s">
        <v>765</v>
      </c>
      <c r="C555" s="266" t="s">
        <v>274</v>
      </c>
    </row>
    <row r="556" spans="1:3">
      <c r="A556" s="266">
        <v>563</v>
      </c>
      <c r="B556" s="267" t="s">
        <v>766</v>
      </c>
      <c r="C556" s="266" t="s">
        <v>274</v>
      </c>
    </row>
    <row r="557" spans="1:3">
      <c r="A557" s="261">
        <v>564</v>
      </c>
      <c r="B557" s="267" t="s">
        <v>767</v>
      </c>
      <c r="C557" s="266" t="s">
        <v>274</v>
      </c>
    </row>
    <row r="558" spans="1:3">
      <c r="A558" s="261">
        <v>565</v>
      </c>
      <c r="B558" s="267" t="s">
        <v>768</v>
      </c>
      <c r="C558" s="266" t="s">
        <v>274</v>
      </c>
    </row>
    <row r="559" spans="1:3">
      <c r="A559" s="261">
        <v>566</v>
      </c>
      <c r="B559" s="267" t="s">
        <v>769</v>
      </c>
      <c r="C559" s="266" t="s">
        <v>274</v>
      </c>
    </row>
    <row r="560" spans="1:3">
      <c r="A560" s="266">
        <v>567</v>
      </c>
      <c r="B560" s="267" t="s">
        <v>770</v>
      </c>
      <c r="C560" s="266" t="s">
        <v>274</v>
      </c>
    </row>
    <row r="561" spans="1:3">
      <c r="A561" s="266">
        <v>568</v>
      </c>
      <c r="B561" s="267" t="s">
        <v>771</v>
      </c>
      <c r="C561" s="266" t="s">
        <v>274</v>
      </c>
    </row>
    <row r="562" spans="1:3">
      <c r="A562" s="266">
        <v>569</v>
      </c>
      <c r="B562" s="267" t="s">
        <v>772</v>
      </c>
      <c r="C562" s="266" t="s">
        <v>274</v>
      </c>
    </row>
    <row r="563" spans="1:3">
      <c r="A563" s="261">
        <v>570</v>
      </c>
      <c r="B563" s="267" t="s">
        <v>773</v>
      </c>
      <c r="C563" s="266" t="s">
        <v>274</v>
      </c>
    </row>
    <row r="564" spans="1:3">
      <c r="A564" s="266">
        <v>571</v>
      </c>
      <c r="B564" s="267" t="s">
        <v>774</v>
      </c>
      <c r="C564" s="266" t="s">
        <v>274</v>
      </c>
    </row>
    <row r="565" spans="1:3">
      <c r="A565" s="266">
        <v>572</v>
      </c>
      <c r="B565" s="267" t="s">
        <v>775</v>
      </c>
      <c r="C565" s="266" t="s">
        <v>274</v>
      </c>
    </row>
    <row r="566" spans="1:3">
      <c r="A566" s="266">
        <v>573</v>
      </c>
      <c r="B566" s="267" t="s">
        <v>776</v>
      </c>
      <c r="C566" s="266" t="s">
        <v>274</v>
      </c>
    </row>
    <row r="567" spans="1:3">
      <c r="A567" s="261">
        <v>574</v>
      </c>
      <c r="B567" s="267" t="s">
        <v>777</v>
      </c>
      <c r="C567" s="266" t="s">
        <v>404</v>
      </c>
    </row>
    <row r="568" spans="1:3">
      <c r="A568" s="261">
        <v>575</v>
      </c>
      <c r="B568" s="267" t="s">
        <v>778</v>
      </c>
      <c r="C568" s="266" t="s">
        <v>404</v>
      </c>
    </row>
    <row r="569" spans="1:3">
      <c r="A569" s="261">
        <v>576</v>
      </c>
      <c r="B569" s="267" t="s">
        <v>779</v>
      </c>
      <c r="C569" s="266" t="s">
        <v>404</v>
      </c>
    </row>
    <row r="570" spans="1:3">
      <c r="A570" s="266">
        <v>577</v>
      </c>
      <c r="B570" s="267" t="s">
        <v>780</v>
      </c>
      <c r="C570" s="266" t="s">
        <v>404</v>
      </c>
    </row>
    <row r="571" spans="1:3">
      <c r="A571" s="266">
        <v>578</v>
      </c>
      <c r="B571" s="267" t="s">
        <v>781</v>
      </c>
      <c r="C571" s="266" t="s">
        <v>404</v>
      </c>
    </row>
    <row r="572" spans="1:3">
      <c r="A572" s="266">
        <v>579</v>
      </c>
      <c r="B572" s="267" t="s">
        <v>782</v>
      </c>
      <c r="C572" s="266" t="s">
        <v>645</v>
      </c>
    </row>
    <row r="573" spans="1:3">
      <c r="A573" s="261">
        <v>580</v>
      </c>
      <c r="B573" s="267" t="s">
        <v>783</v>
      </c>
      <c r="C573" s="266" t="s">
        <v>645</v>
      </c>
    </row>
    <row r="574" spans="1:3">
      <c r="A574" s="266">
        <v>581</v>
      </c>
      <c r="B574" s="267" t="s">
        <v>784</v>
      </c>
      <c r="C574" s="266" t="s">
        <v>645</v>
      </c>
    </row>
    <row r="575" spans="1:3">
      <c r="A575" s="266">
        <v>582</v>
      </c>
      <c r="B575" s="267" t="s">
        <v>785</v>
      </c>
      <c r="C575" s="266" t="s">
        <v>645</v>
      </c>
    </row>
    <row r="576" spans="1:3">
      <c r="A576" s="266">
        <v>583</v>
      </c>
      <c r="B576" s="267" t="s">
        <v>786</v>
      </c>
      <c r="C576" s="266" t="s">
        <v>645</v>
      </c>
    </row>
    <row r="577" spans="1:3">
      <c r="A577" s="261">
        <v>584</v>
      </c>
      <c r="B577" s="267" t="s">
        <v>787</v>
      </c>
      <c r="C577" s="266" t="s">
        <v>645</v>
      </c>
    </row>
    <row r="578" spans="1:3">
      <c r="A578" s="261">
        <v>585</v>
      </c>
      <c r="B578" s="267" t="s">
        <v>788</v>
      </c>
      <c r="C578" s="266" t="s">
        <v>544</v>
      </c>
    </row>
    <row r="579" spans="1:3">
      <c r="A579" s="261">
        <v>586</v>
      </c>
      <c r="B579" s="267" t="s">
        <v>789</v>
      </c>
      <c r="C579" s="266" t="s">
        <v>544</v>
      </c>
    </row>
    <row r="580" spans="1:3">
      <c r="A580" s="266">
        <v>587</v>
      </c>
      <c r="B580" s="267" t="s">
        <v>790</v>
      </c>
      <c r="C580" s="266" t="s">
        <v>544</v>
      </c>
    </row>
    <row r="581" spans="1:3">
      <c r="A581" s="266">
        <v>588</v>
      </c>
      <c r="B581" s="267" t="s">
        <v>791</v>
      </c>
      <c r="C581" s="266" t="s">
        <v>544</v>
      </c>
    </row>
    <row r="582" spans="1:3">
      <c r="A582" s="266">
        <v>589</v>
      </c>
      <c r="B582" s="267" t="s">
        <v>792</v>
      </c>
      <c r="C582" s="266" t="s">
        <v>544</v>
      </c>
    </row>
    <row r="583" spans="1:3">
      <c r="A583" s="266">
        <v>590</v>
      </c>
      <c r="B583" s="267" t="s">
        <v>793</v>
      </c>
      <c r="C583" s="266" t="s">
        <v>544</v>
      </c>
    </row>
    <row r="584" spans="1:3">
      <c r="A584" s="266">
        <v>591</v>
      </c>
      <c r="B584" s="267" t="s">
        <v>794</v>
      </c>
      <c r="C584" s="266" t="s">
        <v>315</v>
      </c>
    </row>
    <row r="585" spans="1:3">
      <c r="A585" s="266">
        <v>592</v>
      </c>
      <c r="B585" s="267" t="s">
        <v>795</v>
      </c>
      <c r="C585" s="266" t="s">
        <v>344</v>
      </c>
    </row>
    <row r="586" spans="1:3">
      <c r="A586" s="261">
        <v>593</v>
      </c>
      <c r="B586" s="267" t="s">
        <v>796</v>
      </c>
      <c r="C586" s="266" t="s">
        <v>344</v>
      </c>
    </row>
    <row r="587" spans="1:3">
      <c r="A587" s="261">
        <v>594</v>
      </c>
      <c r="B587" s="267" t="s">
        <v>797</v>
      </c>
      <c r="C587" s="266" t="s">
        <v>344</v>
      </c>
    </row>
    <row r="588" spans="1:3">
      <c r="A588" s="261">
        <v>595</v>
      </c>
      <c r="B588" s="267" t="s">
        <v>798</v>
      </c>
      <c r="C588" s="266" t="s">
        <v>136</v>
      </c>
    </row>
    <row r="589" spans="1:3">
      <c r="A589" s="266">
        <v>596</v>
      </c>
      <c r="B589" s="267" t="s">
        <v>799</v>
      </c>
      <c r="C589" s="266" t="s">
        <v>197</v>
      </c>
    </row>
    <row r="590" spans="1:3">
      <c r="A590" s="266">
        <v>597</v>
      </c>
      <c r="B590" s="267" t="s">
        <v>800</v>
      </c>
      <c r="C590" s="266" t="s">
        <v>197</v>
      </c>
    </row>
    <row r="591" spans="1:3">
      <c r="A591" s="266">
        <v>598</v>
      </c>
      <c r="B591" s="267" t="s">
        <v>801</v>
      </c>
      <c r="C591" s="266" t="s">
        <v>197</v>
      </c>
    </row>
    <row r="592" spans="1:3">
      <c r="A592" s="266">
        <v>599</v>
      </c>
      <c r="B592" s="267" t="s">
        <v>802</v>
      </c>
      <c r="C592" s="266" t="s">
        <v>197</v>
      </c>
    </row>
    <row r="593" spans="1:6">
      <c r="A593" s="266">
        <v>600</v>
      </c>
      <c r="B593" s="267" t="s">
        <v>803</v>
      </c>
      <c r="C593" s="266" t="s">
        <v>324</v>
      </c>
    </row>
    <row r="594" spans="1:6">
      <c r="A594" s="266">
        <v>601</v>
      </c>
      <c r="B594" s="267" t="s">
        <v>804</v>
      </c>
      <c r="C594" s="266" t="s">
        <v>324</v>
      </c>
    </row>
    <row r="595" spans="1:6">
      <c r="A595" s="261">
        <v>602</v>
      </c>
      <c r="B595" s="267" t="s">
        <v>805</v>
      </c>
      <c r="C595" s="266" t="s">
        <v>324</v>
      </c>
    </row>
    <row r="596" spans="1:6">
      <c r="A596" s="261">
        <v>603</v>
      </c>
      <c r="B596" s="267" t="s">
        <v>806</v>
      </c>
      <c r="C596" s="266" t="s">
        <v>324</v>
      </c>
    </row>
    <row r="597" spans="1:6">
      <c r="A597" s="261">
        <v>604</v>
      </c>
      <c r="B597" s="267" t="s">
        <v>807</v>
      </c>
      <c r="C597" s="266" t="s">
        <v>409</v>
      </c>
    </row>
    <row r="598" spans="1:6">
      <c r="A598" s="266">
        <v>605</v>
      </c>
      <c r="B598" s="267" t="s">
        <v>808</v>
      </c>
      <c r="C598" s="266" t="s">
        <v>409</v>
      </c>
    </row>
    <row r="599" spans="1:6">
      <c r="A599" s="266">
        <v>606</v>
      </c>
      <c r="B599" s="267" t="s">
        <v>809</v>
      </c>
      <c r="C599" s="266" t="s">
        <v>373</v>
      </c>
    </row>
    <row r="600" spans="1:6">
      <c r="A600" s="266">
        <v>607</v>
      </c>
      <c r="B600" s="267" t="s">
        <v>810</v>
      </c>
      <c r="C600" s="266" t="s">
        <v>264</v>
      </c>
    </row>
    <row r="601" spans="1:6">
      <c r="A601" s="266">
        <v>608</v>
      </c>
      <c r="B601" s="267" t="s">
        <v>811</v>
      </c>
      <c r="C601" s="266" t="s">
        <v>264</v>
      </c>
    </row>
    <row r="602" spans="1:6">
      <c r="A602" s="261">
        <v>609</v>
      </c>
      <c r="B602" s="267" t="s">
        <v>812</v>
      </c>
      <c r="C602" s="266" t="s">
        <v>264</v>
      </c>
    </row>
    <row r="603" spans="1:6">
      <c r="A603" s="261">
        <v>610</v>
      </c>
      <c r="B603" s="267" t="s">
        <v>813</v>
      </c>
      <c r="C603" s="266" t="s">
        <v>264</v>
      </c>
    </row>
    <row r="604" spans="1:6">
      <c r="A604" s="261">
        <v>611</v>
      </c>
      <c r="B604" s="267" t="s">
        <v>814</v>
      </c>
      <c r="C604" s="266" t="s">
        <v>264</v>
      </c>
    </row>
    <row r="605" spans="1:6">
      <c r="A605" s="409">
        <v>612</v>
      </c>
      <c r="B605" s="406" t="s">
        <v>818</v>
      </c>
      <c r="C605" s="407" t="s">
        <v>136</v>
      </c>
      <c r="D605" s="406"/>
      <c r="E605" s="407"/>
      <c r="F605" s="407"/>
    </row>
    <row r="606" spans="1:6" s="405" customFormat="1">
      <c r="A606" s="409">
        <v>613</v>
      </c>
      <c r="B606" s="406" t="s">
        <v>817</v>
      </c>
      <c r="C606" s="407" t="s">
        <v>136</v>
      </c>
      <c r="D606" s="404"/>
      <c r="E606" s="403"/>
      <c r="F606" s="403"/>
    </row>
    <row r="607" spans="1:6">
      <c r="A607" s="261">
        <v>1001</v>
      </c>
      <c r="B607" s="262" t="s">
        <v>815</v>
      </c>
      <c r="C607" s="266" t="s">
        <v>742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48" t="s">
        <v>0</v>
      </c>
      <c r="C1" s="448"/>
      <c r="D1" s="44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1"/>
      <c r="E2" s="452"/>
      <c r="F2" s="453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36" t="str">
        <f>IF(GROUPS!D4="","",GROUPS!D4)</f>
        <v>Александар Јакимовски (178)</v>
      </c>
      <c r="D3" s="437"/>
      <c r="E3" s="43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6" t="str">
        <f>IF(GROUPS!D5="","",GROUPS!D5)</f>
        <v>Ненад Тиловски (129)</v>
      </c>
      <c r="D4" s="437"/>
      <c r="E4" s="43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6" t="str">
        <f>IF(GROUPS!D6="","",GROUPS!D6)</f>
        <v>Андреј Бејковски (440)</v>
      </c>
      <c r="D5" s="437"/>
      <c r="E5" s="43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0" t="str">
        <f>IF(GROUPS!D7="","",GROUPS!D7)</f>
        <v/>
      </c>
      <c r="D6" s="431"/>
      <c r="E6" s="43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 ht="19.5" thickBot="1">
      <c r="B9" s="217">
        <v>1</v>
      </c>
      <c r="C9" s="218" t="str">
        <f>IF(C3="","",VLOOKUP(B9,$B$3:$E$6,2,FALSE))</f>
        <v>Александар Јакимовски (178)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Ненад Тиловски (129)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Ненад Тиловски (129)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Андреј Бејковски (440)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 hidden="1">
      <c r="B17" s="154">
        <v>1</v>
      </c>
      <c r="C17" s="155" t="str">
        <f>IF(C5="","",VLOOKUP(B17,$B$3:$E$6,2,FALSE))</f>
        <v>Александар Јакимовски (178)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Андреј Бејковски (440)</v>
      </c>
      <c r="D18" s="166">
        <v>2</v>
      </c>
      <c r="E18" s="167" t="str">
        <f>IF(C5="","",VLOOKUP(D18,$B$3:$E$6,2,FALSE))</f>
        <v>Ненад Тиловски (129)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Z16" sqref="Z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8" t="s">
        <v>0</v>
      </c>
      <c r="C1" s="448"/>
      <c r="D1" s="448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1"/>
      <c r="E2" s="452"/>
      <c r="F2" s="453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65" t="str">
        <f>IF(ISERROR(INDEX($C$3:$C$6,MATCH(W2,$T$3:$T$6,0))),"",(INDEX($C$3:$C$6,MATCH(W2,$T$3:$T$6,0))))</f>
        <v>Александар Јакимовски (178)</v>
      </c>
      <c r="Y2" s="466"/>
      <c r="Z2" s="467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36" t="str">
        <f>IF(GROUPS!D4="","",GROUPS!D4)</f>
        <v>Александар Јакимовски (178)</v>
      </c>
      <c r="D3" s="437"/>
      <c r="E3" s="438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27</v>
      </c>
      <c r="R3" s="439">
        <f>IF(ISERROR(IF(AND(T9="",T13="",T17=""),"",SUM(AB3:AD3)+(N3-O3)/1000)+(AK3/10000)),"",IF(AND(T9="",T13="",T17=""),"",SUM(AB3:AD3)+(N3-O3)/1000)+(AK3/10000)+(AG3/100000))</f>
        <v>4.0105599999999999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65" t="str">
        <f t="shared" ref="X3:X5" si="0">IF(ISERROR(INDEX($C$3:$C$6,MATCH(W3,$T$3:$T$6,0))),"",(INDEX($C$3:$C$6,MATCH(W3,$T$3:$T$6,0))))</f>
        <v>Ненад Тиловски (129)</v>
      </c>
      <c r="Y3" s="466"/>
      <c r="Z3" s="46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4">
        <f>SUM(AH3:AJ3)-SUM(AM3:AO3)</f>
        <v>39</v>
      </c>
      <c r="AL3" s="435"/>
      <c r="AM3" s="10">
        <f>AH5</f>
        <v>12</v>
      </c>
      <c r="AN3" s="10">
        <f>AI4</f>
        <v>15</v>
      </c>
      <c r="AO3" s="10">
        <f>AJ6</f>
        <v>0</v>
      </c>
      <c r="AP3" s="9">
        <f>SUM(AM3:AO3)</f>
        <v>27</v>
      </c>
    </row>
    <row r="4" spans="2:47" ht="24" customHeight="1">
      <c r="B4" s="127">
        <v>2</v>
      </c>
      <c r="C4" s="436" t="str">
        <f>IF(GROUPS!D5="","",GROUPS!D5)</f>
        <v>Ненад Тиловски (129)</v>
      </c>
      <c r="D4" s="437"/>
      <c r="E4" s="438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48</v>
      </c>
      <c r="Q4" s="137">
        <f>IF(AND(T10="",U13="",U18=""),"",AP4)</f>
        <v>51</v>
      </c>
      <c r="R4" s="439">
        <f>IF(ISERROR(IF(AND(T10="",U13="",U18=""),"",SUM(AB4:AD4)+(N4-O4)/1000)+(AK4/10000)+(AG4/100000)),"",IF(AND(T10="",U13="",U18=""),"",SUM(AB4:AD4)+(N4-O4)/1000)+(AK4/10000)+(AG4/100000))</f>
        <v>3.0001799999999998</v>
      </c>
      <c r="S4" s="439"/>
      <c r="T4" s="138">
        <f>IF(ISERROR(IF(C4="","",RANK(R4,$R$3:$S$6,0))),"",IF(C4="","",RANK(R4,$R$3:$S$6,0)))</f>
        <v>2</v>
      </c>
      <c r="U4" s="9"/>
      <c r="V4" s="9"/>
      <c r="W4" s="7">
        <v>3</v>
      </c>
      <c r="X4" s="462" t="str">
        <f t="shared" si="0"/>
        <v>Андреј Бејковски (440)</v>
      </c>
      <c r="Y4" s="463"/>
      <c r="Z4" s="464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48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33</v>
      </c>
      <c r="AK4" s="434">
        <f t="shared" ref="AK4:AK6" si="2">SUM(AH4:AJ4)-SUM(AM4:AO4)</f>
        <v>-3</v>
      </c>
      <c r="AL4" s="435"/>
      <c r="AM4" s="10">
        <f>AH6</f>
        <v>0</v>
      </c>
      <c r="AN4" s="10">
        <f>AI3</f>
        <v>33</v>
      </c>
      <c r="AO4" s="10">
        <f>AJ5</f>
        <v>18</v>
      </c>
      <c r="AP4" s="9">
        <f t="shared" ref="AP4:AP6" si="3">SUM(AM4:AO4)</f>
        <v>51</v>
      </c>
    </row>
    <row r="5" spans="2:47" ht="24" customHeight="1">
      <c r="B5" s="127">
        <v>3</v>
      </c>
      <c r="C5" s="436" t="str">
        <f>IF(GROUPS!D6="","",GROUPS!D6)</f>
        <v>Андреј Бејковски (440)</v>
      </c>
      <c r="D5" s="437"/>
      <c r="E5" s="438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30</v>
      </c>
      <c r="Q5" s="137">
        <f>IF(AND(U9="",T14="",T18=""),"",AP5)</f>
        <v>66</v>
      </c>
      <c r="R5" s="439">
        <f>IF(ISERROR(IF(AND(U9="",T14="",T18=""),"",SUM(AB5:AD5)+(N5-O5)/1000)+(AK5/10000)+(AG5/100000)),"",IF(AND(U9="",T14="",T18=""),"",SUM(AB5:AD5)+(N5-O5)/1000)+(AK5/10000)+(AG5/100000))</f>
        <v>1.9906999999999999</v>
      </c>
      <c r="S5" s="439"/>
      <c r="T5" s="138">
        <f>IF(ISERROR(IF(C5="","",RANK(R5,$R$3:$S$6,0))),"",IF(C5="","",RANK(R5,$R$3:$S$6,0)))</f>
        <v>3</v>
      </c>
      <c r="U5" s="9"/>
      <c r="V5" s="9"/>
      <c r="W5" s="7">
        <v>4</v>
      </c>
      <c r="X5" s="462" t="str">
        <f t="shared" si="0"/>
        <v/>
      </c>
      <c r="Y5" s="463"/>
      <c r="Z5" s="464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30</v>
      </c>
      <c r="AH5" s="10">
        <f>G9+I9+K9+M9+O9+Q9+S9</f>
        <v>12</v>
      </c>
      <c r="AI5" s="10">
        <f>F14+H14+J14+L14+N14+P14+R14</f>
        <v>0</v>
      </c>
      <c r="AJ5" s="10">
        <f>F18+H18+J18+L18+N18+P18+R18</f>
        <v>18</v>
      </c>
      <c r="AK5" s="434">
        <f t="shared" si="2"/>
        <v>-36</v>
      </c>
      <c r="AL5" s="43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30" t="str">
        <f>IF(GROUPS!D7="","",GROUPS!D7)</f>
        <v/>
      </c>
      <c r="D6" s="431"/>
      <c r="E6" s="43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144</v>
      </c>
      <c r="Q7" s="153">
        <f>SUM(Q3:Q6)</f>
        <v>144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Александар Јакимовски (178)</v>
      </c>
      <c r="D9" s="156">
        <v>3</v>
      </c>
      <c r="E9" s="157" t="str">
        <f>IF(C5="","",VLOOKUP(D9,$B$3:$E$6,2,FALSE))</f>
        <v>Андреј Бејковски (440)</v>
      </c>
      <c r="F9" s="158">
        <v>11</v>
      </c>
      <c r="G9" s="159">
        <v>5</v>
      </c>
      <c r="H9" s="160">
        <v>11</v>
      </c>
      <c r="I9" s="159">
        <v>3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Ненад Тиловски (129)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Александар Јакимовски (178)</v>
      </c>
      <c r="D13" s="156">
        <v>2</v>
      </c>
      <c r="E13" s="157" t="str">
        <f>IF(C4="","",VLOOKUP(D13,$B$3:$E$6,2,FALSE))</f>
        <v>Ненад Тиловски (129)</v>
      </c>
      <c r="F13" s="158">
        <v>11</v>
      </c>
      <c r="G13" s="159">
        <v>2</v>
      </c>
      <c r="H13" s="160">
        <v>11</v>
      </c>
      <c r="I13" s="159">
        <v>6</v>
      </c>
      <c r="J13" s="158">
        <v>11</v>
      </c>
      <c r="K13" s="161">
        <v>7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Андреј Бејковски (440)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Александар Јакимовски (178)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Андреј Бејковски (440)</v>
      </c>
      <c r="D18" s="166">
        <v>2</v>
      </c>
      <c r="E18" s="167" t="str">
        <f>IF(C4="","",VLOOKUP(D18,$B$3:$E$6,2,FALSE))</f>
        <v>Ненад Тиловски (129)</v>
      </c>
      <c r="F18" s="168">
        <v>7</v>
      </c>
      <c r="G18" s="169">
        <v>11</v>
      </c>
      <c r="H18" s="170">
        <v>4</v>
      </c>
      <c r="I18" s="169">
        <v>11</v>
      </c>
      <c r="J18" s="168">
        <v>7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AR16" sqref="AR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8" t="s">
        <v>0</v>
      </c>
      <c r="C1" s="448"/>
      <c r="D1" s="448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1"/>
      <c r="E2" s="452"/>
      <c r="F2" s="453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Андреј Стојановски (47)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36" t="str">
        <f>IF(GROUPS!F4="","",GROUPS!F4)</f>
        <v>Андреј Стојановски (47)</v>
      </c>
      <c r="D3" s="437"/>
      <c r="E3" s="438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42</v>
      </c>
      <c r="R3" s="439">
        <f>IF(ISERROR(IF(AND(T9="",T13="",T17=""),"",SUM(AB3:AD3)+(N3-O3)/1000)+(AK3/10000)),"",IF(AND(T9="",T13="",T17=""),"",SUM(AB3:AD3)+(N3-O3)/1000)+(AK3/10000)+(AG3/100000))</f>
        <v>4.0090599999999998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Дарко Китановски (499)</v>
      </c>
      <c r="Y3" s="444"/>
      <c r="Z3" s="44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4">
        <f>SUM(AH3:AJ3)-SUM(AM3:AO3)</f>
        <v>24</v>
      </c>
      <c r="AL3" s="435"/>
      <c r="AM3" s="10">
        <f>AH5</f>
        <v>21</v>
      </c>
      <c r="AN3" s="10">
        <f>AI4</f>
        <v>21</v>
      </c>
      <c r="AO3" s="10">
        <f>AJ6</f>
        <v>0</v>
      </c>
      <c r="AP3" s="9">
        <f>SUM(AM3:AO3)</f>
        <v>42</v>
      </c>
    </row>
    <row r="4" spans="2:47" ht="24" customHeight="1">
      <c r="B4" s="127">
        <v>2</v>
      </c>
      <c r="C4" s="436" t="str">
        <f>IF(GROUPS!F5="","",GROUPS!F5)</f>
        <v>Давид Јоноски (287)</v>
      </c>
      <c r="D4" s="437"/>
      <c r="E4" s="438"/>
      <c r="F4" s="139">
        <f>U13</f>
        <v>0</v>
      </c>
      <c r="G4" s="132">
        <f>T13</f>
        <v>3</v>
      </c>
      <c r="H4" s="140"/>
      <c r="I4" s="129"/>
      <c r="J4" s="130">
        <f>U18</f>
        <v>1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1</v>
      </c>
      <c r="O4" s="135">
        <f>IF(AND(T10="",U13="",U18=""),"",SUM(G4,K4,M4))</f>
        <v>6</v>
      </c>
      <c r="P4" s="136">
        <f>IF(AND(T10="",U13="",U18=""),"",AG4)</f>
        <v>62</v>
      </c>
      <c r="Q4" s="137">
        <f>IF(AND(T10="",U13="",U18=""),"",AP4)</f>
        <v>82</v>
      </c>
      <c r="R4" s="439">
        <f>IF(ISERROR(IF(AND(T10="",U13="",U18=""),"",SUM(AB4:AD4)+(N4-O4)/1000)+(AK4/10000)+(AG4/100000)),"",IF(AND(T10="",U13="",U18=""),"",SUM(AB4:AD4)+(N4-O4)/1000)+(AK4/10000)+(AG4/100000))</f>
        <v>1.9936200000000002</v>
      </c>
      <c r="S4" s="439"/>
      <c r="T4" s="138">
        <f>IF(ISERROR(IF(C4="","",RANK(R4,$R$3:$S$6,0))),"",IF(C4="","",RANK(R4,$R$3:$S$6,0)))</f>
        <v>3</v>
      </c>
      <c r="U4" s="9"/>
      <c r="V4" s="9"/>
      <c r="W4" s="7">
        <v>3</v>
      </c>
      <c r="X4" s="440" t="str">
        <f t="shared" si="0"/>
        <v>Давид Јоноски (287)</v>
      </c>
      <c r="Y4" s="441"/>
      <c r="Z4" s="442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62</v>
      </c>
      <c r="AH4" s="10">
        <f>F10+H10+J10+L10+N10+P10+R10</f>
        <v>0</v>
      </c>
      <c r="AI4" s="10">
        <f>G13+I13+K13+M13+O13+Q13+S13</f>
        <v>21</v>
      </c>
      <c r="AJ4" s="10">
        <f>G18+I18+K18+M18+O18+Q18+S18</f>
        <v>41</v>
      </c>
      <c r="AK4" s="434">
        <f t="shared" ref="AK4:AK6" si="2">SUM(AH4:AJ4)-SUM(AM4:AO4)</f>
        <v>-20</v>
      </c>
      <c r="AL4" s="435"/>
      <c r="AM4" s="10">
        <f>AH6</f>
        <v>0</v>
      </c>
      <c r="AN4" s="10">
        <f>AI3</f>
        <v>33</v>
      </c>
      <c r="AO4" s="10">
        <f>AJ5</f>
        <v>49</v>
      </c>
      <c r="AP4" s="9">
        <f t="shared" ref="AP4:AP6" si="3">SUM(AM4:AO4)</f>
        <v>82</v>
      </c>
    </row>
    <row r="5" spans="2:47" ht="24" customHeight="1">
      <c r="B5" s="127">
        <v>3</v>
      </c>
      <c r="C5" s="436" t="str">
        <f>IF(GROUPS!F6="","",GROUPS!F6)</f>
        <v>Дарко Китановски (499)</v>
      </c>
      <c r="D5" s="437"/>
      <c r="E5" s="438"/>
      <c r="F5" s="139">
        <f>U9</f>
        <v>0</v>
      </c>
      <c r="G5" s="132">
        <f>T9</f>
        <v>3</v>
      </c>
      <c r="H5" s="130">
        <f>T18</f>
        <v>3</v>
      </c>
      <c r="I5" s="132">
        <f>U18</f>
        <v>1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4</v>
      </c>
      <c r="P5" s="136">
        <f>IF(AND(U9="",T14="",T18=""),"",AG5)</f>
        <v>70</v>
      </c>
      <c r="Q5" s="137">
        <f>IF(AND(U9="",T14="",T18=""),"",AP5)</f>
        <v>74</v>
      </c>
      <c r="R5" s="439">
        <f>IF(ISERROR(IF(AND(U9="",T14="",T18=""),"",SUM(AB5:AD5)+(N5-O5)/1000)+(AK5/10000)+(AG5/100000)),"",IF(AND(U9="",T14="",T18=""),"",SUM(AB5:AD5)+(N5-O5)/1000)+(AK5/10000)+(AG5/100000))</f>
        <v>2.9993000000000003</v>
      </c>
      <c r="S5" s="439"/>
      <c r="T5" s="138">
        <f>IF(ISERROR(IF(C5="","",RANK(R5,$R$3:$S$6,0))),"",IF(C5="","",RANK(R5,$R$3:$S$6,0)))</f>
        <v>2</v>
      </c>
      <c r="U5" s="9"/>
      <c r="V5" s="9"/>
      <c r="W5" s="7">
        <v>4</v>
      </c>
      <c r="X5" s="440" t="str">
        <f t="shared" si="0"/>
        <v/>
      </c>
      <c r="Y5" s="441"/>
      <c r="Z5" s="442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70</v>
      </c>
      <c r="AH5" s="10">
        <f>G9+I9+K9+M9+O9+Q9+S9</f>
        <v>21</v>
      </c>
      <c r="AI5" s="10">
        <f>F14+H14+J14+L14+N14+P14+R14</f>
        <v>0</v>
      </c>
      <c r="AJ5" s="10">
        <f>F18+H18+J18+L18+N18+P18+R18</f>
        <v>49</v>
      </c>
      <c r="AK5" s="434">
        <f t="shared" si="2"/>
        <v>-4</v>
      </c>
      <c r="AL5" s="435"/>
      <c r="AM5" s="10">
        <f>AH3</f>
        <v>33</v>
      </c>
      <c r="AN5" s="10">
        <f>AI6</f>
        <v>0</v>
      </c>
      <c r="AO5" s="10">
        <f>AJ4</f>
        <v>41</v>
      </c>
      <c r="AP5" s="9">
        <f t="shared" si="3"/>
        <v>74</v>
      </c>
    </row>
    <row r="6" spans="2:47" ht="24" customHeight="1" thickBot="1">
      <c r="B6" s="142">
        <v>4</v>
      </c>
      <c r="C6" s="430" t="str">
        <f>IF(GROUPS!F7="","",GROUPS!F7)</f>
        <v/>
      </c>
      <c r="D6" s="431"/>
      <c r="E6" s="43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198</v>
      </c>
      <c r="Q7" s="153">
        <f>SUM(Q3:Q6)</f>
        <v>198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Андреј Стојановски (47)</v>
      </c>
      <c r="D9" s="156">
        <v>3</v>
      </c>
      <c r="E9" s="157" t="str">
        <f>IF(C5="","",VLOOKUP(D9,$B$3:$E$6,2,FALSE))</f>
        <v>Дарко Китановски (499)</v>
      </c>
      <c r="F9" s="158">
        <v>11</v>
      </c>
      <c r="G9" s="159">
        <v>4</v>
      </c>
      <c r="H9" s="160">
        <v>11</v>
      </c>
      <c r="I9" s="159">
        <v>9</v>
      </c>
      <c r="J9" s="158">
        <v>11</v>
      </c>
      <c r="K9" s="161">
        <v>8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Давид Јоноски (287)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Андреј Стојановски (47)</v>
      </c>
      <c r="D13" s="156">
        <v>2</v>
      </c>
      <c r="E13" s="157" t="str">
        <f>IF(C4="","",VLOOKUP(D13,$B$3:$E$6,2,FALSE))</f>
        <v>Давид Јоноски (287)</v>
      </c>
      <c r="F13" s="158">
        <v>11</v>
      </c>
      <c r="G13" s="159">
        <v>5</v>
      </c>
      <c r="H13" s="160">
        <v>11</v>
      </c>
      <c r="I13" s="159">
        <v>7</v>
      </c>
      <c r="J13" s="158">
        <v>11</v>
      </c>
      <c r="K13" s="161">
        <v>9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Дарко Китановски (499)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Андреј Стојановски (47)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Дарко Китановски (499)</v>
      </c>
      <c r="D18" s="166">
        <v>2</v>
      </c>
      <c r="E18" s="167" t="str">
        <f>IF(C4="","",VLOOKUP(D18,$B$3:$E$6,2,FALSE))</f>
        <v>Давид Јоноски (287)</v>
      </c>
      <c r="F18" s="168">
        <v>11</v>
      </c>
      <c r="G18" s="169">
        <v>9</v>
      </c>
      <c r="H18" s="170">
        <v>11</v>
      </c>
      <c r="I18" s="169">
        <v>5</v>
      </c>
      <c r="J18" s="168">
        <v>15</v>
      </c>
      <c r="K18" s="171">
        <v>17</v>
      </c>
      <c r="L18" s="170">
        <v>12</v>
      </c>
      <c r="M18" s="169">
        <v>10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AT9" sqref="AT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8" t="s">
        <v>0</v>
      </c>
      <c r="C1" s="448"/>
      <c r="D1" s="448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1"/>
      <c r="E2" s="452"/>
      <c r="F2" s="453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Антонио Аврамски (144)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36" t="str">
        <f>IF(GROUPS!H4="","",GROUPS!H4)</f>
        <v>Антонио Аврамски (144)</v>
      </c>
      <c r="D3" s="437"/>
      <c r="E3" s="438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1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74</v>
      </c>
      <c r="Q3" s="137">
        <f>IF(AND(T9="",T13="",T17=""),"",AP3)</f>
        <v>39</v>
      </c>
      <c r="R3" s="439">
        <f>IF(ISERROR(IF(AND(T9="",T13="",T17=""),"",SUM(AB3:AD3)+(N3-O3)/1000)+(AK3/10000)),"",IF(AND(T9="",T13="",T17=""),"",SUM(AB3:AD3)+(N3-O3)/1000)+(AK3/10000)+(AG3/100000))</f>
        <v>4.0092400000000001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Кристијан Митев (420)</v>
      </c>
      <c r="Y3" s="444"/>
      <c r="Z3" s="44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74</v>
      </c>
      <c r="AH3" s="10">
        <f>F9+H9+J9+L9+N9+P9+R9</f>
        <v>41</v>
      </c>
      <c r="AI3" s="10">
        <f>F13+H13+J13+L13+N13+P13+R13</f>
        <v>33</v>
      </c>
      <c r="AJ3" s="10">
        <f>F17+H17+J17+L17+N17+P17+R17</f>
        <v>0</v>
      </c>
      <c r="AK3" s="434">
        <f>SUM(AH3:AJ3)-SUM(AM3:AO3)</f>
        <v>35</v>
      </c>
      <c r="AL3" s="435"/>
      <c r="AM3" s="10">
        <f>AH5</f>
        <v>24</v>
      </c>
      <c r="AN3" s="10">
        <f>AI4</f>
        <v>15</v>
      </c>
      <c r="AO3" s="10">
        <f>AJ6</f>
        <v>0</v>
      </c>
      <c r="AP3" s="9">
        <f>SUM(AM3:AO3)</f>
        <v>39</v>
      </c>
    </row>
    <row r="4" spans="2:47" ht="24" customHeight="1">
      <c r="B4" s="127">
        <v>2</v>
      </c>
      <c r="C4" s="436" t="str">
        <f>IF(GROUPS!H5="","",GROUPS!H5)</f>
        <v>Кристијан Митев (420)</v>
      </c>
      <c r="D4" s="437"/>
      <c r="E4" s="438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1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4</v>
      </c>
      <c r="P4" s="136">
        <f>IF(AND(T10="",U13="",U18=""),"",AG4)</f>
        <v>57</v>
      </c>
      <c r="Q4" s="137">
        <f>IF(AND(T10="",U13="",U18=""),"",AP4)</f>
        <v>71</v>
      </c>
      <c r="R4" s="439">
        <f>IF(ISERROR(IF(AND(T10="",U13="",U18=""),"",SUM(AB4:AD4)+(N4-O4)/1000)+(AK4/10000)+(AG4/100000)),"",IF(AND(T10="",U13="",U18=""),"",SUM(AB4:AD4)+(N4-O4)/1000)+(AK4/10000)+(AG4/100000))</f>
        <v>2.9981700000000004</v>
      </c>
      <c r="S4" s="439"/>
      <c r="T4" s="138">
        <f>IF(ISERROR(IF(C4="","",RANK(R4,$R$3:$S$6,0))),"",IF(C4="","",RANK(R4,$R$3:$S$6,0)))</f>
        <v>2</v>
      </c>
      <c r="U4" s="9"/>
      <c r="V4" s="9"/>
      <c r="W4" s="7">
        <v>3</v>
      </c>
      <c r="X4" s="440" t="str">
        <f t="shared" si="0"/>
        <v>Трајче Маркоски (384)</v>
      </c>
      <c r="Y4" s="441"/>
      <c r="Z4" s="442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57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42</v>
      </c>
      <c r="AK4" s="434">
        <f t="shared" ref="AK4:AK6" si="2">SUM(AH4:AJ4)-SUM(AM4:AO4)</f>
        <v>-14</v>
      </c>
      <c r="AL4" s="435"/>
      <c r="AM4" s="10">
        <f>AH6</f>
        <v>0</v>
      </c>
      <c r="AN4" s="10">
        <f>AI3</f>
        <v>33</v>
      </c>
      <c r="AO4" s="10">
        <f>AJ5</f>
        <v>38</v>
      </c>
      <c r="AP4" s="9">
        <f t="shared" ref="AP4:AP6" si="3">SUM(AM4:AO4)</f>
        <v>71</v>
      </c>
    </row>
    <row r="5" spans="2:47" ht="24" customHeight="1">
      <c r="B5" s="127">
        <v>3</v>
      </c>
      <c r="C5" s="436" t="str">
        <f>IF(GROUPS!H6="","",GROUPS!H6)</f>
        <v>Трајче Маркоски (384)</v>
      </c>
      <c r="D5" s="437"/>
      <c r="E5" s="438"/>
      <c r="F5" s="139">
        <f>U9</f>
        <v>1</v>
      </c>
      <c r="G5" s="132">
        <f>T9</f>
        <v>3</v>
      </c>
      <c r="H5" s="130">
        <f>T18</f>
        <v>1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2</v>
      </c>
      <c r="O5" s="135">
        <f>IF(AND(U9="",T14="",T18=""),"",SUM(G5,I5,M5))</f>
        <v>6</v>
      </c>
      <c r="P5" s="136">
        <f>IF(AND(U9="",T14="",T18=""),"",AG5)</f>
        <v>62</v>
      </c>
      <c r="Q5" s="137">
        <f>IF(AND(U9="",T14="",T18=""),"",AP5)</f>
        <v>83</v>
      </c>
      <c r="R5" s="439">
        <f>IF(ISERROR(IF(AND(U9="",T14="",T18=""),"",SUM(AB5:AD5)+(N5-O5)/1000)+(AK5/10000)+(AG5/100000)),"",IF(AND(U9="",T14="",T18=""),"",SUM(AB5:AD5)+(N5-O5)/1000)+(AK5/10000)+(AG5/100000))</f>
        <v>1.9945200000000001</v>
      </c>
      <c r="S5" s="439"/>
      <c r="T5" s="138">
        <f>IF(ISERROR(IF(C5="","",RANK(R5,$R$3:$S$6,0))),"",IF(C5="","",RANK(R5,$R$3:$S$6,0)))</f>
        <v>3</v>
      </c>
      <c r="U5" s="9"/>
      <c r="V5" s="9"/>
      <c r="W5" s="7">
        <v>4</v>
      </c>
      <c r="X5" s="440" t="str">
        <f t="shared" si="0"/>
        <v/>
      </c>
      <c r="Y5" s="441"/>
      <c r="Z5" s="44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62</v>
      </c>
      <c r="AH5" s="10">
        <f>G9+I9+K9+M9+O9+Q9+S9</f>
        <v>24</v>
      </c>
      <c r="AI5" s="10">
        <f>F14+H14+J14+L14+N14+P14+R14</f>
        <v>0</v>
      </c>
      <c r="AJ5" s="10">
        <f>F18+H18+J18+L18+N18+P18+R18</f>
        <v>38</v>
      </c>
      <c r="AK5" s="434">
        <f t="shared" si="2"/>
        <v>-21</v>
      </c>
      <c r="AL5" s="435"/>
      <c r="AM5" s="10">
        <f>AH3</f>
        <v>41</v>
      </c>
      <c r="AN5" s="10">
        <f>AI6</f>
        <v>0</v>
      </c>
      <c r="AO5" s="10">
        <f>AJ4</f>
        <v>42</v>
      </c>
      <c r="AP5" s="9">
        <f t="shared" si="3"/>
        <v>83</v>
      </c>
    </row>
    <row r="6" spans="2:47" ht="24" customHeight="1" thickBot="1">
      <c r="B6" s="142">
        <v>4</v>
      </c>
      <c r="C6" s="430" t="str">
        <f>IF(GROUPS!H7="","",GROUPS!H7)</f>
        <v/>
      </c>
      <c r="D6" s="431"/>
      <c r="E6" s="43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193</v>
      </c>
      <c r="Q7" s="153">
        <f>SUM(Q3:Q6)</f>
        <v>193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Антонио Аврамски (144)</v>
      </c>
      <c r="D9" s="156">
        <v>3</v>
      </c>
      <c r="E9" s="157" t="str">
        <f>IF(C5="","",VLOOKUP(D9,$B$3:$E$6,2,FALSE))</f>
        <v>Трајче Маркоски (384)</v>
      </c>
      <c r="F9" s="158">
        <v>8</v>
      </c>
      <c r="G9" s="159">
        <v>11</v>
      </c>
      <c r="H9" s="160">
        <v>11</v>
      </c>
      <c r="I9" s="159">
        <v>3</v>
      </c>
      <c r="J9" s="158">
        <v>11</v>
      </c>
      <c r="K9" s="161">
        <v>6</v>
      </c>
      <c r="L9" s="160">
        <v>11</v>
      </c>
      <c r="M9" s="159">
        <v>4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Кристијан Митев (420)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Антонио Аврамски (144)</v>
      </c>
      <c r="D13" s="156">
        <v>2</v>
      </c>
      <c r="E13" s="157" t="str">
        <f>IF(C4="","",VLOOKUP(D13,$B$3:$E$6,2,FALSE))</f>
        <v>Кристијан Митев (420)</v>
      </c>
      <c r="F13" s="158">
        <v>11</v>
      </c>
      <c r="G13" s="159">
        <v>4</v>
      </c>
      <c r="H13" s="160">
        <v>11</v>
      </c>
      <c r="I13" s="159">
        <v>3</v>
      </c>
      <c r="J13" s="158">
        <v>11</v>
      </c>
      <c r="K13" s="161">
        <v>8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Трајче Маркоски (384)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Антонио Аврамски (144)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Трајче Маркоски (384)</v>
      </c>
      <c r="D18" s="166">
        <v>2</v>
      </c>
      <c r="E18" s="167" t="str">
        <f>IF(C4="","",VLOOKUP(D18,$B$3:$E$6,2,FALSE))</f>
        <v>Кристијан Митев (420)</v>
      </c>
      <c r="F18" s="168">
        <v>11</v>
      </c>
      <c r="G18" s="169">
        <v>13</v>
      </c>
      <c r="H18" s="170">
        <v>11</v>
      </c>
      <c r="I18" s="169">
        <v>6</v>
      </c>
      <c r="J18" s="168">
        <v>10</v>
      </c>
      <c r="K18" s="171">
        <v>12</v>
      </c>
      <c r="L18" s="170">
        <v>6</v>
      </c>
      <c r="M18" s="169">
        <v>11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1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AR15" sqref="AR15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Кристијан Каламадевски (347)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234">
        <v>1</v>
      </c>
      <c r="C3" s="468" t="str">
        <f>IF(GROUPS!J4="","",GROUPS!J4)</f>
        <v>Кристијан Каламадевски (347)</v>
      </c>
      <c r="D3" s="468"/>
      <c r="E3" s="469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1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106</v>
      </c>
      <c r="Q3" s="137">
        <f>IF(AND(T9="",T13="",T17=""),"",AP3)</f>
        <v>68</v>
      </c>
      <c r="R3" s="439">
        <f>IF(ISERROR(IF(AND(T9="",T13="",T17=""),"",SUM(AB3:AD3)+(N3-O3)/1000)+(AK3/10000)),"",IF(AND(T9="",T13="",T17=""),"",SUM(AB3:AD3)+(N3-O3)/1000)+(AK3/10000)+(AG3/100000))</f>
        <v>6.0128599999999999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Вања Спасиќ (448)</v>
      </c>
      <c r="Y3" s="444"/>
      <c r="Z3" s="44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106</v>
      </c>
      <c r="AH3" s="10">
        <f>F9+H9+J9+L9+N9+P9+R9</f>
        <v>40</v>
      </c>
      <c r="AI3" s="10">
        <f>F13+H13+J13+L13+N13+P13+R13</f>
        <v>33</v>
      </c>
      <c r="AJ3" s="10">
        <f>F17+H17+J17+L17+N17+P17+R17</f>
        <v>33</v>
      </c>
      <c r="AK3" s="434">
        <f>SUM(AH3:AJ3)-SUM(AM3:AO3)</f>
        <v>38</v>
      </c>
      <c r="AL3" s="435"/>
      <c r="AM3" s="10">
        <f>AH5</f>
        <v>35</v>
      </c>
      <c r="AN3" s="10">
        <f>AI4</f>
        <v>20</v>
      </c>
      <c r="AO3" s="10">
        <f>AJ6</f>
        <v>13</v>
      </c>
      <c r="AP3" s="9">
        <f>SUM(AM3:AO3)</f>
        <v>68</v>
      </c>
    </row>
    <row r="4" spans="2:47" ht="24" customHeight="1">
      <c r="B4" s="234">
        <v>2</v>
      </c>
      <c r="C4" s="468" t="str">
        <f>IF(GROUPS!J5="","",GROUPS!J5)</f>
        <v>Вања Спасиќ (448)</v>
      </c>
      <c r="D4" s="468"/>
      <c r="E4" s="469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3</v>
      </c>
      <c r="P4" s="136">
        <f>IF(AND(T10="",U13="",U18=""),"",AG4)</f>
        <v>88</v>
      </c>
      <c r="Q4" s="137">
        <f>IF(AND(T10="",U13="",U18=""),"",AP4)</f>
        <v>57</v>
      </c>
      <c r="R4" s="439">
        <f>IF(ISERROR(IF(AND(T10="",U13="",U18=""),"",SUM(AB4:AD4)+(N4-O4)/1000)+(AK4/10000)+(AG4/100000)),"",IF(AND(T10="",U13="",U18=""),"",SUM(AB4:AD4)+(N4-O4)/1000)+(AK4/10000)+(AG4/100000))</f>
        <v>5.0069800000000004</v>
      </c>
      <c r="S4" s="439"/>
      <c r="T4" s="138">
        <f>IF(ISERROR(IF(C4="","",RANK(R4,$R$3:$S$6,0))),"",IF(C4="","",RANK(R4,$R$3:$S$6,0)))</f>
        <v>2</v>
      </c>
      <c r="U4" s="9"/>
      <c r="V4" s="9"/>
      <c r="W4" s="7">
        <v>3</v>
      </c>
      <c r="X4" s="440" t="str">
        <f t="shared" si="0"/>
        <v>Јаков Јакимовски (538)</v>
      </c>
      <c r="Y4" s="441"/>
      <c r="Z4" s="442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88</v>
      </c>
      <c r="AH4" s="10">
        <f>F10+H10+J10+L10+N10+P10+R10</f>
        <v>33</v>
      </c>
      <c r="AI4" s="10">
        <f>G13+I13+K13+M13+O13+Q13+S13</f>
        <v>20</v>
      </c>
      <c r="AJ4" s="10">
        <f>G18+I18+K18+M18+O18+Q18+S18</f>
        <v>35</v>
      </c>
      <c r="AK4" s="434">
        <f t="shared" ref="AK4:AK6" si="2">SUM(AH4:AJ4)-SUM(AM4:AO4)</f>
        <v>31</v>
      </c>
      <c r="AL4" s="435"/>
      <c r="AM4" s="10">
        <f>AH6</f>
        <v>7</v>
      </c>
      <c r="AN4" s="10">
        <f>AI3</f>
        <v>33</v>
      </c>
      <c r="AO4" s="10">
        <f>AJ5</f>
        <v>17</v>
      </c>
      <c r="AP4" s="9">
        <f t="shared" ref="AP4:AP6" si="3">SUM(AM4:AO4)</f>
        <v>57</v>
      </c>
    </row>
    <row r="5" spans="2:47" ht="24" customHeight="1">
      <c r="B5" s="234">
        <v>3</v>
      </c>
      <c r="C5" s="468" t="str">
        <f>IF(GROUPS!J6="","",GROUPS!J6)</f>
        <v>Јаков Јакимовски (538)</v>
      </c>
      <c r="D5" s="468"/>
      <c r="E5" s="469"/>
      <c r="F5" s="232">
        <f>U9</f>
        <v>1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3</v>
      </c>
      <c r="M5" s="141">
        <f>U14</f>
        <v>0</v>
      </c>
      <c r="N5" s="134">
        <f>IF(AND(U9="",T14="",T18=""),"",SUM(F5,H5,L5))</f>
        <v>4</v>
      </c>
      <c r="O5" s="135">
        <f>IF(AND(U9="",T14="",T18=""),"",SUM(G5,I5,M5))</f>
        <v>6</v>
      </c>
      <c r="P5" s="136">
        <f>IF(AND(U9="",T14="",T18=""),"",AG5)</f>
        <v>85</v>
      </c>
      <c r="Q5" s="137">
        <f>IF(AND(U9="",T14="",T18=""),"",AP5)</f>
        <v>90</v>
      </c>
      <c r="R5" s="439">
        <f>IF(ISERROR(IF(AND(U9="",T14="",T18=""),"",SUM(AB5:AD5)+(N5-O5)/1000)+(AK5/10000)+(AG5/100000)),"",IF(AND(U9="",T14="",T18=""),"",SUM(AB5:AD5)+(N5-O5)/1000)+(AK5/10000)+(AG5/100000))</f>
        <v>3.9983499999999998</v>
      </c>
      <c r="S5" s="439"/>
      <c r="T5" s="138">
        <f>IF(ISERROR(IF(C5="","",RANK(R5,$R$3:$S$6,0))),"",IF(C5="","",RANK(R5,$R$3:$S$6,0)))</f>
        <v>3</v>
      </c>
      <c r="U5" s="9"/>
      <c r="V5" s="9"/>
      <c r="W5" s="7">
        <v>4</v>
      </c>
      <c r="X5" s="440" t="str">
        <f t="shared" si="0"/>
        <v>Јован Аврамоски (613)</v>
      </c>
      <c r="Y5" s="441"/>
      <c r="Z5" s="442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216"/>
      <c r="AG5" s="11">
        <f t="shared" si="1"/>
        <v>85</v>
      </c>
      <c r="AH5" s="10">
        <f>G9+I9+K9+M9+O9+Q9+S9</f>
        <v>35</v>
      </c>
      <c r="AI5" s="10">
        <f>F14+H14+J14+L14+N14+P14+R14</f>
        <v>33</v>
      </c>
      <c r="AJ5" s="10">
        <f>F18+H18+J18+L18+N18+P18+R18</f>
        <v>17</v>
      </c>
      <c r="AK5" s="434">
        <f t="shared" si="2"/>
        <v>-5</v>
      </c>
      <c r="AL5" s="435"/>
      <c r="AM5" s="10">
        <f>AH3</f>
        <v>40</v>
      </c>
      <c r="AN5" s="10">
        <f>AI6</f>
        <v>15</v>
      </c>
      <c r="AO5" s="10">
        <f>AJ4</f>
        <v>35</v>
      </c>
      <c r="AP5" s="9">
        <f t="shared" si="3"/>
        <v>90</v>
      </c>
    </row>
    <row r="6" spans="2:47" ht="24" customHeight="1" thickBot="1">
      <c r="B6" s="235">
        <v>4</v>
      </c>
      <c r="C6" s="473" t="str">
        <f>IF(GROUPS!J7="","",GROUPS!J7)</f>
        <v>Јован Аврамоски (613)</v>
      </c>
      <c r="D6" s="473"/>
      <c r="E6" s="474"/>
      <c r="F6" s="23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0</v>
      </c>
      <c r="K6" s="144">
        <f>T14</f>
        <v>3</v>
      </c>
      <c r="L6" s="146"/>
      <c r="M6" s="147"/>
      <c r="N6" s="148">
        <f>IF(AND(U10="",U14="",U17=""),"",SUM(F6,H6,J6))</f>
        <v>0</v>
      </c>
      <c r="O6" s="149">
        <f>IF(AND(U10="",U14="",U17=""),"",SUM(G6,I6,K6))</f>
        <v>9</v>
      </c>
      <c r="P6" s="150">
        <f>IF(AND(U10="",U14="",U17=""),"",AG6)</f>
        <v>35</v>
      </c>
      <c r="Q6" s="151">
        <f>IF(AND(U10="",U14="",U17=""),"",AP6)</f>
        <v>99</v>
      </c>
      <c r="R6" s="433">
        <f>IF(ISERROR(IF(AND(U10="",U14="",U17=""),"",SUM(AB6:AD6)+(N6-O6)/1000)+(AK6/10000)+(AG6/100000)),"",IF(AND(U10="",U14="",U17=""),"",SUM(AB6:AD6)+(N6-O6)/1000)+(AK6/10000)+(AG6/100000))</f>
        <v>2.98495</v>
      </c>
      <c r="S6" s="433"/>
      <c r="T6" s="152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216"/>
      <c r="AG6" s="11">
        <f t="shared" si="1"/>
        <v>35</v>
      </c>
      <c r="AH6" s="10">
        <f>G10+I10+K10+M10+O10+Q10+S10</f>
        <v>7</v>
      </c>
      <c r="AI6" s="10">
        <f>G14+I14+K14+M14+O14+Q14+S14</f>
        <v>15</v>
      </c>
      <c r="AJ6" s="10">
        <f>G17+I17+K17+M17+O17+Q17+S17</f>
        <v>13</v>
      </c>
      <c r="AK6" s="434">
        <f t="shared" si="2"/>
        <v>-64</v>
      </c>
      <c r="AL6" s="435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9.5" thickBot="1">
      <c r="P7" s="153">
        <f>SUM(P3:P6)</f>
        <v>314</v>
      </c>
      <c r="Q7" s="153">
        <f>SUM(Q3:Q6)</f>
        <v>314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Кристијан Каламадевски (347)</v>
      </c>
      <c r="D9" s="156">
        <v>3</v>
      </c>
      <c r="E9" s="157" t="str">
        <f>IF(C5="","",VLOOKUP(D9,$B$3:$E$6,2,FALSE))</f>
        <v>Јаков Јакимовски (538)</v>
      </c>
      <c r="F9" s="158">
        <v>7</v>
      </c>
      <c r="G9" s="159">
        <v>11</v>
      </c>
      <c r="H9" s="160">
        <v>11</v>
      </c>
      <c r="I9" s="159">
        <v>8</v>
      </c>
      <c r="J9" s="158">
        <v>11</v>
      </c>
      <c r="K9" s="161">
        <v>7</v>
      </c>
      <c r="L9" s="160">
        <v>11</v>
      </c>
      <c r="M9" s="159">
        <v>9</v>
      </c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1</v>
      </c>
      <c r="AB9" s="10">
        <f>IF(F9="","",IF(F9&gt;G9,1,0))</f>
        <v>0</v>
      </c>
      <c r="AC9" s="10">
        <f>IF(G9="","",IF(G9&gt;F9,1,0))</f>
        <v>1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>
        <f>IF(L9="","",IF(L9&gt;M9,1,0))</f>
        <v>1</v>
      </c>
      <c r="AI9" s="10">
        <f>IF(M9="","",IF(M9&gt;L9,1,0))</f>
        <v>0</v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Вања Спасиќ (448)</v>
      </c>
      <c r="D10" s="166">
        <v>4</v>
      </c>
      <c r="E10" s="167" t="str">
        <f>IF(C6="","",VLOOKUP(D10,$B$3:$E$6,2,FALSE))</f>
        <v>Јован Аврамоски (613)</v>
      </c>
      <c r="F10" s="168">
        <v>11</v>
      </c>
      <c r="G10" s="169">
        <v>3</v>
      </c>
      <c r="H10" s="170">
        <v>11</v>
      </c>
      <c r="I10" s="169">
        <v>3</v>
      </c>
      <c r="J10" s="168">
        <v>11</v>
      </c>
      <c r="K10" s="171">
        <v>1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Кристијан Каламадевски (347)</v>
      </c>
      <c r="D13" s="156">
        <v>2</v>
      </c>
      <c r="E13" s="157" t="str">
        <f>IF(C4="","",VLOOKUP(D13,$B$3:$E$6,2,FALSE))</f>
        <v>Вања Спасиќ (448)</v>
      </c>
      <c r="F13" s="158">
        <v>11</v>
      </c>
      <c r="G13" s="159">
        <v>5</v>
      </c>
      <c r="H13" s="160">
        <v>11</v>
      </c>
      <c r="I13" s="159">
        <v>6</v>
      </c>
      <c r="J13" s="158">
        <v>11</v>
      </c>
      <c r="K13" s="161">
        <v>9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Јаков Јакимовски (538)</v>
      </c>
      <c r="D14" s="166">
        <v>4</v>
      </c>
      <c r="E14" s="167" t="str">
        <f>IF(C6="","",VLOOKUP(D14,$B$3:$E$6,2,FALSE))</f>
        <v>Јован Аврамоски (613)</v>
      </c>
      <c r="F14" s="168">
        <v>11</v>
      </c>
      <c r="G14" s="169">
        <v>5</v>
      </c>
      <c r="H14" s="170">
        <v>11</v>
      </c>
      <c r="I14" s="169">
        <v>6</v>
      </c>
      <c r="J14" s="168">
        <v>11</v>
      </c>
      <c r="K14" s="171">
        <v>4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3</v>
      </c>
      <c r="U14" s="173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Кристијан Каламадевски (347)</v>
      </c>
      <c r="D17" s="156">
        <v>4</v>
      </c>
      <c r="E17" s="157" t="str">
        <f>IF(C6="","",VLOOKUP(D17,$B$3:$E$6,2,FALSE))</f>
        <v>Јован Аврамоски (613)</v>
      </c>
      <c r="F17" s="158">
        <v>11</v>
      </c>
      <c r="G17" s="159">
        <v>5</v>
      </c>
      <c r="H17" s="160">
        <v>11</v>
      </c>
      <c r="I17" s="159">
        <v>3</v>
      </c>
      <c r="J17" s="158">
        <v>11</v>
      </c>
      <c r="K17" s="161">
        <v>5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Јаков Јакимовски (538)</v>
      </c>
      <c r="D18" s="166">
        <v>2</v>
      </c>
      <c r="E18" s="167" t="str">
        <f>IF(C4="","",VLOOKUP(D18,$B$3:$E$6,2,FALSE))</f>
        <v>Вања Спасиќ (448)</v>
      </c>
      <c r="F18" s="168">
        <v>11</v>
      </c>
      <c r="G18" s="169">
        <v>13</v>
      </c>
      <c r="H18" s="170">
        <v>3</v>
      </c>
      <c r="I18" s="169">
        <v>11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Y19" sqref="Y1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Љупчо Треновски (404)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234">
        <v>1</v>
      </c>
      <c r="C3" s="468" t="str">
        <f>IF(GROUPS!D9="","",GROUPS!D9)</f>
        <v>Љупчо Треновски (404)</v>
      </c>
      <c r="D3" s="468"/>
      <c r="E3" s="469"/>
      <c r="F3" s="231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1</v>
      </c>
      <c r="P3" s="136">
        <f>IF(AND(T9="",T13="",T17=""),"",AG3)</f>
        <v>112</v>
      </c>
      <c r="Q3" s="137">
        <f>IF(AND(T9="",T13="",T17=""),"",AP3)</f>
        <v>67</v>
      </c>
      <c r="R3" s="439">
        <f>IF(ISERROR(IF(AND(T9="",T13="",T17=""),"",SUM(AB3:AD3)+(N3-O3)/1000)+(AK3/10000)),"",IF(AND(T9="",T13="",T17=""),"",SUM(AB3:AD3)+(N3-O3)/1000)+(AK3/10000)+(AG3/100000))</f>
        <v>6.0136200000000004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Леонид Гидалов (355)</v>
      </c>
      <c r="Y3" s="444"/>
      <c r="Z3" s="44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112</v>
      </c>
      <c r="AH3" s="10">
        <f>F9+H9+J9+L9+N9+P9+R9</f>
        <v>33</v>
      </c>
      <c r="AI3" s="10">
        <f>F13+H13+J13+L13+N13+P13+R13</f>
        <v>45</v>
      </c>
      <c r="AJ3" s="10">
        <f>F17+H17+J17+L17+N17+P17+R17</f>
        <v>34</v>
      </c>
      <c r="AK3" s="434">
        <f>SUM(AH3:AJ3)-SUM(AM3:AO3)</f>
        <v>45</v>
      </c>
      <c r="AL3" s="435"/>
      <c r="AM3" s="10">
        <f>AH5</f>
        <v>16</v>
      </c>
      <c r="AN3" s="10">
        <f>AI4</f>
        <v>35</v>
      </c>
      <c r="AO3" s="10">
        <f>AJ6</f>
        <v>16</v>
      </c>
      <c r="AP3" s="9">
        <f>SUM(AM3:AO3)</f>
        <v>67</v>
      </c>
    </row>
    <row r="4" spans="2:47" ht="24" customHeight="1">
      <c r="B4" s="234">
        <v>2</v>
      </c>
      <c r="C4" s="468" t="str">
        <f>IF(GROUPS!D10="","",GROUPS!D10)</f>
        <v>Мартин Ристески (433)</v>
      </c>
      <c r="D4" s="468"/>
      <c r="E4" s="469"/>
      <c r="F4" s="232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1</v>
      </c>
      <c r="M4" s="141">
        <f>U10</f>
        <v>3</v>
      </c>
      <c r="N4" s="134">
        <f>IF(AND(T10="",U13="",U18=""),"",SUM(F4,J4,L4))</f>
        <v>5</v>
      </c>
      <c r="O4" s="135">
        <f>IF(AND(T10="",U13="",U18=""),"",SUM(G4,K4,M4))</f>
        <v>6</v>
      </c>
      <c r="P4" s="136">
        <f>IF(AND(T10="",U13="",U18=""),"",AG4)</f>
        <v>105</v>
      </c>
      <c r="Q4" s="137">
        <f>IF(AND(T10="",U13="",U18=""),"",AP4)</f>
        <v>101</v>
      </c>
      <c r="R4" s="439">
        <f>IF(ISERROR(IF(AND(T10="",U13="",U18=""),"",SUM(AB4:AD4)+(N4-O4)/1000)+(AK4/10000)+(AG4/100000)),"",IF(AND(T10="",U13="",U18=""),"",SUM(AB4:AD4)+(N4-O4)/1000)+(AK4/10000)+(AG4/100000))</f>
        <v>4.0004499999999998</v>
      </c>
      <c r="S4" s="439"/>
      <c r="T4" s="138">
        <f>IF(ISERROR(IF(C4="","",RANK(R4,$R$3:$S$6,0))),"",IF(C4="","",RANK(R4,$R$3:$S$6,0)))</f>
        <v>3</v>
      </c>
      <c r="U4" s="9"/>
      <c r="V4" s="9"/>
      <c r="W4" s="7">
        <v>3</v>
      </c>
      <c r="X4" s="440" t="str">
        <f t="shared" si="0"/>
        <v>Мартин Ристески (433)</v>
      </c>
      <c r="Y4" s="441"/>
      <c r="Z4" s="442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1</v>
      </c>
      <c r="AE4" s="216"/>
      <c r="AG4" s="11">
        <f t="shared" ref="AG4:AG6" si="1">SUM(AH4:AJ4)</f>
        <v>105</v>
      </c>
      <c r="AH4" s="10">
        <f>F10+H10+J10+L10+N10+P10+R10</f>
        <v>37</v>
      </c>
      <c r="AI4" s="10">
        <f>G13+I13+K13+M13+O13+Q13+S13</f>
        <v>35</v>
      </c>
      <c r="AJ4" s="10">
        <f>G18+I18+K18+M18+O18+Q18+S18</f>
        <v>33</v>
      </c>
      <c r="AK4" s="434">
        <f t="shared" ref="AK4:AK6" si="2">SUM(AH4:AJ4)-SUM(AM4:AO4)</f>
        <v>4</v>
      </c>
      <c r="AL4" s="435"/>
      <c r="AM4" s="10">
        <f>AH6</f>
        <v>42</v>
      </c>
      <c r="AN4" s="10">
        <f>AI3</f>
        <v>45</v>
      </c>
      <c r="AO4" s="10">
        <f>AJ5</f>
        <v>14</v>
      </c>
      <c r="AP4" s="9">
        <f t="shared" ref="AP4:AP6" si="3">SUM(AM4:AO4)</f>
        <v>101</v>
      </c>
    </row>
    <row r="5" spans="2:47" ht="24" customHeight="1">
      <c r="B5" s="234">
        <v>3</v>
      </c>
      <c r="C5" s="468" t="str">
        <f>IF(GROUPS!D11="","",GROUPS!D11)</f>
        <v>Стефан Белџигеровски (501)</v>
      </c>
      <c r="D5" s="468"/>
      <c r="E5" s="469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1</v>
      </c>
      <c r="M5" s="141">
        <f>U14</f>
        <v>3</v>
      </c>
      <c r="N5" s="134">
        <f>IF(AND(U9="",T14="",T18=""),"",SUM(F5,H5,L5))</f>
        <v>1</v>
      </c>
      <c r="O5" s="135">
        <f>IF(AND(U9="",T14="",T18=""),"",SUM(G5,I5,M5))</f>
        <v>9</v>
      </c>
      <c r="P5" s="136">
        <f>IF(AND(U9="",T14="",T18=""),"",AG5)</f>
        <v>61</v>
      </c>
      <c r="Q5" s="137">
        <f>IF(AND(U9="",T14="",T18=""),"",AP5)</f>
        <v>108</v>
      </c>
      <c r="R5" s="439">
        <f>IF(ISERROR(IF(AND(U9="",T14="",T18=""),"",SUM(AB5:AD5)+(N5-O5)/1000)+(AK5/10000)+(AG5/100000)),"",IF(AND(U9="",T14="",T18=""),"",SUM(AB5:AD5)+(N5-O5)/1000)+(AK5/10000)+(AG5/100000))</f>
        <v>2.9879099999999998</v>
      </c>
      <c r="S5" s="439"/>
      <c r="T5" s="138">
        <f>IF(ISERROR(IF(C5="","",RANK(R5,$R$3:$S$6,0))),"",IF(C5="","",RANK(R5,$R$3:$S$6,0)))</f>
        <v>4</v>
      </c>
      <c r="U5" s="9"/>
      <c r="V5" s="9"/>
      <c r="W5" s="7">
        <v>4</v>
      </c>
      <c r="X5" s="440" t="str">
        <f t="shared" si="0"/>
        <v>Стефан Белџигеровски (501)</v>
      </c>
      <c r="Y5" s="441"/>
      <c r="Z5" s="442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61</v>
      </c>
      <c r="AH5" s="10">
        <f>G9+I9+K9+M9+O9+Q9+S9</f>
        <v>16</v>
      </c>
      <c r="AI5" s="10">
        <f>F14+H14+J14+L14+N14+P14+R14</f>
        <v>31</v>
      </c>
      <c r="AJ5" s="10">
        <f>F18+H18+J18+L18+N18+P18+R18</f>
        <v>14</v>
      </c>
      <c r="AK5" s="434">
        <f t="shared" si="2"/>
        <v>-47</v>
      </c>
      <c r="AL5" s="435"/>
      <c r="AM5" s="10">
        <f>AH3</f>
        <v>33</v>
      </c>
      <c r="AN5" s="10">
        <f>AI6</f>
        <v>42</v>
      </c>
      <c r="AO5" s="10">
        <f>AJ4</f>
        <v>33</v>
      </c>
      <c r="AP5" s="9">
        <f t="shared" si="3"/>
        <v>108</v>
      </c>
    </row>
    <row r="6" spans="2:47" ht="24" customHeight="1" thickBot="1">
      <c r="B6" s="235">
        <v>4</v>
      </c>
      <c r="C6" s="473" t="str">
        <f>IF(GROUPS!D12="","",GROUPS!D12)</f>
        <v>Леонид Гидалов (355)</v>
      </c>
      <c r="D6" s="473"/>
      <c r="E6" s="474"/>
      <c r="F6" s="233">
        <f>U17</f>
        <v>0</v>
      </c>
      <c r="G6" s="144">
        <f>T17</f>
        <v>3</v>
      </c>
      <c r="H6" s="145">
        <f>U10</f>
        <v>3</v>
      </c>
      <c r="I6" s="144">
        <f>T10</f>
        <v>1</v>
      </c>
      <c r="J6" s="145">
        <f>U14</f>
        <v>3</v>
      </c>
      <c r="K6" s="144">
        <f>T14</f>
        <v>1</v>
      </c>
      <c r="L6" s="146"/>
      <c r="M6" s="147"/>
      <c r="N6" s="148">
        <f>IF(AND(U10="",U14="",U17=""),"",SUM(F6,H6,J6))</f>
        <v>6</v>
      </c>
      <c r="O6" s="149">
        <f>IF(AND(U10="",U14="",U17=""),"",SUM(G6,I6,K6))</f>
        <v>5</v>
      </c>
      <c r="P6" s="150">
        <f>IF(AND(U10="",U14="",U17=""),"",AG6)</f>
        <v>100</v>
      </c>
      <c r="Q6" s="151">
        <f>IF(AND(U10="",U14="",U17=""),"",AP6)</f>
        <v>102</v>
      </c>
      <c r="R6" s="433">
        <f>IF(ISERROR(IF(AND(U10="",U14="",U17=""),"",SUM(AB6:AD6)+(N6-O6)/1000)+(AK6/10000)+(AG6/100000)),"",IF(AND(U10="",U14="",U17=""),"",SUM(AB6:AD6)+(N6-O6)/1000)+(AK6/10000)+(AG6/100000))</f>
        <v>5.0018000000000002</v>
      </c>
      <c r="S6" s="433"/>
      <c r="T6" s="152">
        <f>IF(ISERROR(IF(C6="","",RANK(R6,$R$3:$S$6,0))),"",IF(C6="","",RANK(R6,$R$3:$S$6,0)))</f>
        <v>2</v>
      </c>
      <c r="AB6" s="10">
        <f t="shared" si="4"/>
        <v>1</v>
      </c>
      <c r="AC6" s="10">
        <f>IF(H6="","",IF(H6&gt;I6,2,1))</f>
        <v>2</v>
      </c>
      <c r="AD6" s="10">
        <f>IF(J6="","",IF(J6&gt;K6,2,1))</f>
        <v>2</v>
      </c>
      <c r="AE6" s="216"/>
      <c r="AG6" s="11">
        <f t="shared" si="1"/>
        <v>100</v>
      </c>
      <c r="AH6" s="10">
        <f>G10+I10+K10+M10+O10+Q10+S10</f>
        <v>42</v>
      </c>
      <c r="AI6" s="10">
        <f>G14+I14+K14+M14+O14+Q14+S14</f>
        <v>42</v>
      </c>
      <c r="AJ6" s="10">
        <f>G17+I17+K17+M17+O17+Q17+S17</f>
        <v>16</v>
      </c>
      <c r="AK6" s="434">
        <f t="shared" si="2"/>
        <v>-2</v>
      </c>
      <c r="AL6" s="435"/>
      <c r="AM6" s="10">
        <f>AH4</f>
        <v>37</v>
      </c>
      <c r="AN6" s="10">
        <f>AI5</f>
        <v>31</v>
      </c>
      <c r="AO6" s="10">
        <f>AJ3</f>
        <v>34</v>
      </c>
      <c r="AP6" s="9">
        <f t="shared" si="3"/>
        <v>102</v>
      </c>
    </row>
    <row r="7" spans="2:47" ht="19.5" thickBot="1">
      <c r="P7" s="153">
        <f>SUM(P3:P6)</f>
        <v>378</v>
      </c>
      <c r="Q7" s="153">
        <f>SUM(Q3:Q6)</f>
        <v>378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Љупчо Треновски (404)</v>
      </c>
      <c r="D9" s="156">
        <v>3</v>
      </c>
      <c r="E9" s="157" t="str">
        <f>IF(C5="","",VLOOKUP(D9,$B$3:$E$6,2,FALSE))</f>
        <v>Стефан Белџигеровски (501)</v>
      </c>
      <c r="F9" s="158">
        <v>11</v>
      </c>
      <c r="G9" s="159">
        <v>6</v>
      </c>
      <c r="H9" s="160">
        <v>11</v>
      </c>
      <c r="I9" s="159">
        <v>8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Мартин Ристески (433)</v>
      </c>
      <c r="D10" s="166">
        <v>4</v>
      </c>
      <c r="E10" s="167" t="str">
        <f>IF(C6="","",VLOOKUP(D10,$B$3:$E$6,2,FALSE))</f>
        <v>Леонид Гидалов (355)</v>
      </c>
      <c r="F10" s="168">
        <v>11</v>
      </c>
      <c r="G10" s="169">
        <v>13</v>
      </c>
      <c r="H10" s="170">
        <v>11</v>
      </c>
      <c r="I10" s="169">
        <v>7</v>
      </c>
      <c r="J10" s="168">
        <v>7</v>
      </c>
      <c r="K10" s="171">
        <v>11</v>
      </c>
      <c r="L10" s="170">
        <v>8</v>
      </c>
      <c r="M10" s="169">
        <v>11</v>
      </c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1</v>
      </c>
      <c r="U10" s="173">
        <f>IF(F10="","",SUM(SUMPRODUCT(--(F10&lt;G10)),SUMPRODUCT(--(H10&lt;I10)),SUMPRODUCT(--(J10&lt;K10)),SUMPRODUCT(--(L10&lt;M10)),SUMPRODUCT(--(N10&lt;O10)),SUMPRODUCT(--(P10&lt;Q10)),SUMPRODUCT(--(R10&lt;S10))))</f>
        <v>3</v>
      </c>
      <c r="AB10" s="10">
        <f>IF(F10="","",IF(F10&gt;G10,1,0))</f>
        <v>0</v>
      </c>
      <c r="AC10" s="10">
        <f>IF(G10="","",IF(G10&gt;F10,1,0))</f>
        <v>1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0</v>
      </c>
      <c r="AG10" s="10">
        <f>IF(K10="","",IF(K10&gt;J10,1,0))</f>
        <v>1</v>
      </c>
      <c r="AH10" s="10">
        <f>IF(L10="","",IF(L10&gt;M10,1,0))</f>
        <v>0</v>
      </c>
      <c r="AI10" s="10">
        <f>IF(M10="","",IF(M10&gt;L10,1,0))</f>
        <v>1</v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Љупчо Треновски (404)</v>
      </c>
      <c r="D13" s="156">
        <v>2</v>
      </c>
      <c r="E13" s="157" t="str">
        <f>IF(C4="","",VLOOKUP(D13,$B$3:$E$6,2,FALSE))</f>
        <v>Мартин Ристески (433)</v>
      </c>
      <c r="F13" s="158">
        <v>11</v>
      </c>
      <c r="G13" s="159">
        <v>8</v>
      </c>
      <c r="H13" s="160">
        <v>9</v>
      </c>
      <c r="I13" s="159">
        <v>11</v>
      </c>
      <c r="J13" s="158">
        <v>11</v>
      </c>
      <c r="K13" s="161">
        <v>4</v>
      </c>
      <c r="L13" s="160">
        <v>14</v>
      </c>
      <c r="M13" s="159">
        <v>12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Стефан Белџигеровски (501)</v>
      </c>
      <c r="D14" s="166">
        <v>4</v>
      </c>
      <c r="E14" s="167" t="str">
        <f>IF(C6="","",VLOOKUP(D14,$B$3:$E$6,2,FALSE))</f>
        <v>Леонид Гидалов (355)</v>
      </c>
      <c r="F14" s="168">
        <v>11</v>
      </c>
      <c r="G14" s="169">
        <v>8</v>
      </c>
      <c r="H14" s="170">
        <v>6</v>
      </c>
      <c r="I14" s="169">
        <v>11</v>
      </c>
      <c r="J14" s="168">
        <v>10</v>
      </c>
      <c r="K14" s="171">
        <v>12</v>
      </c>
      <c r="L14" s="170">
        <v>4</v>
      </c>
      <c r="M14" s="169">
        <v>11</v>
      </c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1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>
        <f>IF(L14="","",IF(L14&gt;M14,1,0))</f>
        <v>0</v>
      </c>
      <c r="AI14" s="10">
        <f>IF(M14="","",IF(M14&gt;L14,1,0))</f>
        <v>1</v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Љупчо Треновски (404)</v>
      </c>
      <c r="D17" s="156">
        <v>4</v>
      </c>
      <c r="E17" s="157" t="str">
        <f>IF(C6="","",VLOOKUP(D17,$B$3:$E$6,2,FALSE))</f>
        <v>Леонид Гидалов (355)</v>
      </c>
      <c r="F17" s="158">
        <v>11</v>
      </c>
      <c r="G17" s="159">
        <v>2</v>
      </c>
      <c r="H17" s="160">
        <v>12</v>
      </c>
      <c r="I17" s="159">
        <v>10</v>
      </c>
      <c r="J17" s="158">
        <v>11</v>
      </c>
      <c r="K17" s="161">
        <v>4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Стефан Белџигеровски (501)</v>
      </c>
      <c r="D18" s="166">
        <v>2</v>
      </c>
      <c r="E18" s="167" t="str">
        <f>IF(C4="","",VLOOKUP(D18,$B$3:$E$6,2,FALSE))</f>
        <v>Мартин Ристески (433)</v>
      </c>
      <c r="F18" s="168">
        <v>3</v>
      </c>
      <c r="G18" s="169">
        <v>11</v>
      </c>
      <c r="H18" s="170">
        <v>4</v>
      </c>
      <c r="I18" s="169">
        <v>11</v>
      </c>
      <c r="J18" s="168">
        <v>7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abSelected="1" workbookViewId="0">
      <selection activeCell="AT16" sqref="AT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8" t="s">
        <v>0</v>
      </c>
      <c r="C1" s="448"/>
      <c r="D1" s="448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1"/>
      <c r="E2" s="452"/>
      <c r="F2" s="453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>Петар Мукаетов (364)</v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36" t="str">
        <f>IF(GROUPS!F9="","",GROUPS!F9)</f>
        <v>Петар Мукаетов (364)</v>
      </c>
      <c r="D3" s="437"/>
      <c r="E3" s="438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>
        <f>T17</f>
        <v>3</v>
      </c>
      <c r="M3" s="133">
        <f>U17</f>
        <v>0</v>
      </c>
      <c r="N3" s="134">
        <f>IF(AND(T9="",T13="",T17=""),"",SUM(H3,J3,L3))</f>
        <v>9</v>
      </c>
      <c r="O3" s="135">
        <f>IF(AND(T9="",T13="",T17=""),"",SUM(I3,K3,M3))</f>
        <v>0</v>
      </c>
      <c r="P3" s="136">
        <f>IF(AND(T9="",T13="",T17=""),"",AG3)</f>
        <v>99</v>
      </c>
      <c r="Q3" s="137">
        <f>IF(AND(T9="",T13="",T17=""),"",AP3)</f>
        <v>32</v>
      </c>
      <c r="R3" s="439">
        <f>IF(ISERROR(IF(AND(T9="",T13="",T17=""),"",SUM(AB3:AD3)+(N3-O3)/1000)+(AK3/10000)),"",IF(AND(T9="",T13="",T17=""),"",SUM(AB3:AD3)+(N3-O3)/1000)+(AK3/10000)+(AG3/100000))</f>
        <v>6.0166900000000005</v>
      </c>
      <c r="S3" s="439"/>
      <c r="T3" s="138">
        <f>IF(ISERROR(IF(C3="","",RANK(R3,$R$3:$S$6,0))),"",IF(C3="","",RANK(R3,$R$3:$S$6,0)))</f>
        <v>1</v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>Јаков Кузмановски (443)</v>
      </c>
      <c r="Y3" s="444"/>
      <c r="Z3" s="445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216"/>
      <c r="AG3" s="11">
        <f>SUM(AH3:AJ3)</f>
        <v>99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33</v>
      </c>
      <c r="AK3" s="434">
        <f>SUM(AH3:AJ3)-SUM(AM3:AO3)</f>
        <v>67</v>
      </c>
      <c r="AL3" s="435"/>
      <c r="AM3" s="10">
        <f>AH5</f>
        <v>6</v>
      </c>
      <c r="AN3" s="10">
        <f>AI4</f>
        <v>20</v>
      </c>
      <c r="AO3" s="10">
        <f>AJ6</f>
        <v>6</v>
      </c>
      <c r="AP3" s="9">
        <f>SUM(AM3:AO3)</f>
        <v>32</v>
      </c>
    </row>
    <row r="4" spans="2:47" ht="24" customHeight="1">
      <c r="B4" s="127">
        <v>2</v>
      </c>
      <c r="C4" s="436" t="str">
        <f>IF(GROUPS!F10="","",GROUPS!F10)</f>
        <v>Јаков Кузмановски (443)</v>
      </c>
      <c r="D4" s="437"/>
      <c r="E4" s="438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>
        <f>T10</f>
        <v>3</v>
      </c>
      <c r="M4" s="141">
        <f>U10</f>
        <v>0</v>
      </c>
      <c r="N4" s="134">
        <f>IF(AND(T10="",U13="",U18=""),"",SUM(F4,J4,L4))</f>
        <v>6</v>
      </c>
      <c r="O4" s="135">
        <f>IF(AND(T10="",U13="",U18=""),"",SUM(G4,K4,M4))</f>
        <v>3</v>
      </c>
      <c r="P4" s="136">
        <f>IF(AND(T10="",U13="",U18=""),"",AG4)</f>
        <v>86</v>
      </c>
      <c r="Q4" s="137">
        <f>IF(AND(T10="",U13="",U18=""),"",AP4)</f>
        <v>56</v>
      </c>
      <c r="R4" s="439">
        <f>IF(ISERROR(IF(AND(T10="",U13="",U18=""),"",SUM(AB4:AD4)+(N4-O4)/1000)+(AK4/10000)+(AG4/100000)),"",IF(AND(T10="",U13="",U18=""),"",SUM(AB4:AD4)+(N4-O4)/1000)+(AK4/10000)+(AG4/100000))</f>
        <v>5.0068600000000005</v>
      </c>
      <c r="S4" s="439"/>
      <c r="T4" s="138">
        <f>IF(ISERROR(IF(C4="","",RANK(R4,$R$3:$S$6,0))),"",IF(C4="","",RANK(R4,$R$3:$S$6,0)))</f>
        <v>2</v>
      </c>
      <c r="U4" s="9"/>
      <c r="V4" s="9"/>
      <c r="W4" s="7">
        <v>3</v>
      </c>
      <c r="X4" s="440" t="str">
        <f t="shared" si="0"/>
        <v>Огнен Илиески (612)</v>
      </c>
      <c r="Y4" s="441"/>
      <c r="Z4" s="442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216"/>
      <c r="AG4" s="11">
        <f t="shared" ref="AG4:AG6" si="1">SUM(AH4:AJ4)</f>
        <v>86</v>
      </c>
      <c r="AH4" s="10">
        <f>F10+H10+J10+L10+N10+P10+R10</f>
        <v>33</v>
      </c>
      <c r="AI4" s="10">
        <f>G13+I13+K13+M13+O13+Q13+S13</f>
        <v>20</v>
      </c>
      <c r="AJ4" s="10">
        <f>G18+I18+K18+M18+O18+Q18+S18</f>
        <v>33</v>
      </c>
      <c r="AK4" s="434">
        <f t="shared" ref="AK4:AK6" si="2">SUM(AH4:AJ4)-SUM(AM4:AO4)</f>
        <v>30</v>
      </c>
      <c r="AL4" s="435"/>
      <c r="AM4" s="10">
        <f>AH6</f>
        <v>10</v>
      </c>
      <c r="AN4" s="10">
        <f>AI3</f>
        <v>33</v>
      </c>
      <c r="AO4" s="10">
        <f>AJ5</f>
        <v>13</v>
      </c>
      <c r="AP4" s="9">
        <f t="shared" ref="AP4:AP6" si="3">SUM(AM4:AO4)</f>
        <v>56</v>
      </c>
    </row>
    <row r="5" spans="2:47" ht="24" customHeight="1">
      <c r="B5" s="127">
        <v>3</v>
      </c>
      <c r="C5" s="436" t="str">
        <f>IF(GROUPS!F11="","",GROUPS!F11)</f>
        <v>Марио Мирчовски (570)</v>
      </c>
      <c r="D5" s="437"/>
      <c r="E5" s="438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>
        <f>T14</f>
        <v>0</v>
      </c>
      <c r="M5" s="141">
        <f>U14</f>
        <v>3</v>
      </c>
      <c r="N5" s="134">
        <f>IF(AND(U9="",T14="",T18=""),"",SUM(F5,H5,L5))</f>
        <v>0</v>
      </c>
      <c r="O5" s="135">
        <f>IF(AND(U9="",T14="",T18=""),"",SUM(G5,I5,M5))</f>
        <v>9</v>
      </c>
      <c r="P5" s="136">
        <f>IF(AND(U9="",T14="",T18=""),"",AG5)</f>
        <v>46</v>
      </c>
      <c r="Q5" s="137">
        <f>IF(AND(U9="",T14="",T18=""),"",AP5)</f>
        <v>101</v>
      </c>
      <c r="R5" s="439">
        <f>IF(ISERROR(IF(AND(U9="",T14="",T18=""),"",SUM(AB5:AD5)+(N5-O5)/1000)+(AK5/10000)+(AG5/100000)),"",IF(AND(U9="",T14="",T18=""),"",SUM(AB5:AD5)+(N5-O5)/1000)+(AK5/10000)+(AG5/100000))</f>
        <v>2.9859599999999999</v>
      </c>
      <c r="S5" s="439"/>
      <c r="T5" s="138">
        <f>IF(ISERROR(IF(C5="","",RANK(R5,$R$3:$S$6,0))),"",IF(C5="","",RANK(R5,$R$3:$S$6,0)))</f>
        <v>4</v>
      </c>
      <c r="U5" s="9"/>
      <c r="V5" s="9"/>
      <c r="W5" s="7">
        <v>4</v>
      </c>
      <c r="X5" s="440" t="str">
        <f t="shared" si="0"/>
        <v>Марио Мирчовски (570)</v>
      </c>
      <c r="Y5" s="441"/>
      <c r="Z5" s="442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216"/>
      <c r="AG5" s="11">
        <f t="shared" si="1"/>
        <v>46</v>
      </c>
      <c r="AH5" s="10">
        <f>G9+I9+K9+M9+O9+Q9+S9</f>
        <v>6</v>
      </c>
      <c r="AI5" s="10">
        <f>F14+H14+J14+L14+N14+P14+R14</f>
        <v>27</v>
      </c>
      <c r="AJ5" s="10">
        <f>F18+H18+J18+L18+N18+P18+R18</f>
        <v>13</v>
      </c>
      <c r="AK5" s="434">
        <f t="shared" si="2"/>
        <v>-55</v>
      </c>
      <c r="AL5" s="435"/>
      <c r="AM5" s="10">
        <f>AH3</f>
        <v>33</v>
      </c>
      <c r="AN5" s="10">
        <f>AI6</f>
        <v>35</v>
      </c>
      <c r="AO5" s="10">
        <f>AJ4</f>
        <v>33</v>
      </c>
      <c r="AP5" s="9">
        <f t="shared" si="3"/>
        <v>101</v>
      </c>
    </row>
    <row r="6" spans="2:47" ht="24" customHeight="1" thickBot="1">
      <c r="B6" s="142">
        <v>4</v>
      </c>
      <c r="C6" s="430" t="str">
        <f>IF(GROUPS!F12="","",GROUPS!F12)</f>
        <v>Огнен Илиески (612)</v>
      </c>
      <c r="D6" s="431"/>
      <c r="E6" s="432"/>
      <c r="F6" s="143">
        <f>U17</f>
        <v>0</v>
      </c>
      <c r="G6" s="144">
        <f>T17</f>
        <v>3</v>
      </c>
      <c r="H6" s="145">
        <f>U10</f>
        <v>0</v>
      </c>
      <c r="I6" s="144">
        <f>T10</f>
        <v>3</v>
      </c>
      <c r="J6" s="145">
        <f>U14</f>
        <v>3</v>
      </c>
      <c r="K6" s="144">
        <f>T14</f>
        <v>0</v>
      </c>
      <c r="L6" s="146"/>
      <c r="M6" s="147"/>
      <c r="N6" s="148">
        <f>IF(AND(U10="",U14="",U17=""),"",SUM(F6,H6,J6))</f>
        <v>3</v>
      </c>
      <c r="O6" s="149">
        <f>IF(AND(U10="",U14="",U17=""),"",SUM(G6,I6,K6))</f>
        <v>6</v>
      </c>
      <c r="P6" s="150">
        <f>IF(AND(U10="",U14="",U17=""),"",AG6)</f>
        <v>51</v>
      </c>
      <c r="Q6" s="151">
        <f>IF(AND(U10="",U14="",U17=""),"",AP6)</f>
        <v>93</v>
      </c>
      <c r="R6" s="433">
        <f>IF(ISERROR(IF(AND(U10="",U14="",U17=""),"",SUM(AB6:AD6)+(N6-O6)/1000)+(AK6/10000)+(AG6/100000)),"",IF(AND(U10="",U14="",U17=""),"",SUM(AB6:AD6)+(N6-O6)/1000)+(AK6/10000)+(AG6/100000))</f>
        <v>3.9933099999999997</v>
      </c>
      <c r="S6" s="433"/>
      <c r="T6" s="152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216"/>
      <c r="AG6" s="11">
        <f t="shared" si="1"/>
        <v>51</v>
      </c>
      <c r="AH6" s="10">
        <f>G10+I10+K10+M10+O10+Q10+S10</f>
        <v>10</v>
      </c>
      <c r="AI6" s="10">
        <f>G14+I14+K14+M14+O14+Q14+S14</f>
        <v>35</v>
      </c>
      <c r="AJ6" s="10">
        <f>G17+I17+K17+M17+O17+Q17+S17</f>
        <v>6</v>
      </c>
      <c r="AK6" s="434">
        <f t="shared" si="2"/>
        <v>-42</v>
      </c>
      <c r="AL6" s="435"/>
      <c r="AM6" s="10">
        <f>AH4</f>
        <v>33</v>
      </c>
      <c r="AN6" s="10">
        <f>AI5</f>
        <v>27</v>
      </c>
      <c r="AO6" s="10">
        <f>AJ3</f>
        <v>33</v>
      </c>
      <c r="AP6" s="9">
        <f t="shared" si="3"/>
        <v>93</v>
      </c>
    </row>
    <row r="7" spans="2:47" ht="19.5" thickBot="1">
      <c r="P7" s="153">
        <f>SUM(P3:P6)</f>
        <v>282</v>
      </c>
      <c r="Q7" s="153">
        <f>SUM(Q3:Q6)</f>
        <v>282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>Петар Мукаетов (364)</v>
      </c>
      <c r="D9" s="156">
        <v>3</v>
      </c>
      <c r="E9" s="157" t="str">
        <f>IF(C5="","",VLOOKUP(D9,$B$3:$E$6,2,FALSE))</f>
        <v>Марио Мирчовски (570)</v>
      </c>
      <c r="F9" s="158">
        <v>11</v>
      </c>
      <c r="G9" s="159">
        <v>2</v>
      </c>
      <c r="H9" s="160">
        <v>11</v>
      </c>
      <c r="I9" s="159">
        <v>1</v>
      </c>
      <c r="J9" s="158">
        <v>11</v>
      </c>
      <c r="K9" s="161">
        <v>3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Јаков Кузмановски (443)</v>
      </c>
      <c r="D10" s="166">
        <v>4</v>
      </c>
      <c r="E10" s="167" t="str">
        <f>IF(C6="","",VLOOKUP(D10,$B$3:$E$6,2,FALSE))</f>
        <v>Огнен Илиески (612)</v>
      </c>
      <c r="F10" s="168">
        <v>11</v>
      </c>
      <c r="G10" s="169">
        <v>2</v>
      </c>
      <c r="H10" s="170">
        <v>11</v>
      </c>
      <c r="I10" s="169">
        <v>2</v>
      </c>
      <c r="J10" s="168">
        <v>11</v>
      </c>
      <c r="K10" s="171">
        <v>6</v>
      </c>
      <c r="L10" s="170"/>
      <c r="M10" s="169"/>
      <c r="N10" s="168"/>
      <c r="O10" s="171"/>
      <c r="P10" s="170"/>
      <c r="Q10" s="169"/>
      <c r="R10" s="168"/>
      <c r="S10" s="171"/>
      <c r="T10" s="172">
        <f>IF(F10="","",SUM(SUMPRODUCT(--(F10&gt;G10)),SUMPRODUCT(--(H10&gt;I10)),SUMPRODUCT(--(J10&gt;K10)),SUMPRODUCT(--(L10&gt;M10)),SUMPRODUCT(--(N10&gt;O10)),SUMPRODUCT(--(P10&gt;Q10)),SUMPRODUCT(--(R10&gt;S10))))</f>
        <v>3</v>
      </c>
      <c r="U10" s="173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>Петар Мукаетов (364)</v>
      </c>
      <c r="D13" s="156">
        <v>2</v>
      </c>
      <c r="E13" s="157" t="str">
        <f>IF(C4="","",VLOOKUP(D13,$B$3:$E$6,2,FALSE))</f>
        <v>Јаков Кузмановски (443)</v>
      </c>
      <c r="F13" s="158">
        <v>11</v>
      </c>
      <c r="G13" s="159">
        <v>8</v>
      </c>
      <c r="H13" s="160">
        <v>11</v>
      </c>
      <c r="I13" s="159">
        <v>4</v>
      </c>
      <c r="J13" s="158">
        <v>11</v>
      </c>
      <c r="K13" s="161">
        <v>8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Марио Мирчовски (570)</v>
      </c>
      <c r="D14" s="166">
        <v>4</v>
      </c>
      <c r="E14" s="167" t="str">
        <f>IF(C6="","",VLOOKUP(D14,$B$3:$E$6,2,FALSE))</f>
        <v>Огнен Илиески (612)</v>
      </c>
      <c r="F14" s="168">
        <v>9</v>
      </c>
      <c r="G14" s="169">
        <v>11</v>
      </c>
      <c r="H14" s="170">
        <v>7</v>
      </c>
      <c r="I14" s="169">
        <v>11</v>
      </c>
      <c r="J14" s="168">
        <v>11</v>
      </c>
      <c r="K14" s="171">
        <v>13</v>
      </c>
      <c r="L14" s="170"/>
      <c r="M14" s="169"/>
      <c r="N14" s="168"/>
      <c r="O14" s="171"/>
      <c r="P14" s="170"/>
      <c r="Q14" s="169"/>
      <c r="R14" s="168"/>
      <c r="S14" s="171"/>
      <c r="T14" s="172">
        <f>IF(F14="","",SUM(SUMPRODUCT(--(F14&gt;G14)),SUMPRODUCT(--(H14&gt;I14)),SUMPRODUCT(--(J14&gt;K14)),SUMPRODUCT(--(L14&gt;M14)),SUMPRODUCT(--(N14&gt;O14)),SUMPRODUCT(--(P14&gt;Q14)),SUMPRODUCT(--(R14&gt;S14))))</f>
        <v>0</v>
      </c>
      <c r="U14" s="173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>Петар Мукаетов (364)</v>
      </c>
      <c r="D17" s="156">
        <v>4</v>
      </c>
      <c r="E17" s="157" t="str">
        <f>IF(C6="","",VLOOKUP(D17,$B$3:$E$6,2,FALSE))</f>
        <v>Огнен Илиески (612)</v>
      </c>
      <c r="F17" s="158">
        <v>11</v>
      </c>
      <c r="G17" s="159">
        <v>0</v>
      </c>
      <c r="H17" s="160">
        <v>11</v>
      </c>
      <c r="I17" s="159">
        <v>5</v>
      </c>
      <c r="J17" s="158">
        <v>11</v>
      </c>
      <c r="K17" s="161">
        <v>1</v>
      </c>
      <c r="L17" s="160"/>
      <c r="M17" s="159"/>
      <c r="N17" s="158"/>
      <c r="O17" s="161"/>
      <c r="P17" s="160"/>
      <c r="Q17" s="159"/>
      <c r="R17" s="158"/>
      <c r="S17" s="161"/>
      <c r="T17" s="162">
        <f>IF(F17="","",SUM(SUMPRODUCT(--(F17&gt;G17)),SUMPRODUCT(--(H17&gt;I17)),SUMPRODUCT(--(J17&gt;K17)),SUMPRODUCT(--(L17&gt;M17)),SUMPRODUCT(--(N17&gt;O17)),SUMPRODUCT(--(P17&gt;Q17)),SUMPRODUCT(--(R17&gt;S17))))</f>
        <v>3</v>
      </c>
      <c r="U17" s="163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Марио Мирчовски (570)</v>
      </c>
      <c r="D18" s="166">
        <v>2</v>
      </c>
      <c r="E18" s="167" t="str">
        <f>IF(C4="","",VLOOKUP(D18,$B$3:$E$6,2,FALSE))</f>
        <v>Јаков Кузмановски (443)</v>
      </c>
      <c r="F18" s="168">
        <v>5</v>
      </c>
      <c r="G18" s="169">
        <v>11</v>
      </c>
      <c r="H18" s="170">
        <v>3</v>
      </c>
      <c r="I18" s="169">
        <v>11</v>
      </c>
      <c r="J18" s="168">
        <v>5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48" t="s">
        <v>0</v>
      </c>
      <c r="C1" s="448"/>
      <c r="D1" s="448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0" t="s">
        <v>3</v>
      </c>
      <c r="D2" s="451"/>
      <c r="E2" s="452"/>
      <c r="F2" s="453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36" t="str">
        <f>IF(GROUPS!H9="","",GROUPS!H9)</f>
        <v/>
      </c>
      <c r="D3" s="437"/>
      <c r="E3" s="438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6" t="str">
        <f>IF(GROUPS!H10="","",GROUPS!H10)</f>
        <v/>
      </c>
      <c r="D4" s="437"/>
      <c r="E4" s="438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6" t="str">
        <f>IF(GROUPS!H11="","",GROUPS!H11)</f>
        <v/>
      </c>
      <c r="D5" s="437"/>
      <c r="E5" s="438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0" t="str">
        <f>IF(GROUPS!H12="","",GROUPS!H12)</f>
        <v/>
      </c>
      <c r="D6" s="431"/>
      <c r="E6" s="432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234">
        <v>1</v>
      </c>
      <c r="C3" s="468" t="str">
        <f>IF(GROUPS!J9="","",GROUPS!J9)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8" t="str">
        <f>IF(GROUPS!J10="","",GROUPS!J10)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8" t="str">
        <f>IF(GROUPS!J11="","",GROUPS!J11)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3" t="str">
        <f>IF(GROUPS!J12="","",GROUPS!J12)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234">
        <v>1</v>
      </c>
      <c r="C3" s="468" t="str">
        <f>IF(GROUPS!D14="","",GROUPS!D14)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8" t="str">
        <f>IF(GROUPS!D15="","",GROUPS!D15)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8" t="str">
        <f>IF(GROUPS!D16="","",GROUPS!D16)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3" t="str">
        <f>IF(GROUPS!D17="","",GROUPS!D17)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7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76" t="str">
        <f>IF(GROUPS!F14="","",GROUPS!F14)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6" t="str">
        <f>IF(GROUPS!F15="","",GROUPS!F15)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6" t="str">
        <f>IF(GROUPS!F16="","",GROUPS!F16)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5" t="str">
        <f>IF(GROUPS!F17="","",GROUPS!F17)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234">
        <v>1</v>
      </c>
      <c r="C3" s="468" t="str">
        <f>IF(GROUPS!H14="","",GROUPS!H14)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8" t="str">
        <f>IF(GROUPS!H15="","",GROUPS!H15)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8" t="str">
        <f>IF(GROUPS!H16="","",GROUPS!H16)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3" t="str">
        <f>IF(GROUPS!H17="","",GROUPS!H17)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1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234">
        <v>1</v>
      </c>
      <c r="C3" s="468" t="str">
        <f>IF(GROUPS!J14="","",GROUPS!J14)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8" t="str">
        <f>IF(GROUPS!J15="","",GROUPS!J15)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8" t="str">
        <f>IF(GROUPS!J16="","",GROUPS!J16)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3" t="str">
        <f>IF(GROUPS!J17="","",GROUPS!J17)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7" t="s">
        <v>3</v>
      </c>
      <c r="D2" s="471"/>
      <c r="E2" s="472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76" t="str">
        <f>IF(GROUPS!D19="","",GROUPS!D19)</f>
        <v/>
      </c>
      <c r="D3" s="468"/>
      <c r="E3" s="46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6" t="str">
        <f>IF(GROUPS!D20="","",GROUPS!D20)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6" t="str">
        <f>IF(GROUPS!D21="","",GROUPS!D21)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5" t="str">
        <f>IF(GROUPS!D22="","",GROUPS!D22)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8" t="s">
        <v>3</v>
      </c>
      <c r="D2" s="478"/>
      <c r="E2" s="479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80" t="str">
        <f>IF(GROUPS!F19="","",GROUPS!F19)</f>
        <v/>
      </c>
      <c r="D3" s="481"/>
      <c r="E3" s="48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6" t="str">
        <f>IF(GROUPS!F20="","",GROUPS!F20)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6" t="str">
        <f>IF(GROUPS!F21="","",GROUPS!F21)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5" t="str">
        <f>IF(GROUPS!F22="","",GROUPS!F22)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8" t="s">
        <v>3</v>
      </c>
      <c r="D2" s="478"/>
      <c r="E2" s="479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80" t="str">
        <f>IF(GROUPS!H19="","",GROUPS!H19)</f>
        <v/>
      </c>
      <c r="D3" s="481"/>
      <c r="E3" s="48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6" t="str">
        <f>IF(GROUPS!H20="","",GROUPS!H20)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6" t="str">
        <f>IF(GROUPS!H21="","",GROUPS!H21)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5" t="str">
        <f>IF(GROUPS!H22="","",GROUPS!H22)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0" t="s">
        <v>0</v>
      </c>
      <c r="C1" s="470"/>
      <c r="D1" s="470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49" t="s">
        <v>1</v>
      </c>
      <c r="R1" s="449"/>
      <c r="S1" s="449"/>
      <c r="T1" s="449"/>
      <c r="U1" s="449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8" t="s">
        <v>3</v>
      </c>
      <c r="D2" s="478"/>
      <c r="E2" s="479"/>
      <c r="F2" s="456">
        <v>1</v>
      </c>
      <c r="G2" s="454"/>
      <c r="H2" s="455">
        <v>2</v>
      </c>
      <c r="I2" s="454"/>
      <c r="J2" s="455">
        <v>3</v>
      </c>
      <c r="K2" s="454"/>
      <c r="L2" s="455">
        <v>4</v>
      </c>
      <c r="M2" s="456"/>
      <c r="N2" s="457" t="s">
        <v>4</v>
      </c>
      <c r="O2" s="458"/>
      <c r="P2" s="459" t="s">
        <v>84</v>
      </c>
      <c r="Q2" s="460"/>
      <c r="R2" s="461" t="s">
        <v>5</v>
      </c>
      <c r="S2" s="461"/>
      <c r="T2" s="126" t="s">
        <v>6</v>
      </c>
      <c r="W2" s="7">
        <v>1</v>
      </c>
      <c r="X2" s="443" t="str">
        <f>IF(ISERROR(INDEX($C$3:$C$6,MATCH(W2,$T$3:$T$6,0))),"",(INDEX($C$3:$C$6,MATCH(W2,$T$3:$T$6,0))))</f>
        <v/>
      </c>
      <c r="Y2" s="444"/>
      <c r="Z2" s="445"/>
      <c r="AB2" s="446" t="s">
        <v>85</v>
      </c>
      <c r="AC2" s="446"/>
      <c r="AD2" s="446"/>
      <c r="AE2" s="446"/>
      <c r="AG2" s="6" t="s">
        <v>86</v>
      </c>
      <c r="AK2" s="447" t="s">
        <v>87</v>
      </c>
      <c r="AL2" s="447"/>
      <c r="AP2" s="6" t="s">
        <v>88</v>
      </c>
    </row>
    <row r="3" spans="2:47" ht="24" customHeight="1">
      <c r="B3" s="127">
        <v>1</v>
      </c>
      <c r="C3" s="480" t="str">
        <f>IF(GROUPS!J19="","",GROUPS!J19)</f>
        <v/>
      </c>
      <c r="D3" s="481"/>
      <c r="E3" s="482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9" t="str">
        <f>IF(ISERROR(IF(AND(T9="",T13="",T17=""),"",SUM(AB3:AD3)+(N3-O3)/1000)+(AK3/10000)),"",IF(AND(T9="",T13="",T17=""),"",SUM(AB3:AD3)+(N3-O3)/1000)+(AK3/10000)+(AG3/100000))</f>
        <v/>
      </c>
      <c r="S3" s="439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3" t="str">
        <f t="shared" ref="X3:X5" si="0">IF(ISERROR(INDEX($C$3:$C$6,MATCH(W3,$T$3:$T$6,0))),"",(INDEX($C$3:$C$6,MATCH(W3,$T$3:$T$6,0))))</f>
        <v/>
      </c>
      <c r="Y3" s="444"/>
      <c r="Z3" s="44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4">
        <f>SUM(AH3:AJ3)-SUM(AM3:AO3)</f>
        <v>0</v>
      </c>
      <c r="AL3" s="43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6" t="str">
        <f>IF(GROUPS!J20="","",GROUPS!J20)</f>
        <v/>
      </c>
      <c r="D4" s="468"/>
      <c r="E4" s="469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9" t="str">
        <f>IF(ISERROR(IF(AND(T10="",U13="",U18=""),"",SUM(AB4:AD4)+(N4-O4)/1000)+(AK4/10000)+(AG4/100000)),"",IF(AND(T10="",U13="",U18=""),"",SUM(AB4:AD4)+(N4-O4)/1000)+(AK4/10000)+(AG4/100000))</f>
        <v/>
      </c>
      <c r="S4" s="439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4">
        <f t="shared" ref="AK4:AK6" si="2">SUM(AH4:AJ4)-SUM(AM4:AO4)</f>
        <v>0</v>
      </c>
      <c r="AL4" s="43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6" t="str">
        <f>IF(GROUPS!J21="","",GROUPS!J21)</f>
        <v/>
      </c>
      <c r="D5" s="468"/>
      <c r="E5" s="469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9" t="str">
        <f>IF(ISERROR(IF(AND(U9="",T14="",T18=""),"",SUM(AB5:AD5)+(N5-O5)/1000)+(AK5/10000)+(AG5/100000)),"",IF(AND(U9="",T14="",T18=""),"",SUM(AB5:AD5)+(N5-O5)/1000)+(AK5/10000)+(AG5/100000))</f>
        <v/>
      </c>
      <c r="S5" s="439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4">
        <f t="shared" si="2"/>
        <v>0</v>
      </c>
      <c r="AL5" s="43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5" t="str">
        <f>IF(GROUPS!J22="","",GROUPS!J22)</f>
        <v/>
      </c>
      <c r="D6" s="473"/>
      <c r="E6" s="474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3" t="str">
        <f>IF(ISERROR(IF(AND(U10="",U14="",U17=""),"",SUM(AB6:AD6)+(N6-O6)/1000)+(AK6/10000)+(AG6/100000)),"",IF(AND(U10="",U14="",U17=""),"",SUM(AB6:AD6)+(N6-O6)/1000)+(AK6/10000)+(AG6/100000))</f>
        <v/>
      </c>
      <c r="S6" s="433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4">
        <f t="shared" si="2"/>
        <v>0</v>
      </c>
      <c r="AL6" s="43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0" t="s">
        <v>7</v>
      </c>
      <c r="C8" s="425"/>
      <c r="D8" s="425"/>
      <c r="E8" s="421"/>
      <c r="F8" s="426" t="s">
        <v>8</v>
      </c>
      <c r="G8" s="427"/>
      <c r="H8" s="423" t="s">
        <v>9</v>
      </c>
      <c r="I8" s="427"/>
      <c r="J8" s="423" t="s">
        <v>10</v>
      </c>
      <c r="K8" s="427"/>
      <c r="L8" s="423" t="s">
        <v>11</v>
      </c>
      <c r="M8" s="427"/>
      <c r="N8" s="423" t="s">
        <v>12</v>
      </c>
      <c r="O8" s="427"/>
      <c r="P8" s="423" t="s">
        <v>13</v>
      </c>
      <c r="Q8" s="427"/>
      <c r="R8" s="423" t="s">
        <v>14</v>
      </c>
      <c r="S8" s="424"/>
      <c r="T8" s="420" t="s">
        <v>15</v>
      </c>
      <c r="U8" s="421"/>
      <c r="AB8" s="428">
        <v>1</v>
      </c>
      <c r="AC8" s="429"/>
      <c r="AD8" s="428">
        <v>2</v>
      </c>
      <c r="AE8" s="429"/>
      <c r="AF8" s="428">
        <v>3</v>
      </c>
      <c r="AG8" s="429"/>
      <c r="AH8" s="428">
        <v>4</v>
      </c>
      <c r="AI8" s="429"/>
      <c r="AJ8" s="428">
        <v>5</v>
      </c>
      <c r="AK8" s="429"/>
      <c r="AL8" s="428">
        <v>6</v>
      </c>
      <c r="AM8" s="429"/>
      <c r="AN8" s="428">
        <v>7</v>
      </c>
      <c r="AO8" s="429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0" t="s">
        <v>16</v>
      </c>
      <c r="C12" s="425"/>
      <c r="D12" s="425"/>
      <c r="E12" s="421"/>
      <c r="F12" s="426" t="s">
        <v>8</v>
      </c>
      <c r="G12" s="427"/>
      <c r="H12" s="423" t="s">
        <v>9</v>
      </c>
      <c r="I12" s="427"/>
      <c r="J12" s="423" t="s">
        <v>10</v>
      </c>
      <c r="K12" s="427"/>
      <c r="L12" s="423" t="s">
        <v>11</v>
      </c>
      <c r="M12" s="427"/>
      <c r="N12" s="423" t="s">
        <v>12</v>
      </c>
      <c r="O12" s="427"/>
      <c r="P12" s="423" t="s">
        <v>13</v>
      </c>
      <c r="Q12" s="427"/>
      <c r="R12" s="423" t="s">
        <v>14</v>
      </c>
      <c r="S12" s="424"/>
      <c r="T12" s="420" t="s">
        <v>15</v>
      </c>
      <c r="U12" s="421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0" t="s">
        <v>17</v>
      </c>
      <c r="C16" s="425"/>
      <c r="D16" s="425"/>
      <c r="E16" s="421"/>
      <c r="F16" s="426" t="s">
        <v>8</v>
      </c>
      <c r="G16" s="427"/>
      <c r="H16" s="423" t="s">
        <v>9</v>
      </c>
      <c r="I16" s="427"/>
      <c r="J16" s="423" t="s">
        <v>10</v>
      </c>
      <c r="K16" s="427"/>
      <c r="L16" s="423" t="s">
        <v>11</v>
      </c>
      <c r="M16" s="427"/>
      <c r="N16" s="423" t="s">
        <v>12</v>
      </c>
      <c r="O16" s="427"/>
      <c r="P16" s="423" t="s">
        <v>13</v>
      </c>
      <c r="Q16" s="427"/>
      <c r="R16" s="423" t="s">
        <v>14</v>
      </c>
      <c r="S16" s="424"/>
      <c r="T16" s="420" t="s">
        <v>15</v>
      </c>
      <c r="U16" s="421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2"/>
      <c r="C21" s="422"/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F19" sqref="F19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93" t="s">
        <v>61</v>
      </c>
      <c r="D1" s="494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Александар Јакимовски (178)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Ненад Тиловски (129)</v>
      </c>
    </row>
    <row r="5" spans="2:42" ht="15.75">
      <c r="B5" s="252" t="s">
        <v>27</v>
      </c>
      <c r="C5" s="244">
        <v>3</v>
      </c>
      <c r="D5" s="245" t="str">
        <f>IF(' II'!$X$2="","",' II'!$X$2)</f>
        <v>Андреј Стојановски (47)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Дарко Китановски (499)</v>
      </c>
    </row>
    <row r="7" spans="2:42" ht="15.75">
      <c r="B7" s="246" t="s">
        <v>29</v>
      </c>
      <c r="C7" s="247">
        <v>5</v>
      </c>
      <c r="D7" s="241" t="str">
        <f>IF(' III'!$X$2="","",' III'!$X$2)</f>
        <v>Антонио Аврамски (144)</v>
      </c>
      <c r="F7" s="295">
        <v>1</v>
      </c>
      <c r="G7" s="122" t="str">
        <f>IF(F7="","",VLOOKUP(F7,$C$3:$D$8,2,FALSE))</f>
        <v>Александар Јакимовски (178)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Кристијан Митев (420)</v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>Александар Јакимовски (178)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95" t="str">
        <f>IF(AJ25="","",IF(AJ25&gt;AJ26,AB25,AB26))</f>
        <v/>
      </c>
    </row>
    <row r="16" spans="2:42" ht="15.75">
      <c r="C16" s="78"/>
      <c r="D16" s="74"/>
      <c r="P16" s="102"/>
      <c r="Y16" s="106"/>
      <c r="AM16" s="495" t="str">
        <f>IF(AJ25="","",IF(AJ25&lt;AJ26,AB25,AB26))</f>
        <v/>
      </c>
      <c r="AN16" s="495"/>
      <c r="AO16" s="496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95"/>
      <c r="AN17" s="495"/>
      <c r="AO17" s="496"/>
      <c r="AP17" s="42"/>
    </row>
    <row r="18" spans="3:42" ht="15.75">
      <c r="C18" s="78"/>
      <c r="D18" s="74"/>
      <c r="P18" s="102"/>
      <c r="Y18" s="106"/>
      <c r="AJ18" s="34"/>
      <c r="AM18" s="495"/>
      <c r="AO18" s="496"/>
    </row>
    <row r="19" spans="3:42" ht="16.5" thickBot="1">
      <c r="C19" s="78"/>
      <c r="D19" s="74"/>
      <c r="F19" s="295"/>
      <c r="G19" s="122" t="str">
        <f>IF(F19="","",VLOOKUP(F19,$C$3:$D$8,2,FALSE))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7" t="str">
        <f>IF(AJ25=AJ26,"",IF(OR(AJ34&gt;AJ35,AJ34&lt;AJ35),"",AB35))</f>
        <v/>
      </c>
    </row>
    <row r="20" spans="3:42" ht="16.5" thickBot="1">
      <c r="C20" s="78"/>
      <c r="D20" s="74"/>
      <c r="F20" s="295"/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9" t="s">
        <v>58</v>
      </c>
      <c r="AO20" s="497"/>
    </row>
    <row r="21" spans="3:42" ht="16.5" thickBot="1">
      <c r="C21" s="78"/>
      <c r="D21" s="74"/>
      <c r="Y21" s="106"/>
      <c r="AK21" s="49"/>
      <c r="AL21" s="49"/>
      <c r="AM21" s="502" t="s">
        <v>59</v>
      </c>
      <c r="AN21" s="500"/>
      <c r="AO21" s="498"/>
      <c r="AP21" s="42"/>
    </row>
    <row r="22" spans="3:42" ht="15.75">
      <c r="C22" s="78"/>
      <c r="D22" s="74"/>
      <c r="Y22" s="106"/>
      <c r="AK22" s="49"/>
      <c r="AL22" s="49"/>
      <c r="AM22" s="503"/>
      <c r="AN22" s="500"/>
      <c r="AO22" s="505" t="s">
        <v>60</v>
      </c>
    </row>
    <row r="23" spans="3:42" ht="16.5" thickBot="1">
      <c r="C23" s="78"/>
      <c r="D23" s="74"/>
      <c r="Y23" s="106"/>
      <c r="AK23" s="49"/>
      <c r="AL23" s="49"/>
      <c r="AM23" s="504"/>
      <c r="AN23" s="501"/>
      <c r="AO23" s="506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84" t="s">
        <v>81</v>
      </c>
      <c r="AM27" s="485"/>
      <c r="AN27" s="485"/>
      <c r="AO27" s="485"/>
      <c r="AP27" s="486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87" t="str">
        <f>IF(AJ25="","",IF(AJ25&gt;AJ26,AB25,AB26))</f>
        <v/>
      </c>
      <c r="AO28" s="487"/>
      <c r="AP28" s="487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88" t="str">
        <f>IF(AJ25="","",IF(AJ25&lt;AJ26,AB25,AB26))</f>
        <v/>
      </c>
      <c r="AO29" s="488"/>
      <c r="AP29" s="488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9" t="str">
        <f>IF(AJ25=AJ26,"",IF(AJ34=AJ35,AB34,IF(AJ34&gt;AJ35,AB34,AB35)))</f>
        <v/>
      </c>
      <c r="AO30" s="489"/>
      <c r="AP30" s="489"/>
    </row>
    <row r="31" spans="3:42" ht="15.75">
      <c r="C31" s="73"/>
      <c r="D31" s="74"/>
      <c r="E31" s="48"/>
      <c r="F31" s="295"/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9" t="str">
        <f>IF(AJ25=AJ26,"",IF(AJ34=AJ35,AB35,IF(AJ34&lt;AJ35,AB34,AB35)))</f>
        <v/>
      </c>
      <c r="AO31" s="489"/>
      <c r="AP31" s="489"/>
    </row>
    <row r="32" spans="3:42" ht="15.75">
      <c r="C32" s="73"/>
      <c r="D32" s="74"/>
      <c r="E32" s="48"/>
      <c r="F32" s="295"/>
      <c r="G32" s="122" t="str">
        <f>IF(F32="","",VLOOKUP(F32,$C$3:$D$8,2,FALSE))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0" t="str">
        <f>IF(O7="","",IF(O7&lt;O8,G7,G8))</f>
        <v/>
      </c>
      <c r="AO32" s="490"/>
      <c r="AP32" s="490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0" t="str">
        <f>IF(O19="","",IF(O19&lt;O20,G19,G20))</f>
        <v/>
      </c>
      <c r="AO33" s="490"/>
      <c r="AP33" s="490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0" t="str">
        <f>IF(O31="","",IF(O31&lt;O32,G31,G32))</f>
        <v/>
      </c>
      <c r="AO34" s="490"/>
      <c r="AP34" s="490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1" t="str">
        <f>IF(O43="","",IF(O43&lt;O44,G43,G44))</f>
        <v/>
      </c>
      <c r="AO35" s="491"/>
      <c r="AP35" s="491"/>
    </row>
    <row r="36" spans="3:42">
      <c r="P36" s="102"/>
      <c r="Y36" s="107"/>
      <c r="AK36" s="49"/>
      <c r="AL36" s="190"/>
      <c r="AM36" s="191"/>
      <c r="AN36" s="492"/>
      <c r="AO36" s="492"/>
      <c r="AP36" s="492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83"/>
      <c r="AO37" s="483"/>
      <c r="AP37" s="483"/>
    </row>
    <row r="38" spans="3:42">
      <c r="P38" s="108"/>
      <c r="Q38" s="121" t="str">
        <f>G44</f>
        <v>Андреј Стојановски (47)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3"/>
      <c r="AO38" s="483"/>
      <c r="AP38" s="483"/>
    </row>
    <row r="39" spans="3:42">
      <c r="P39" s="102"/>
      <c r="AK39" s="49"/>
      <c r="AL39" s="189"/>
      <c r="AM39" s="75"/>
      <c r="AN39" s="483"/>
      <c r="AO39" s="483"/>
      <c r="AP39" s="483"/>
    </row>
    <row r="40" spans="3:42">
      <c r="P40" s="102"/>
      <c r="AK40" s="49"/>
      <c r="AL40" s="189"/>
      <c r="AM40" s="75"/>
      <c r="AN40" s="483"/>
      <c r="AO40" s="483"/>
      <c r="AP40" s="483"/>
    </row>
    <row r="41" spans="3:42">
      <c r="C41" s="42"/>
      <c r="D41" s="42"/>
      <c r="O41" s="34"/>
      <c r="P41" s="102"/>
      <c r="AK41" s="49"/>
      <c r="AL41" s="189"/>
      <c r="AM41" s="75"/>
      <c r="AN41" s="483"/>
      <c r="AO41" s="483"/>
      <c r="AP41" s="483"/>
    </row>
    <row r="42" spans="3:42">
      <c r="E42" s="48"/>
      <c r="O42" s="34"/>
      <c r="P42" s="102"/>
      <c r="AK42" s="49"/>
      <c r="AL42" s="189"/>
      <c r="AM42" s="75"/>
      <c r="AN42" s="483"/>
      <c r="AO42" s="483"/>
      <c r="AP42" s="483"/>
    </row>
    <row r="43" spans="3:42">
      <c r="E43" s="48"/>
      <c r="O43" s="296"/>
      <c r="AK43" s="49"/>
      <c r="AL43" s="189"/>
      <c r="AM43" s="75"/>
      <c r="AN43" s="483"/>
      <c r="AO43" s="483"/>
      <c r="AP43" s="483"/>
    </row>
    <row r="44" spans="3:42">
      <c r="E44" s="48"/>
      <c r="F44" s="295">
        <v>3</v>
      </c>
      <c r="G44" s="122" t="str">
        <f>IF(F44="","",VLOOKUP(F44,$C$3:$D$8,2,FALSE))</f>
        <v>Андреј Стојановски (47)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3"/>
      <c r="AO50" s="483"/>
      <c r="AP50" s="483"/>
    </row>
    <row r="51" spans="3:42">
      <c r="AM51" s="75"/>
      <c r="AN51" s="483"/>
      <c r="AO51" s="483"/>
      <c r="AP51" s="483"/>
    </row>
    <row r="52" spans="3:42">
      <c r="AM52" s="75"/>
      <c r="AN52" s="483"/>
      <c r="AO52" s="483"/>
      <c r="AP52" s="483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F39" sqref="F39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7" t="s">
        <v>61</v>
      </c>
      <c r="D1" s="494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</row>
    <row r="4" spans="2:47" ht="16.5" thickBot="1">
      <c r="B4" s="64" t="s">
        <v>55</v>
      </c>
      <c r="C4" s="64">
        <v>2</v>
      </c>
      <c r="D4" s="26" t="str">
        <f>IF(' I'!$X$3="","",' I'!$X$3)</f>
        <v>Ненад Тиловски (129)</v>
      </c>
    </row>
    <row r="5" spans="2:47" ht="15.75">
      <c r="B5" s="64" t="s">
        <v>27</v>
      </c>
      <c r="C5" s="64">
        <v>3</v>
      </c>
      <c r="D5" s="29" t="str">
        <f>IF(' II'!$X$2="","",' II'!$X$2)</f>
        <v>Андреј Стојановски (47)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Дарко Китановски (499)</v>
      </c>
    </row>
    <row r="7" spans="2:47" ht="15.75">
      <c r="B7" s="64" t="s">
        <v>29</v>
      </c>
      <c r="C7" s="64">
        <v>5</v>
      </c>
      <c r="D7" s="25" t="str">
        <f>IF(' III'!$X$2="","",' III'!$X$2)</f>
        <v>Антонио Аврамски (144)</v>
      </c>
      <c r="F7" s="357">
        <v>1</v>
      </c>
      <c r="G7" s="177" t="str">
        <f>IF(F7="","",VLOOKUP(F7,$C$3:$D$10,2,FALSE))</f>
        <v>Александар Јакимовски (178)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Кристијан Митев (420)</v>
      </c>
      <c r="F8" s="357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>Кристијан Каламадевски (347)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Вања Спасиќ (448)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495" t="str">
        <f>IF(AJ25="","",IF(AJ25&gt;AJ26,AB25,AB26))</f>
        <v/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495" t="str">
        <f>IF(AJ25="","",IF(AJ25&lt;AJ26,AB25,AB26))</f>
        <v/>
      </c>
      <c r="AN16" s="495"/>
      <c r="AO16" s="496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95"/>
      <c r="AN17" s="495"/>
      <c r="AO17" s="496"/>
    </row>
    <row r="18" spans="1:42" ht="15.75">
      <c r="B18" s="78"/>
      <c r="C18" s="78"/>
      <c r="D18" s="74"/>
      <c r="P18" s="102"/>
      <c r="Y18" s="106"/>
      <c r="AJ18" s="34"/>
      <c r="AM18" s="495"/>
      <c r="AO18" s="496"/>
    </row>
    <row r="19" spans="1:42" ht="16.5" thickBot="1">
      <c r="A19" s="49"/>
      <c r="B19" s="49"/>
      <c r="C19" s="78"/>
      <c r="D19" s="74"/>
      <c r="F19" s="357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97" t="str">
        <f>IF(AJ25=AJ26,"",IF(OR(AJ34&gt;AJ35,AJ34&lt;AJ35),"",AB35))</f>
        <v/>
      </c>
    </row>
    <row r="20" spans="1:42" ht="16.5" thickBot="1">
      <c r="A20" s="49"/>
      <c r="B20" s="49"/>
      <c r="C20" s="78"/>
      <c r="D20" s="352">
        <v>5.7</v>
      </c>
      <c r="F20" s="357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99" t="s">
        <v>58</v>
      </c>
      <c r="AO20" s="497"/>
    </row>
    <row r="21" spans="1:42" s="42" customFormat="1" ht="16.149999999999999" customHeight="1" thickBot="1">
      <c r="A21" s="49"/>
      <c r="B21" s="49"/>
      <c r="C21" s="508" t="s">
        <v>609</v>
      </c>
      <c r="D21" s="508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502" t="s">
        <v>59</v>
      </c>
      <c r="AN21" s="500"/>
      <c r="AO21" s="498"/>
    </row>
    <row r="22" spans="1:42" ht="15.6" customHeight="1">
      <c r="A22" s="49"/>
      <c r="B22" s="49"/>
      <c r="C22" s="508"/>
      <c r="D22" s="508"/>
      <c r="Y22" s="106"/>
      <c r="AK22" s="49"/>
      <c r="AL22" s="49"/>
      <c r="AM22" s="503"/>
      <c r="AN22" s="500"/>
      <c r="AO22" s="505" t="s">
        <v>60</v>
      </c>
    </row>
    <row r="23" spans="1:42" ht="16.149999999999999" customHeight="1" thickBot="1">
      <c r="A23" s="49"/>
      <c r="B23" s="49"/>
      <c r="C23" s="508"/>
      <c r="D23" s="508"/>
      <c r="Y23" s="106"/>
      <c r="AK23" s="49"/>
      <c r="AL23" s="49"/>
      <c r="AM23" s="504"/>
      <c r="AN23" s="501"/>
      <c r="AO23" s="506"/>
    </row>
    <row r="24" spans="1:42" ht="15.6" customHeight="1">
      <c r="A24" s="49"/>
      <c r="B24" s="49"/>
      <c r="C24" s="508"/>
      <c r="D24" s="508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84" t="s">
        <v>81</v>
      </c>
      <c r="AM27" s="485"/>
      <c r="AN27" s="485"/>
      <c r="AO27" s="485"/>
      <c r="AP27" s="486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87" t="str">
        <f>IF(AJ25="","",IF(AJ25&gt;AJ26,AB25,AB26))</f>
        <v/>
      </c>
      <c r="AO28" s="487"/>
      <c r="AP28" s="487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88" t="str">
        <f>IF(AJ25="","",IF(AJ25&lt;AJ26,AB25,AB26))</f>
        <v/>
      </c>
      <c r="AO29" s="488"/>
      <c r="AP29" s="488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89" t="str">
        <f>IF(AJ25=AJ26,"",IF(AJ34=AJ35,AB34,IF(AJ34&gt;AJ35,AB34,AB35)))</f>
        <v/>
      </c>
      <c r="AO30" s="489"/>
      <c r="AP30" s="489"/>
    </row>
    <row r="31" spans="1:42" ht="15.75">
      <c r="C31" s="73"/>
      <c r="D31" s="352">
        <v>5.7</v>
      </c>
      <c r="F31" s="357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89" t="str">
        <f>IF(AJ25=AJ26,"",IF(AJ34=AJ35,AB35,IF(AJ34&lt;AJ35,AB34,AB35)))</f>
        <v/>
      </c>
      <c r="AO31" s="489"/>
      <c r="AP31" s="489"/>
    </row>
    <row r="32" spans="1:42" ht="15.75">
      <c r="C32" s="73"/>
      <c r="D32" s="74"/>
      <c r="F32" s="357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0" t="str">
        <f>IF(O7="","",IF(O7&lt;O8,G7,G8))</f>
        <v/>
      </c>
      <c r="AO32" s="490"/>
      <c r="AP32" s="490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0" t="str">
        <f>IF(O19="","",IF(O19&lt;O20,G19,G20))</f>
        <v/>
      </c>
      <c r="AO33" s="490"/>
      <c r="AP33" s="490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0" t="str">
        <f>IF(O31="","",IF(O31&lt;O32,G31,G32))</f>
        <v/>
      </c>
      <c r="AO34" s="490"/>
      <c r="AP34" s="490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0" t="str">
        <f>IF(O43="","",IF(O43&lt;O44,G43,G44))</f>
        <v/>
      </c>
      <c r="AO35" s="490"/>
      <c r="AP35" s="490"/>
    </row>
    <row r="36" spans="3:42">
      <c r="P36" s="102"/>
      <c r="Y36" s="107"/>
      <c r="AK36" s="49"/>
      <c r="AL36" s="189"/>
      <c r="AM36" s="75"/>
      <c r="AN36" s="483"/>
      <c r="AO36" s="483"/>
      <c r="AP36" s="483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3"/>
      <c r="AO37" s="483"/>
      <c r="AP37" s="483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3"/>
      <c r="AO38" s="483"/>
      <c r="AP38" s="483"/>
    </row>
    <row r="39" spans="3:42">
      <c r="P39" s="102"/>
      <c r="AK39" s="49"/>
      <c r="AL39" s="189"/>
      <c r="AM39" s="75"/>
      <c r="AN39" s="483"/>
      <c r="AO39" s="483"/>
      <c r="AP39" s="483"/>
    </row>
    <row r="40" spans="3:42">
      <c r="P40" s="102"/>
      <c r="AK40" s="49"/>
      <c r="AL40" s="189"/>
      <c r="AM40" s="75"/>
      <c r="AN40" s="483"/>
      <c r="AO40" s="483"/>
      <c r="AP40" s="483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3"/>
      <c r="AO41" s="483"/>
      <c r="AP41" s="483"/>
    </row>
    <row r="42" spans="3:42">
      <c r="O42" s="34"/>
      <c r="P42" s="102"/>
      <c r="AK42" s="49"/>
      <c r="AL42" s="189"/>
      <c r="AM42" s="75"/>
      <c r="AN42" s="483"/>
      <c r="AO42" s="483"/>
      <c r="AP42" s="483"/>
    </row>
    <row r="43" spans="3:42">
      <c r="F43" s="357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83"/>
      <c r="AO43" s="483"/>
      <c r="AP43" s="483"/>
    </row>
    <row r="44" spans="3:42">
      <c r="F44" s="357">
        <v>3</v>
      </c>
      <c r="G44" s="177" t="str">
        <f>IF(F44="","",VLOOKUP(F44,$C$3:$D$10,2,FALSE))</f>
        <v>Андреј Стојановски (47)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3"/>
      <c r="AO50" s="483"/>
      <c r="AP50" s="483"/>
    </row>
    <row r="51" spans="6:42">
      <c r="AM51" s="75"/>
      <c r="AN51" s="483"/>
      <c r="AO51" s="483"/>
      <c r="AP51" s="483"/>
    </row>
    <row r="52" spans="6:42">
      <c r="AM52" s="75"/>
      <c r="AN52" s="483"/>
      <c r="AO52" s="483"/>
      <c r="AP52" s="483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opLeftCell="A16" workbookViewId="0">
      <selection activeCell="AO22" sqref="AO22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93" t="s">
        <v>61</v>
      </c>
      <c r="D1" s="494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Александар Јакимовски (178)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Ненад Тиловски (129)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Андреј Стојановски (47)</v>
      </c>
      <c r="F5" s="181">
        <v>1</v>
      </c>
      <c r="G5" s="182" t="str">
        <f>IF(F5="","",VLOOKUP(F5,$C$3:$D$18,2,FALSE))</f>
        <v>Александар Јакимовски (178)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Дарко Китановски (499)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Антонио Аврамски (144)</v>
      </c>
      <c r="F7" s="179"/>
      <c r="P7" s="102"/>
      <c r="Q7" s="122" t="str">
        <f>G5</f>
        <v>Александар Јакимовски (178)</v>
      </c>
      <c r="R7" s="101">
        <v>11</v>
      </c>
      <c r="S7" s="101">
        <v>11</v>
      </c>
      <c r="T7" s="101">
        <v>11</v>
      </c>
      <c r="U7" s="101"/>
      <c r="V7" s="101"/>
      <c r="W7" s="101"/>
      <c r="X7" s="101"/>
      <c r="Y7" s="19">
        <f>IF(R7="","",SUMPRODUCT(--(R7:X7&gt;R8:X8)))</f>
        <v>3</v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Кристијан Митев (420)</v>
      </c>
      <c r="F8" s="179"/>
      <c r="P8" s="108"/>
      <c r="Q8" s="122" t="str">
        <f>IF(O10="","",IF(O10&gt;O11,G10,G11))</f>
        <v>Дарко Китановски (499)</v>
      </c>
      <c r="R8" s="101">
        <v>6</v>
      </c>
      <c r="S8" s="101">
        <v>4</v>
      </c>
      <c r="T8" s="101">
        <v>3</v>
      </c>
      <c r="U8" s="101"/>
      <c r="V8" s="101"/>
      <c r="W8" s="101"/>
      <c r="X8" s="101"/>
      <c r="Y8" s="19">
        <f>IF(R7="","",SUMPRODUCT(--(R7:X7&lt;R8:X8)))</f>
        <v>0</v>
      </c>
    </row>
    <row r="9" spans="2:52" ht="15.75">
      <c r="B9" s="252" t="s">
        <v>30</v>
      </c>
      <c r="C9" s="244">
        <v>7</v>
      </c>
      <c r="D9" s="245" t="str">
        <f>IF(IV!$X$2="","",IV!$X$2)</f>
        <v>Кристијан Каламадевски (347)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Вања Спасиќ (448)</v>
      </c>
      <c r="F10" s="178">
        <v>8</v>
      </c>
      <c r="G10" s="177" t="str">
        <f>IF(F10="","",VLOOKUP(F10,$C$3:$D$18,2,FALSE))</f>
        <v>Вања Спасиќ (448)</v>
      </c>
      <c r="H10" s="101">
        <v>7</v>
      </c>
      <c r="I10" s="101">
        <v>6</v>
      </c>
      <c r="J10" s="101">
        <v>6</v>
      </c>
      <c r="K10" s="101"/>
      <c r="L10" s="101"/>
      <c r="M10" s="101"/>
      <c r="N10" s="101"/>
      <c r="O10" s="19">
        <f>IF(H10="","",SUMPRODUCT(--(H10:N10&gt;H11:N11)))</f>
        <v>0</v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>Љупчо Треновски (404)</v>
      </c>
      <c r="F11" s="180">
        <v>4</v>
      </c>
      <c r="G11" s="177" t="str">
        <f>IF(F11="","",VLOOKUP(F11,$C$3:$D$18,2,FALSE))</f>
        <v>Дарко Китановски (499)</v>
      </c>
      <c r="H11" s="101">
        <v>11</v>
      </c>
      <c r="I11" s="101">
        <v>11</v>
      </c>
      <c r="J11" s="101">
        <v>11</v>
      </c>
      <c r="K11" s="101"/>
      <c r="L11" s="101"/>
      <c r="M11" s="101"/>
      <c r="N11" s="101"/>
      <c r="O11" s="19">
        <f>IF(H10="","",SUMPRODUCT(--(H10:N10&lt;H11:N11)))</f>
        <v>3</v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>Леонид Гидалов (355)</v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>Петар Мукаетов (364)</v>
      </c>
      <c r="F13" s="179"/>
      <c r="O13" s="34"/>
      <c r="Z13" s="102"/>
      <c r="AA13" s="121" t="str">
        <f>IF(Y7="","",IF(Y7&gt;Y8,Q7,Q8))</f>
        <v>Александар Јакимовски (178)</v>
      </c>
      <c r="AB13" s="101">
        <v>11</v>
      </c>
      <c r="AC13" s="101">
        <v>11</v>
      </c>
      <c r="AD13" s="101">
        <v>12</v>
      </c>
      <c r="AE13" s="101"/>
      <c r="AF13" s="101"/>
      <c r="AG13" s="101"/>
      <c r="AH13" s="101"/>
      <c r="AI13" s="19">
        <f>IF(AB13="","",SUMPRODUCT(--(AB13:AH13&gt;AB14:AH14)))</f>
        <v>3</v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>Јаков Кузмановски (443)</v>
      </c>
      <c r="F14" s="179"/>
      <c r="O14" s="34"/>
      <c r="Z14" s="108"/>
      <c r="AA14" s="121" t="str">
        <f>IF(Y19="","",IF(Y19&gt;Y20,Q19,Q20))</f>
        <v>Антонио Аврамски(144)</v>
      </c>
      <c r="AB14" s="101">
        <v>4</v>
      </c>
      <c r="AC14" s="101">
        <v>3</v>
      </c>
      <c r="AD14" s="101">
        <v>10</v>
      </c>
      <c r="AE14" s="101"/>
      <c r="AF14" s="101"/>
      <c r="AG14" s="101"/>
      <c r="AH14" s="101"/>
      <c r="AI14" s="19">
        <f>IF(AB13="","",SUMPRODUCT(--(AB13:AH13&lt;AB14:AH14)))</f>
        <v>0</v>
      </c>
      <c r="AJ14" s="41"/>
    </row>
    <row r="15" spans="2:52" ht="15.75">
      <c r="C15" s="78"/>
      <c r="D15" s="74"/>
      <c r="F15" s="179"/>
      <c r="Z15" s="102"/>
      <c r="AI15" s="105"/>
      <c r="AX15" s="495" t="str">
        <f>IF(AT25="","",IF(AT25&gt;AT26,AL25,AL26))</f>
        <v>Александар Јакимовски (178)</v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95" t="str">
        <f>IF(AT25="","",IF(AT25&lt;AT26,AL25,AL26))</f>
        <v>Андреј Стојановски(47)</v>
      </c>
      <c r="AX16" s="495"/>
      <c r="AY16" s="496" t="str">
        <f>IF(AT25=AT26,"",IF(AT34=AT35,AL34,IF(AT34&gt;AT35,AL34,AL35)))</f>
        <v>Антонио Аврамски(144)</v>
      </c>
    </row>
    <row r="17" spans="3:52" ht="15.75">
      <c r="C17" s="78"/>
      <c r="D17" s="74"/>
      <c r="E17" t="s">
        <v>711</v>
      </c>
      <c r="F17" s="181">
        <v>11</v>
      </c>
      <c r="G17" s="182" t="str">
        <f>IF(F17="","",VLOOKUP(F17,$C$3:$D$18,2,FALSE))</f>
        <v>Петар Мукаетов (364)</v>
      </c>
      <c r="H17" s="183">
        <v>11</v>
      </c>
      <c r="I17" s="183">
        <v>11</v>
      </c>
      <c r="J17" s="183">
        <v>8</v>
      </c>
      <c r="K17" s="183">
        <v>8</v>
      </c>
      <c r="L17" s="183">
        <v>11</v>
      </c>
      <c r="M17" s="183"/>
      <c r="N17" s="183"/>
      <c r="O17" s="184">
        <v>3</v>
      </c>
      <c r="Z17" s="102"/>
      <c r="AI17" s="106"/>
      <c r="AT17" s="34"/>
      <c r="AU17" s="42"/>
      <c r="AV17" s="42"/>
      <c r="AW17" s="495"/>
      <c r="AX17" s="495"/>
      <c r="AY17" s="496"/>
      <c r="AZ17" s="42"/>
    </row>
    <row r="18" spans="3:52" ht="15.75">
      <c r="C18" s="78"/>
      <c r="D18" s="74"/>
      <c r="F18" s="178">
        <v>10</v>
      </c>
      <c r="G18" s="177" t="str">
        <f>IF(F18="","",VLOOKUP(F18,$C$3:$D$18,2,FALSE))</f>
        <v>Леонид Гидалов (355)</v>
      </c>
      <c r="H18" s="101">
        <v>8</v>
      </c>
      <c r="I18" s="101">
        <v>9</v>
      </c>
      <c r="J18" s="101">
        <v>11</v>
      </c>
      <c r="K18" s="101">
        <v>11</v>
      </c>
      <c r="L18" s="101">
        <v>7</v>
      </c>
      <c r="M18" s="101"/>
      <c r="N18" s="101"/>
      <c r="O18" s="19">
        <v>2</v>
      </c>
      <c r="P18" s="102"/>
      <c r="Z18" s="102"/>
      <c r="AI18" s="106"/>
      <c r="AT18" s="34"/>
      <c r="AW18" s="495"/>
      <c r="AY18" s="496"/>
    </row>
    <row r="19" spans="3:52" ht="16.5" thickBot="1">
      <c r="C19" s="78"/>
      <c r="D19" s="74"/>
      <c r="F19" s="179"/>
      <c r="P19" s="102"/>
      <c r="Q19" s="122" t="str">
        <f>G17</f>
        <v>Петар Мукаетов (364)</v>
      </c>
      <c r="R19" s="101">
        <v>5</v>
      </c>
      <c r="S19" s="101">
        <v>3</v>
      </c>
      <c r="T19" s="101">
        <v>4</v>
      </c>
      <c r="U19" s="101"/>
      <c r="V19" s="101"/>
      <c r="W19" s="101"/>
      <c r="X19" s="101"/>
      <c r="Y19" s="19">
        <f>IF(R19="","",SUMPRODUCT(--(R19:X19&gt;R20:X20)))</f>
        <v>0</v>
      </c>
      <c r="AI19" s="106"/>
      <c r="AU19" s="49"/>
      <c r="AV19" s="49"/>
      <c r="AY19" s="497" t="str">
        <f>IF(AT25=AT26,"",IF(OR(AT34&gt;AT35,AT34&lt;AT35),"",AL35))</f>
        <v>Кристијан Каламадевски (347)</v>
      </c>
    </row>
    <row r="20" spans="3:52" ht="16.5" thickBot="1">
      <c r="C20" s="78"/>
      <c r="D20" s="74"/>
      <c r="F20" s="179"/>
      <c r="P20" s="108"/>
      <c r="Q20" s="122" t="s">
        <v>819</v>
      </c>
      <c r="R20" s="101">
        <v>11</v>
      </c>
      <c r="S20" s="101">
        <v>11</v>
      </c>
      <c r="T20" s="101">
        <v>11</v>
      </c>
      <c r="U20" s="101"/>
      <c r="V20" s="101"/>
      <c r="W20" s="101"/>
      <c r="X20" s="101"/>
      <c r="Y20" s="19">
        <f>IF(R19="","",SUMPRODUCT(--(R19:X19&lt;R20:X20)))</f>
        <v>3</v>
      </c>
      <c r="AI20" s="106"/>
      <c r="AU20" s="49"/>
      <c r="AV20" s="49"/>
      <c r="AX20" s="510" t="s">
        <v>58</v>
      </c>
      <c r="AY20" s="497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13" t="s">
        <v>59</v>
      </c>
      <c r="AX21" s="511"/>
      <c r="AY21" s="498"/>
      <c r="AZ21" s="42"/>
    </row>
    <row r="22" spans="3:52" ht="15.75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 t="str">
        <f>IF(H22="","",SUMPRODUCT(--(H22:N22&gt;H23:N23)))</f>
        <v/>
      </c>
      <c r="AI22" s="106"/>
      <c r="AU22" s="49"/>
      <c r="AV22" s="49"/>
      <c r="AW22" s="514"/>
      <c r="AX22" s="511"/>
      <c r="AY22" s="516" t="s">
        <v>60</v>
      </c>
    </row>
    <row r="23" spans="3:52" ht="16.5" thickBot="1">
      <c r="C23" s="78"/>
      <c r="D23" s="74"/>
      <c r="E23" t="s">
        <v>710</v>
      </c>
      <c r="F23" s="180">
        <v>5</v>
      </c>
      <c r="G23" s="177" t="str">
        <f>IF(F23="","",VLOOKUP(F23,$C$3:$D$18,2,FALSE))</f>
        <v>Антонио Аврамски (144)</v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5"/>
      <c r="AX23" s="512"/>
      <c r="AY23" s="517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>Александар Јакимовски (178)</v>
      </c>
      <c r="AM25" s="101">
        <v>11</v>
      </c>
      <c r="AN25" s="101">
        <v>10</v>
      </c>
      <c r="AO25" s="101">
        <v>11</v>
      </c>
      <c r="AP25" s="101">
        <v>11</v>
      </c>
      <c r="AQ25" s="101"/>
      <c r="AR25" s="101"/>
      <c r="AS25" s="101"/>
      <c r="AT25" s="19">
        <f>IF(AM25="","",SUMPRODUCT(--(AM25:AS25&gt;AM26:AS26)))</f>
        <v>3</v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>Андреј Стојановски(47)</v>
      </c>
      <c r="AM26" s="101">
        <v>9</v>
      </c>
      <c r="AN26" s="101">
        <v>12</v>
      </c>
      <c r="AO26" s="101">
        <v>5</v>
      </c>
      <c r="AP26" s="101">
        <v>7</v>
      </c>
      <c r="AQ26" s="101"/>
      <c r="AR26" s="101"/>
      <c r="AS26" s="101"/>
      <c r="AT26" s="19">
        <f>IF(AM25="","",SUMPRODUCT(--(AM25:AS25&lt;AM26:AS26)))</f>
        <v>1</v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84" t="s">
        <v>81</v>
      </c>
      <c r="AW27" s="485"/>
      <c r="AX27" s="485"/>
      <c r="AY27" s="485"/>
      <c r="AZ27" s="486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09" t="str">
        <f>IF(AT25="","",IF(AT25&gt;AT26,AL25,AL26))</f>
        <v>Александар Јакимовски (178)</v>
      </c>
      <c r="AY28" s="509"/>
      <c r="AZ28" s="509"/>
    </row>
    <row r="29" spans="3:52" ht="15.75">
      <c r="C29" s="73"/>
      <c r="D29" s="74"/>
      <c r="E29" t="s">
        <v>710</v>
      </c>
      <c r="F29" s="181">
        <v>7</v>
      </c>
      <c r="G29" s="182" t="str">
        <f>IF(F29="","",VLOOKUP(F29,$C$3:$D$18,2,FALSE))</f>
        <v>Кристијан Каламадевски (347)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88" t="str">
        <f>IF(AT25="","",IF(AT25&lt;AT26,AL25,AL26))</f>
        <v>Андреј Стојановски(47)</v>
      </c>
      <c r="AY29" s="488"/>
      <c r="AZ29" s="488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9" t="str">
        <f>IF(AT25=AT26,"",IF(AT34=AT35,AL34,IF(AT34&gt;AT35,AL34,AL35)))</f>
        <v>Антонио Аврамски(144)</v>
      </c>
      <c r="AY30" s="489"/>
      <c r="AZ30" s="489"/>
    </row>
    <row r="31" spans="3:52" ht="15.75">
      <c r="C31" s="73"/>
      <c r="D31" s="74"/>
      <c r="F31" s="179"/>
      <c r="P31" s="102"/>
      <c r="Q31" s="122" t="str">
        <f>G29</f>
        <v>Кристијан Каламадевски (347)</v>
      </c>
      <c r="R31" s="101">
        <v>5</v>
      </c>
      <c r="S31" s="101">
        <v>11</v>
      </c>
      <c r="T31" s="101">
        <v>11</v>
      </c>
      <c r="U31" s="101">
        <v>11</v>
      </c>
      <c r="V31" s="101"/>
      <c r="W31" s="101"/>
      <c r="X31" s="101"/>
      <c r="Y31" s="19">
        <f>IF(R31="","",SUMPRODUCT(--(R31:X31&gt;R32:X32)))</f>
        <v>3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9" t="str">
        <f>IF(AT25=AT26,"",IF(AT34=AT35,AL35,IF(AT34&lt;AT35,AL34,AL35)))</f>
        <v>Кристијан Каламадевски (347)</v>
      </c>
      <c r="AY31" s="489"/>
      <c r="AZ31" s="489"/>
    </row>
    <row r="32" spans="3:52" ht="15.75">
      <c r="C32" s="73"/>
      <c r="D32" s="74"/>
      <c r="F32" s="179"/>
      <c r="P32" s="108"/>
      <c r="Q32" s="122" t="str">
        <f>IF(O34="","",IF(O34&gt;O35,G34,G35))</f>
        <v>Љупчо Треновски (404)</v>
      </c>
      <c r="R32" s="101">
        <v>11</v>
      </c>
      <c r="S32" s="101">
        <v>8</v>
      </c>
      <c r="T32" s="101">
        <v>6</v>
      </c>
      <c r="U32" s="101">
        <v>8</v>
      </c>
      <c r="V32" s="101"/>
      <c r="W32" s="101"/>
      <c r="X32" s="101"/>
      <c r="Y32" s="19">
        <f>IF(R31="","",SUMPRODUCT(--(R31:X31&lt;R32:X32)))</f>
        <v>1</v>
      </c>
      <c r="AI32" s="106"/>
      <c r="AK32" s="53"/>
      <c r="AU32" s="49"/>
      <c r="AV32" s="113">
        <v>5</v>
      </c>
      <c r="AW32" s="114" t="s">
        <v>80</v>
      </c>
      <c r="AX32" s="490" t="str">
        <f>IF(Y7="","",IF(Y7&lt;Y8,Q7,Q8))</f>
        <v>Дарко Китановски (499)</v>
      </c>
      <c r="AY32" s="490"/>
      <c r="AZ32" s="490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0" t="str">
        <f>IF(Y19="","",IF(Y19&lt;Y20,Q19,Q20))</f>
        <v>Петар Мукаетов (364)</v>
      </c>
      <c r="AY33" s="490"/>
      <c r="AZ33" s="490"/>
    </row>
    <row r="34" spans="3:52" ht="15.75">
      <c r="C34" s="73"/>
      <c r="D34" s="74"/>
      <c r="F34" s="178">
        <v>2</v>
      </c>
      <c r="G34" s="177" t="str">
        <f>IF(F34="","",VLOOKUP(F34,$C$3:$D$18,2,FALSE))</f>
        <v>Ненад Тиловски (129)</v>
      </c>
      <c r="H34" s="101">
        <v>7</v>
      </c>
      <c r="I34" s="101">
        <v>5</v>
      </c>
      <c r="J34" s="101">
        <v>11</v>
      </c>
      <c r="K34" s="101">
        <v>4</v>
      </c>
      <c r="L34" s="101"/>
      <c r="M34" s="101"/>
      <c r="N34" s="101"/>
      <c r="O34" s="19">
        <f>IF(H34="","",SUMPRODUCT(--(H34:N34&gt;H35:N35)))</f>
        <v>1</v>
      </c>
      <c r="Z34" s="102"/>
      <c r="AI34" s="106"/>
      <c r="AK34" s="86"/>
      <c r="AL34" s="124" t="str">
        <f>IF(AI13="","",IF(AI13&lt;AI14,AA13,AA14))</f>
        <v>Антонио Аврамски(144)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0" t="str">
        <f>IF(Y31="","",IF(Y31&lt;Y32,Q31,Q32))</f>
        <v>Љупчо Треновски (404)</v>
      </c>
      <c r="AY34" s="490"/>
      <c r="AZ34" s="490"/>
    </row>
    <row r="35" spans="3:52">
      <c r="E35" t="s">
        <v>711</v>
      </c>
      <c r="F35" s="180">
        <v>9</v>
      </c>
      <c r="G35" s="177" t="str">
        <f>IF(F35="","",VLOOKUP(F35,$C$3:$D$18,2,FALSE))</f>
        <v>Љупчо Треновски (404)</v>
      </c>
      <c r="H35" s="101">
        <v>11</v>
      </c>
      <c r="I35" s="101">
        <v>11</v>
      </c>
      <c r="J35" s="101">
        <v>6</v>
      </c>
      <c r="K35" s="101">
        <v>11</v>
      </c>
      <c r="L35" s="101"/>
      <c r="M35" s="101"/>
      <c r="N35" s="101"/>
      <c r="O35" s="19">
        <f>IF(H34="","",SUMPRODUCT(--(H34:N34&lt;H35:N35)))</f>
        <v>3</v>
      </c>
      <c r="Z35" s="102"/>
      <c r="AI35" s="106"/>
      <c r="AL35" s="124" t="str">
        <f>IF(AI37="","",IF(AI37&lt;AI38,AA37,AA38))</f>
        <v>Кристијан Каламадевски (347)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1" t="str">
        <f>IF(Y43="","",IF(Y43&lt;Y44,Q43,Q44))</f>
        <v>Кристијан Митев (420)</v>
      </c>
      <c r="AY35" s="491"/>
      <c r="AZ35" s="491"/>
    </row>
    <row r="36" spans="3:52">
      <c r="F36" s="179"/>
      <c r="Z36" s="102"/>
      <c r="AI36" s="107"/>
      <c r="AU36" s="49"/>
      <c r="AV36" s="190"/>
      <c r="AW36" s="191"/>
      <c r="AX36" s="492"/>
      <c r="AY36" s="492"/>
      <c r="AZ36" s="492"/>
    </row>
    <row r="37" spans="3:52">
      <c r="C37" s="42"/>
      <c r="D37" s="42"/>
      <c r="F37" s="179"/>
      <c r="O37" s="34"/>
      <c r="Z37" s="102"/>
      <c r="AA37" s="121" t="str">
        <f>IF(Y31="","",IF(Y31&gt;Y32,Q31,Q32))</f>
        <v>Кристијан Каламадевски (347)</v>
      </c>
      <c r="AB37" s="101">
        <v>8</v>
      </c>
      <c r="AC37" s="101">
        <v>3</v>
      </c>
      <c r="AD37" s="101">
        <v>9</v>
      </c>
      <c r="AE37" s="101"/>
      <c r="AF37" s="101"/>
      <c r="AG37" s="101"/>
      <c r="AH37" s="101"/>
      <c r="AI37" s="19">
        <f>IF(AB37="","",SUMPRODUCT(--(AB37:AH37&gt;AB38:AH38)))</f>
        <v>0</v>
      </c>
      <c r="AJ37" s="41"/>
      <c r="AU37" s="49"/>
      <c r="AV37" s="189"/>
      <c r="AW37" s="75"/>
      <c r="AX37" s="483"/>
      <c r="AY37" s="483"/>
      <c r="AZ37" s="483"/>
    </row>
    <row r="38" spans="3:52">
      <c r="F38" s="179"/>
      <c r="O38" s="34"/>
      <c r="Z38" s="108"/>
      <c r="AA38" s="121" t="str">
        <f>IF(Y43="","",IF(Y43&gt;Y44,Q43,Q44))</f>
        <v>Андреј Стојановски(47)</v>
      </c>
      <c r="AB38" s="101">
        <v>11</v>
      </c>
      <c r="AC38" s="101">
        <v>11</v>
      </c>
      <c r="AD38" s="101">
        <v>11</v>
      </c>
      <c r="AE38" s="101"/>
      <c r="AF38" s="101"/>
      <c r="AG38" s="101"/>
      <c r="AH38" s="101"/>
      <c r="AI38" s="19">
        <f>IF(AB37="","",SUMPRODUCT(--(AB37:AH37&lt;AB38:AH38)))</f>
        <v>3</v>
      </c>
      <c r="AJ38" s="41"/>
      <c r="AU38" s="49"/>
      <c r="AV38" s="189"/>
      <c r="AW38" s="75"/>
      <c r="AX38" s="483"/>
      <c r="AY38" s="483"/>
      <c r="AZ38" s="483"/>
    </row>
    <row r="39" spans="3:52">
      <c r="F39" s="179"/>
      <c r="Z39" s="102"/>
      <c r="AU39" s="49"/>
      <c r="AV39" s="189"/>
      <c r="AW39" s="75"/>
      <c r="AX39" s="483"/>
      <c r="AY39" s="483"/>
      <c r="AZ39" s="483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3"/>
      <c r="AY40" s="483"/>
      <c r="AZ40" s="483"/>
    </row>
    <row r="41" spans="3:52">
      <c r="C41" s="42"/>
      <c r="D41" s="42"/>
      <c r="F41" s="181">
        <v>6</v>
      </c>
      <c r="G41" s="182" t="str">
        <f>IF(F41="","",VLOOKUP(F41,$C$3:$D$18,2,FALSE))</f>
        <v>Кристијан Митев (420)</v>
      </c>
      <c r="H41" s="183">
        <v>11</v>
      </c>
      <c r="I41" s="183">
        <v>10</v>
      </c>
      <c r="J41" s="183">
        <v>11</v>
      </c>
      <c r="K41" s="183">
        <v>7</v>
      </c>
      <c r="L41" s="183">
        <v>11</v>
      </c>
      <c r="M41" s="183"/>
      <c r="N41" s="183"/>
      <c r="O41" s="184">
        <v>3</v>
      </c>
      <c r="Y41" s="34"/>
      <c r="Z41" s="102"/>
      <c r="AU41" s="49"/>
      <c r="AV41" s="189"/>
      <c r="AW41" s="75"/>
      <c r="AX41" s="483"/>
      <c r="AY41" s="483"/>
      <c r="AZ41" s="483"/>
    </row>
    <row r="42" spans="3:52" ht="15.75">
      <c r="F42" s="178">
        <v>12</v>
      </c>
      <c r="G42" s="177" t="str">
        <f>IF(F42="","",VLOOKUP(F42,$C$3:$D$18,2,FALSE))</f>
        <v>Јаков Кузмановски (443)</v>
      </c>
      <c r="H42" s="101">
        <v>4</v>
      </c>
      <c r="I42" s="101">
        <v>12</v>
      </c>
      <c r="J42" s="101">
        <v>9</v>
      </c>
      <c r="K42" s="101">
        <v>11</v>
      </c>
      <c r="L42" s="101">
        <v>9</v>
      </c>
      <c r="M42" s="101"/>
      <c r="N42" s="101"/>
      <c r="O42" s="19">
        <v>2</v>
      </c>
      <c r="P42" s="102"/>
      <c r="Y42" s="34"/>
      <c r="Z42" s="102"/>
      <c r="AU42" s="49"/>
      <c r="AV42" s="189"/>
      <c r="AW42" s="75"/>
      <c r="AX42" s="483"/>
      <c r="AY42" s="483"/>
      <c r="AZ42" s="483"/>
    </row>
    <row r="43" spans="3:52">
      <c r="F43" s="179"/>
      <c r="P43" s="102"/>
      <c r="Q43" s="122" t="str">
        <f>G41</f>
        <v>Кристијан Митев (420)</v>
      </c>
      <c r="R43" s="101">
        <v>5</v>
      </c>
      <c r="S43" s="101">
        <v>1</v>
      </c>
      <c r="T43" s="101">
        <v>4</v>
      </c>
      <c r="U43" s="101"/>
      <c r="V43" s="101"/>
      <c r="W43" s="101"/>
      <c r="X43" s="101"/>
      <c r="Y43" s="19">
        <f>IF(R43="","",SUMPRODUCT(--(R43:X43&gt;R44:X44)))</f>
        <v>0</v>
      </c>
      <c r="AU43" s="49"/>
      <c r="AV43" s="189"/>
      <c r="AW43" s="75"/>
      <c r="AX43" s="483"/>
      <c r="AY43" s="483"/>
      <c r="AZ43" s="483"/>
    </row>
    <row r="44" spans="3:52">
      <c r="F44" s="179"/>
      <c r="P44" s="108"/>
      <c r="Q44" s="122" t="s">
        <v>820</v>
      </c>
      <c r="R44" s="101">
        <v>11</v>
      </c>
      <c r="S44" s="101">
        <v>11</v>
      </c>
      <c r="T44" s="101">
        <v>11</v>
      </c>
      <c r="U44" s="101"/>
      <c r="V44" s="101"/>
      <c r="W44" s="101"/>
      <c r="X44" s="101"/>
      <c r="Y44" s="19">
        <f>IF(R43="","",SUMPRODUCT(--(R43:X43&lt;R44:X44)))</f>
        <v>3</v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90"/>
      <c r="G46" s="391"/>
      <c r="H46" s="266"/>
      <c r="I46" s="266"/>
      <c r="J46" s="266"/>
      <c r="K46" s="266"/>
      <c r="L46" s="266"/>
      <c r="M46" s="266"/>
      <c r="N46" s="266"/>
      <c r="O46" s="392"/>
      <c r="AU46" s="49"/>
      <c r="AV46" s="49"/>
    </row>
    <row r="47" spans="3:52">
      <c r="F47" s="180">
        <v>3</v>
      </c>
      <c r="G47" s="177" t="str">
        <f>IF(F47="","",VLOOKUP(F47,$C$3:$D$18,2,FALSE))</f>
        <v>Андреј Стојановски (47)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3"/>
      <c r="AY50" s="483"/>
      <c r="AZ50" s="483"/>
    </row>
    <row r="51" spans="3:52">
      <c r="AW51" s="75"/>
      <c r="AX51" s="483"/>
      <c r="AY51" s="483"/>
      <c r="AZ51" s="483"/>
    </row>
    <row r="52" spans="3:52">
      <c r="AW52" s="75"/>
      <c r="AX52" s="483"/>
      <c r="AY52" s="483"/>
      <c r="AZ52" s="483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topLeftCell="A19" workbookViewId="0">
      <selection activeCell="D27" sqref="D27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7" t="s">
        <v>61</v>
      </c>
      <c r="D1" s="494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Ненад Тиловски (129)</v>
      </c>
      <c r="E4">
        <v>1</v>
      </c>
      <c r="F4" s="178">
        <v>1</v>
      </c>
      <c r="G4" s="177" t="str">
        <f>IF(F4="","",VLOOKUP(F4,$C$3:$D$18,2,FALSE))</f>
        <v>Александар Јакимовски (178)</v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>Андреј Стојановски (47)</v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>Дарко Китановски (499)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Антонио Аврамски (144)</v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>Кристијан Митев (420)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>Кристијан Каламадевски (347)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Вања Спасиќ (448)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>Љупчо Треновски (404)</v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>Леонид Гидалов (355)</v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>Петар Мукаетов (364)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>Јаков Кузмановски (443)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495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495" t="str">
        <f>IF(AT25="","",IF(AT25&lt;AT26,AL25,AL26))</f>
        <v/>
      </c>
      <c r="AX16" s="495"/>
      <c r="AY16" s="496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95"/>
      <c r="AX17" s="495"/>
      <c r="AY17" s="496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95"/>
      <c r="AY18" s="496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97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10" t="s">
        <v>58</v>
      </c>
      <c r="AY20" s="497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9" t="s">
        <v>59</v>
      </c>
      <c r="AX21" s="511"/>
      <c r="AY21" s="498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20"/>
      <c r="AX22" s="511"/>
      <c r="AY22" s="516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21"/>
      <c r="AX23" s="512"/>
      <c r="AY23" s="517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84" t="s">
        <v>81</v>
      </c>
      <c r="AW27" s="485"/>
      <c r="AX27" s="485"/>
      <c r="AY27" s="485"/>
      <c r="AZ27" s="486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87" t="str">
        <f>IF(AT25="","",IF(AT25&gt;AT26,AL25,AL26))</f>
        <v/>
      </c>
      <c r="AY28" s="487"/>
      <c r="AZ28" s="487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88" t="str">
        <f>IF(AT25="","",IF(AT25&lt;AT26,AL25,AL26))</f>
        <v/>
      </c>
      <c r="AY29" s="488"/>
      <c r="AZ29" s="488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89" t="str">
        <f>IF(AT25=AT26,"",IF(AT34=AT35,AL34,IF(AT34&gt;AT35,AL34,AL35)))</f>
        <v/>
      </c>
      <c r="AY30" s="489"/>
      <c r="AZ30" s="489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89" t="str">
        <f>IF(AT25=AT26,"",IF(AT34=AT35,AL35,IF(AT34&lt;AT35,AL34,AL35)))</f>
        <v/>
      </c>
      <c r="AY31" s="489"/>
      <c r="AZ31" s="489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0" t="str">
        <f>IF(Y7="","",IF(Y7&lt;Y8,Q7,Q8))</f>
        <v/>
      </c>
      <c r="AY32" s="490"/>
      <c r="AZ32" s="490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0" t="str">
        <f>IF(Y19="","",IF(Y19&lt;Y20,Q19,Q20))</f>
        <v/>
      </c>
      <c r="AY33" s="490"/>
      <c r="AZ33" s="490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0" t="str">
        <f>IF(Y31="","",IF(Y31&lt;Y32,Q31,Q32))</f>
        <v/>
      </c>
      <c r="AY34" s="490"/>
      <c r="AZ34" s="490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0" t="str">
        <f>IF(Y43="","",IF(Y43&lt;Y44,Q43,Q44))</f>
        <v/>
      </c>
      <c r="AY35" s="490"/>
      <c r="AZ35" s="490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8" t="str">
        <f>IF(O4="","",IF(O4&lt;O5,G4,G5))</f>
        <v/>
      </c>
      <c r="AY36" s="518"/>
      <c r="AZ36" s="518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8" t="str">
        <f>IF(O10="","",IF(O10&lt;O11,G10,G11))</f>
        <v/>
      </c>
      <c r="AY37" s="518"/>
      <c r="AZ37" s="518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18" t="str">
        <f>IF(O16="","",IF(O16&lt;O17,G16,G17))</f>
        <v/>
      </c>
      <c r="AY38" s="518"/>
      <c r="AZ38" s="518"/>
    </row>
    <row r="39" spans="3:52">
      <c r="F39" s="179"/>
      <c r="Z39" s="102"/>
      <c r="AU39" s="49"/>
      <c r="AV39" s="118">
        <v>9</v>
      </c>
      <c r="AW39" s="24" t="s">
        <v>20</v>
      </c>
      <c r="AX39" s="518" t="str">
        <f>IF(O22="","",IF(O22&lt;O23,G22,G23))</f>
        <v/>
      </c>
      <c r="AY39" s="518"/>
      <c r="AZ39" s="518"/>
    </row>
    <row r="40" spans="3:52" ht="15.75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18" t="str">
        <f>IF(O28="","",IF(O28&lt;O29,G28,G29))</f>
        <v/>
      </c>
      <c r="AY40" s="518"/>
      <c r="AZ40" s="518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8" t="str">
        <f>IF(O34="","",IF(O34&lt;O35,G34,G35))</f>
        <v/>
      </c>
      <c r="AY41" s="518"/>
      <c r="AZ41" s="518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8" t="str">
        <f>IF(O40="","",IF(O40&lt;O41,G40,G41))</f>
        <v/>
      </c>
      <c r="AY42" s="518"/>
      <c r="AZ42" s="518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18" t="str">
        <f>IF(O46="","",IF(O46&lt;O47,G46,G47))</f>
        <v/>
      </c>
      <c r="AY43" s="518"/>
      <c r="AZ43" s="518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>Ненад Тиловски (129)</v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3"/>
      <c r="AY50" s="483"/>
      <c r="AZ50" s="483"/>
    </row>
    <row r="51" spans="6:52">
      <c r="AW51" s="75"/>
      <c r="AX51" s="483"/>
      <c r="AY51" s="483"/>
      <c r="AZ51" s="483"/>
    </row>
    <row r="52" spans="6:52">
      <c r="AW52" s="75"/>
      <c r="AX52" s="483"/>
      <c r="AY52" s="483"/>
      <c r="AZ52" s="483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7" t="s">
        <v>61</v>
      </c>
      <c r="D1" s="494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81" t="s">
        <v>538</v>
      </c>
      <c r="F3">
        <v>1</v>
      </c>
      <c r="G3" s="63">
        <v>1</v>
      </c>
      <c r="H3" s="95" t="str">
        <f>IF(G3="","",VLOOKUP(G3,$C$3:$F$26,2,FALSE))</f>
        <v>Александар Јакимовски (178)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Ненад Тиловски (129)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Александар Јакимовски (178)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Андреј Стојановски (47)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Дарко Китановски (499)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Антонио Аврамски (144)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Кристијан Митев (420)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Кристијан Каламадевски (347)</v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Вања Спасиќ (448)</v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Љупчо Треновски (404)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Леонид Гидалов (355)</v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Петар Мукаетов (364)</v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Јаков Кузмановски (443)</v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5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5" t="str">
        <f>IF(BE25="","",IF(BE25&lt;BE26,AW25,AW26))</f>
        <v/>
      </c>
      <c r="BI16" s="495"/>
      <c r="BJ16" s="496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5"/>
      <c r="BI17" s="495"/>
      <c r="BJ17" s="496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5"/>
      <c r="BJ18" s="496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7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9" t="s">
        <v>58</v>
      </c>
      <c r="BJ20" s="497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2" t="s">
        <v>59</v>
      </c>
      <c r="BI21" s="500"/>
      <c r="BJ21" s="498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3"/>
      <c r="BI22" s="500"/>
      <c r="BJ22" s="505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4"/>
      <c r="BI23" s="501"/>
      <c r="BJ23" s="506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>Андреј Стојановски (47)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4" t="s">
        <v>81</v>
      </c>
      <c r="BH27" s="485"/>
      <c r="BI27" s="485"/>
      <c r="BJ27" s="485"/>
      <c r="BK27" s="486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Андреј Стојановски (47)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87" t="str">
        <f>IF(BE25="","",IF(BE25&gt;BE26,AW25,AW26))</f>
        <v/>
      </c>
      <c r="BJ28" s="487"/>
      <c r="BK28" s="487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8" t="str">
        <f>IF(BE25="","",IF(BE25&lt;BE26,AW25,AW26))</f>
        <v/>
      </c>
      <c r="BJ29" s="488"/>
      <c r="BK29" s="488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9" t="str">
        <f>IF(BE25=BE26,"",IF(BE34=BE35,AW34,IF(BE34&gt;BE35,AW34,AW35)))</f>
        <v/>
      </c>
      <c r="BJ30" s="489"/>
      <c r="BK30" s="489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9" t="str">
        <f>IF(BE25=BE26,"",IF(BE34=BE35,AW35,IF(BE34&lt;BE35,AW34,AW35)))</f>
        <v/>
      </c>
      <c r="BJ31" s="489"/>
      <c r="BK31" s="489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0" t="str">
        <f>IF(AJ7="","",IF(AJ7&lt;AJ8,AB7,AB8))</f>
        <v/>
      </c>
      <c r="BJ32" s="490"/>
      <c r="BK32" s="490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0" t="str">
        <f>IF(AJ19="","",IF(AJ19&lt;AJ20,AB19,AB20))</f>
        <v/>
      </c>
      <c r="BJ33" s="490"/>
      <c r="BK33" s="490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0" t="str">
        <f>IF(AJ31="","",IF(AJ31&lt;AJ32,AB31,AB32))</f>
        <v/>
      </c>
      <c r="BJ34" s="490"/>
      <c r="BK34" s="490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0" t="str">
        <f>IF(AJ43="","",IF(AJ43&lt;AJ44,AB43,AB44))</f>
        <v/>
      </c>
      <c r="BJ35" s="490"/>
      <c r="BK35" s="490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8" t="str">
        <f>IF(Z4="","",IF(Z4&lt;Z5,R4,R5))</f>
        <v/>
      </c>
      <c r="BJ36" s="518"/>
      <c r="BK36" s="518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8" t="str">
        <f>IF(Z10="","",IF(Z10&lt;Z11,R10,R11))</f>
        <v/>
      </c>
      <c r="BJ37" s="518"/>
      <c r="BK37" s="518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8" t="str">
        <f>IF(Z16="","",IF(Z16&lt;Z17,R16,R17))</f>
        <v/>
      </c>
      <c r="BJ38" s="518"/>
      <c r="BK38" s="518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8" t="str">
        <f>IF(Z22="","",IF(Z22&lt;Z23,R22,R23))</f>
        <v/>
      </c>
      <c r="BJ39" s="518"/>
      <c r="BK39" s="518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8" t="str">
        <f>IF(Z28="","",IF(Z28&lt;Z29,R28,R29))</f>
        <v/>
      </c>
      <c r="BJ40" s="518"/>
      <c r="BK40" s="518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8" t="str">
        <f>IF(Z34="","",IF(Z34&lt;Z35,R34,R35))</f>
        <v/>
      </c>
      <c r="BJ41" s="518"/>
      <c r="BK41" s="518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8" t="str">
        <f>IF(Z40="","",IF(Z40&lt;Z41,R40,R41))</f>
        <v/>
      </c>
      <c r="BJ42" s="518"/>
      <c r="BK42" s="518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8" t="str">
        <f>IF(Z46="","",IF(Z46&lt;Z47,R46,R47))</f>
        <v/>
      </c>
      <c r="BJ43" s="518"/>
      <c r="BK43" s="518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3"/>
      <c r="BJ50" s="483"/>
      <c r="BK50" s="483"/>
    </row>
    <row r="51" spans="5:63">
      <c r="H51"/>
      <c r="I51"/>
      <c r="J51"/>
      <c r="K51"/>
      <c r="L51"/>
      <c r="M51"/>
      <c r="N51"/>
      <c r="O51"/>
      <c r="P51"/>
      <c r="BH51" s="75"/>
      <c r="BI51" s="483"/>
      <c r="BJ51" s="483"/>
      <c r="BK51" s="483"/>
    </row>
    <row r="52" spans="5:63">
      <c r="H52"/>
      <c r="I52"/>
      <c r="J52"/>
      <c r="K52"/>
      <c r="L52"/>
      <c r="M52"/>
      <c r="N52"/>
      <c r="O52"/>
      <c r="P52"/>
      <c r="BH52" s="75"/>
      <c r="BI52" s="483"/>
      <c r="BJ52" s="483"/>
      <c r="BK52" s="483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7" t="s">
        <v>61</v>
      </c>
      <c r="D1" s="494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359" t="s">
        <v>532</v>
      </c>
      <c r="F3">
        <v>1</v>
      </c>
      <c r="G3" s="63">
        <v>1</v>
      </c>
      <c r="H3" s="95" t="str">
        <f>IF(G3="","",VLOOKUP(G3,$C$3:$E$26,2,FALSE))</f>
        <v>Александар Јакимовски (178)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Ненад Тиловски (129)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Александар Јакимовски (178)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Андреј Стојановски (47)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Дарко Китановски (499)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Антонио Аврамски (144)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Кристијан Митев (420)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Кристијан Каламадевски (347)</v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Вања Спасиќ (448)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Љупчо Треновски (404)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Леонид Гидалов (355)</v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Петар Мукаетов (364)</v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Јаков Кузмановски (443)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95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95" t="str">
        <f>IF(BE25="","",IF(BE25&lt;BE26,AW25,AW26))</f>
        <v/>
      </c>
      <c r="BI16" s="495"/>
      <c r="BJ16" s="496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95"/>
      <c r="BI17" s="495"/>
      <c r="BJ17" s="496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95"/>
      <c r="BJ18" s="496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97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99" t="s">
        <v>58</v>
      </c>
      <c r="BJ20" s="497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2" t="s">
        <v>59</v>
      </c>
      <c r="BI21" s="500"/>
      <c r="BJ21" s="498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3"/>
      <c r="BI22" s="500"/>
      <c r="BJ22" s="505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04"/>
      <c r="BI23" s="501"/>
      <c r="BJ23" s="506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>Андреј Стојановски (47)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84" t="s">
        <v>81</v>
      </c>
      <c r="BH27" s="485"/>
      <c r="BI27" s="485"/>
      <c r="BJ27" s="485"/>
      <c r="BK27" s="486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Андреј Стојановски (47)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87" t="str">
        <f>IF(BE25="","",IF(BE25&gt;BE26,AW25,AW26))</f>
        <v/>
      </c>
      <c r="BJ28" s="487"/>
      <c r="BK28" s="487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88" t="str">
        <f>IF(BE25="","",IF(BE25&lt;BE26,AW25,AW26))</f>
        <v/>
      </c>
      <c r="BJ29" s="488"/>
      <c r="BK29" s="488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89" t="str">
        <f>IF(BE25=BE26,"",IF(BE34=BE35,AW34,IF(BE34&gt;BE35,AW34,AW35)))</f>
        <v/>
      </c>
      <c r="BJ30" s="489"/>
      <c r="BK30" s="489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89" t="str">
        <f>IF(BE25=BE26,"",IF(BE34=BE35,AW35,IF(BE34&lt;BE35,AW34,AW35)))</f>
        <v/>
      </c>
      <c r="BJ31" s="489"/>
      <c r="BK31" s="489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0" t="str">
        <f>IF(AJ7="","",IF(AJ7&lt;AJ8,AB7,AB8))</f>
        <v/>
      </c>
      <c r="BJ32" s="490"/>
      <c r="BK32" s="490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0" t="str">
        <f>IF(AJ19="","",IF(AJ19&lt;AJ20,AB19,AB20))</f>
        <v/>
      </c>
      <c r="BJ33" s="490"/>
      <c r="BK33" s="490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0" t="str">
        <f>IF(AJ31="","",IF(AJ31&lt;AJ32,AB31,AB32))</f>
        <v/>
      </c>
      <c r="BJ34" s="490"/>
      <c r="BK34" s="490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0" t="str">
        <f>IF(AJ43="","",IF(AJ43&lt;AJ44,AB43,AB44))</f>
        <v/>
      </c>
      <c r="BJ35" s="490"/>
      <c r="BK35" s="490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8" t="str">
        <f>IF(Z4="","",IF(Z4&lt;Z5,R4,R5))</f>
        <v/>
      </c>
      <c r="BJ36" s="518"/>
      <c r="BK36" s="518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8" t="str">
        <f>IF(Z10="","",IF(Z10&lt;Z11,R10,R11))</f>
        <v/>
      </c>
      <c r="BJ37" s="518"/>
      <c r="BK37" s="518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8" t="str">
        <f>IF(Z16="","",IF(Z16&lt;Z17,R16,R17))</f>
        <v/>
      </c>
      <c r="BJ38" s="518"/>
      <c r="BK38" s="518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8" t="str">
        <f>IF(Z22="","",IF(Z22&lt;Z23,R22,R23))</f>
        <v/>
      </c>
      <c r="BJ39" s="518"/>
      <c r="BK39" s="518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8" t="str">
        <f>IF(Z28="","",IF(Z28&lt;Z29,R28,R29))</f>
        <v/>
      </c>
      <c r="BJ40" s="518"/>
      <c r="BK40" s="518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8" t="str">
        <f>IF(Z34="","",IF(Z34&lt;Z35,R34,R35))</f>
        <v/>
      </c>
      <c r="BJ41" s="518"/>
      <c r="BK41" s="518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8" t="str">
        <f>IF(Z40="","",IF(Z40&lt;Z41,R40,R41))</f>
        <v/>
      </c>
      <c r="BJ42" s="518"/>
      <c r="BK42" s="518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8" t="str">
        <f>IF(Z46="","",IF(Z46&lt;Z47,R46,R47))</f>
        <v/>
      </c>
      <c r="BJ43" s="518"/>
      <c r="BK43" s="518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3"/>
      <c r="BJ50" s="483"/>
      <c r="BK50" s="483"/>
    </row>
    <row r="51" spans="5:63">
      <c r="H51"/>
      <c r="I51"/>
      <c r="J51"/>
      <c r="K51"/>
      <c r="L51"/>
      <c r="M51"/>
      <c r="N51"/>
      <c r="O51"/>
      <c r="P51"/>
      <c r="BH51" s="75"/>
      <c r="BI51" s="483"/>
      <c r="BJ51" s="483"/>
      <c r="BK51" s="483"/>
    </row>
    <row r="52" spans="5:63">
      <c r="H52"/>
      <c r="I52"/>
      <c r="J52"/>
      <c r="K52"/>
      <c r="L52"/>
      <c r="M52"/>
      <c r="N52"/>
      <c r="O52"/>
      <c r="P52"/>
      <c r="BH52" s="75"/>
      <c r="BI52" s="483"/>
      <c r="BJ52" s="483"/>
      <c r="BK52" s="483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7" t="s">
        <v>61</v>
      </c>
      <c r="D1" s="494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359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Ненад Тиловски (129)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Андреј Стојановски (47)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Дарко Китановски (499)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Антонио Аврамски (144)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Кристијан Митев (420)</v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Кристијан Каламадевски (347)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Вања Спасиќ (448)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>Љупчо Треновски (404)</v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>Леонид Гидалов (355)</v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>Петар Мукаетов (364)</v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>Јаков Кузмановски (443)</v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95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95" t="str">
        <f>IF(BD33=BD34,"",IF(BD33="","",IF(BD33&lt;BD34,AV33,AV34)))</f>
        <v/>
      </c>
      <c r="BG16" s="495"/>
      <c r="BH16" s="496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95"/>
      <c r="BG17" s="495"/>
      <c r="BH17" s="496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95"/>
      <c r="BH18" s="496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97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99" t="s">
        <v>58</v>
      </c>
      <c r="BH20" s="497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500"/>
      <c r="BH21" s="498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23" t="s">
        <v>59</v>
      </c>
      <c r="BG22" s="500"/>
      <c r="BH22" s="505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24"/>
      <c r="BG23" s="501"/>
      <c r="BH23" s="506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7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7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6" t="str">
        <f>IF(BD33=BD34,"",IF(BD33="","",IF(BD33&lt;BD34,AV33,AV34)))</f>
        <v/>
      </c>
      <c r="BG42" s="527"/>
      <c r="BH42" s="527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26"/>
      <c r="BG43" s="42"/>
      <c r="BH43" s="527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26"/>
      <c r="BG44" s="42"/>
      <c r="BH44" s="527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97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99" t="s">
        <v>58</v>
      </c>
      <c r="BH46" s="497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500"/>
      <c r="BH47" s="525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23" t="s">
        <v>59</v>
      </c>
      <c r="BG48" s="500"/>
      <c r="BH48" s="505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24"/>
      <c r="BG49" s="501"/>
      <c r="BH49" s="506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84" t="s">
        <v>81</v>
      </c>
      <c r="BF51" s="485"/>
      <c r="BG51" s="485"/>
      <c r="BH51" s="485"/>
      <c r="BI51" s="486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22" t="str">
        <f>IF(BD33="","",IF(BD33&gt;BD34,AV33,AV34))</f>
        <v/>
      </c>
      <c r="BH52" s="522"/>
      <c r="BI52" s="522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88" t="str">
        <f>IF(BD33=BD34,"",IF(BD33="","",IF(BD33&lt;BD34,AV33,AV34)))</f>
        <v/>
      </c>
      <c r="BH53" s="488"/>
      <c r="BI53" s="488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89" t="str">
        <f>IF(BD33=BD34,"",IF(BD41=BD42,AV41,IF(BD41&gt;BD42,AV41,AV42)))</f>
        <v/>
      </c>
      <c r="BH54" s="489"/>
      <c r="BI54" s="489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89" t="str">
        <f>IF(BD33=BD34,"",IF(BD41=BD42,AV42,IF(BD42&lt;BD41,AV42,AV41)))</f>
        <v/>
      </c>
      <c r="BH55" s="489"/>
      <c r="BI55" s="489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0" t="str">
        <f>IF(AI9="","",IF(AI9&lt;AI10,AA9,AA10))</f>
        <v/>
      </c>
      <c r="BH56" s="490"/>
      <c r="BI56" s="490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0" t="str">
        <f>IF(AI25="","",IF(AI25&lt;AI26,AA25,AA26))</f>
        <v/>
      </c>
      <c r="BH57" s="490"/>
      <c r="BI57" s="490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0" t="str">
        <f>IF(AI41="","",IF(AI41&lt;AI42,AA41,AA42))</f>
        <v/>
      </c>
      <c r="BH58" s="490"/>
      <c r="BI58" s="490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0" t="str">
        <f>IF(AI57="","",IF(AI57&lt;AI58,AA57,AA58))</f>
        <v/>
      </c>
      <c r="BH59" s="490"/>
      <c r="BI59" s="490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8" t="str">
        <f>IF(Y5="","",IF(Y5&lt;Y6,Q5,Q6))</f>
        <v/>
      </c>
      <c r="BH60" s="518"/>
      <c r="BI60" s="518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8" t="str">
        <f>IF(Y13="","",IF(Y13&lt;Y14,Q13,Q14))</f>
        <v/>
      </c>
      <c r="BH61" s="518"/>
      <c r="BI61" s="518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8" t="str">
        <f>IF(Y21="","",IF(Y21&lt;Y22,Q21,Q22))</f>
        <v/>
      </c>
      <c r="BH62" s="518"/>
      <c r="BI62" s="518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8" t="str">
        <f>IF(Y29="","",IF(Y29&lt;Y30,Q29,Q30))</f>
        <v/>
      </c>
      <c r="BH63" s="518"/>
      <c r="BI63" s="518"/>
    </row>
    <row r="64" spans="5:61">
      <c r="E64" s="359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8" t="str">
        <f>IF(Y37="","",IF(Y37&lt;Y38,Q37,Q38))</f>
        <v/>
      </c>
      <c r="BH64" s="518"/>
      <c r="BI64" s="518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8" t="str">
        <f>IF(Y45="","",IF(Y45&lt;Y46,Q45,Q46))</f>
        <v/>
      </c>
      <c r="BH65" s="518"/>
      <c r="BI65" s="518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8" t="str">
        <f>IF(Y53="","",IF(Y53&lt;Y54,Q53,Q54))</f>
        <v/>
      </c>
      <c r="BH66" s="518"/>
      <c r="BI66" s="518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8" t="str">
        <f>IF(Y61="","",IF(Y61&lt;Y62,Q61,Q62))</f>
        <v/>
      </c>
      <c r="BH67" s="518"/>
      <c r="BI67" s="518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7" t="s">
        <v>61</v>
      </c>
      <c r="D1" s="494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Ненад Тиловски (129)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Андреј Стојановски (47)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Дарко Китановски (499)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Антонио Аврамски (144)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Кристијан Митев (420)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Кристијан Каламадевски (347)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Вања Спасиќ (448)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>Љупчо Треновски (404)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>Леонид Гидалов (355)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>Петар Мукаетов (364)</v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>Јаков Кузмановски (443)</v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2023-02-25T18:02:22Z</dcterms:modified>
</cp:coreProperties>
</file>