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ThisWorkbook" defaultThemeVersion="124226"/>
  <bookViews>
    <workbookView xWindow="0" yWindow="0" windowWidth="20730" windowHeight="8055" tabRatio="926" activeTab="22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r:id="rId9"/>
    <sheet name="VI" sheetId="8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state="hidden" r:id="rId22"/>
    <sheet name="KO12(6 G)" sheetId="26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24519"/>
</workbook>
</file>

<file path=xl/calcChain.xml><?xml version="1.0" encoding="utf-8"?>
<calcChain xmlns="http://schemas.openxmlformats.org/spreadsheetml/2006/main">
  <c r="O18" i="26"/>
  <c r="G18"/>
  <c r="O42"/>
  <c r="G42"/>
  <c r="D10" i="19" l="1"/>
  <c r="K22" l="1"/>
  <c r="K35"/>
  <c r="K14"/>
  <c r="K20"/>
  <c r="K34"/>
  <c r="K7"/>
  <c r="K6"/>
  <c r="K3"/>
  <c r="K12"/>
  <c r="K44"/>
  <c r="K40"/>
  <c r="K27"/>
  <c r="K8"/>
  <c r="K23"/>
  <c r="K47"/>
  <c r="K28"/>
  <c r="K36"/>
  <c r="K41"/>
  <c r="K45"/>
  <c r="K49"/>
  <c r="K51"/>
  <c r="K46"/>
  <c r="K10"/>
  <c r="K42"/>
  <c r="K18"/>
  <c r="K48"/>
  <c r="K37"/>
  <c r="K38"/>
  <c r="K16"/>
  <c r="K52"/>
  <c r="K50"/>
  <c r="K15"/>
  <c r="K26"/>
  <c r="K53"/>
  <c r="K39"/>
  <c r="K31"/>
  <c r="K9"/>
  <c r="K4"/>
  <c r="K54"/>
  <c r="K25"/>
  <c r="K17"/>
  <c r="K32"/>
  <c r="K55"/>
  <c r="K33"/>
  <c r="K30"/>
  <c r="K56"/>
  <c r="K19"/>
  <c r="K43"/>
  <c r="K29"/>
  <c r="K5"/>
  <c r="K13"/>
  <c r="K57"/>
  <c r="K11"/>
  <c r="K21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24"/>
  <c r="J24"/>
  <c r="I24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/>
  <c r="G31"/>
  <c r="G20"/>
  <c r="G19"/>
  <c r="G8"/>
  <c r="O44"/>
  <c r="O43"/>
  <c r="AN35" s="1"/>
  <c r="Y38"/>
  <c r="Y37"/>
  <c r="AB35" s="1"/>
  <c r="AJ35"/>
  <c r="AL31" s="1"/>
  <c r="AJ34"/>
  <c r="AM30" s="1"/>
  <c r="O32"/>
  <c r="O31"/>
  <c r="AN34" s="1"/>
  <c r="AJ26"/>
  <c r="AB26"/>
  <c r="AJ25"/>
  <c r="AN29" s="1"/>
  <c r="O20"/>
  <c r="O19"/>
  <c r="AN33" s="1"/>
  <c r="AM16"/>
  <c r="Y14"/>
  <c r="Y13"/>
  <c r="O8"/>
  <c r="O7"/>
  <c r="AN32" s="1"/>
  <c r="AB25" l="1"/>
  <c r="AB34"/>
  <c r="AN31"/>
  <c r="AN30"/>
  <c r="Q14"/>
  <c r="AN15"/>
  <c r="AO16"/>
  <c r="AN28"/>
  <c r="AM31"/>
  <c r="Q37"/>
  <c r="Q13"/>
  <c r="AO19"/>
  <c r="Q38"/>
  <c r="H48" i="48"/>
  <c r="R47" s="1"/>
  <c r="Z47"/>
  <c r="Z46"/>
  <c r="AB44" s="1"/>
  <c r="R46"/>
  <c r="H45"/>
  <c r="AJ44"/>
  <c r="AJ43"/>
  <c r="AL38" s="1"/>
  <c r="P42"/>
  <c r="H42"/>
  <c r="Z41"/>
  <c r="P41"/>
  <c r="R41" s="1"/>
  <c r="H41"/>
  <c r="Z40"/>
  <c r="AB43" s="1"/>
  <c r="H39"/>
  <c r="R40" s="1"/>
  <c r="AT38"/>
  <c r="AT37"/>
  <c r="AW26" s="1"/>
  <c r="H36"/>
  <c r="R35" s="1"/>
  <c r="BE35"/>
  <c r="BG31" s="1"/>
  <c r="Z35"/>
  <c r="BE34"/>
  <c r="BH30" s="1"/>
  <c r="Z34"/>
  <c r="BI41" s="1"/>
  <c r="H33"/>
  <c r="R34" s="1"/>
  <c r="AJ32"/>
  <c r="AJ31"/>
  <c r="AL37" s="1"/>
  <c r="P30"/>
  <c r="H30"/>
  <c r="Z29"/>
  <c r="P29"/>
  <c r="R29" s="1"/>
  <c r="H29"/>
  <c r="Z28"/>
  <c r="AB31" s="1"/>
  <c r="BE26"/>
  <c r="BE25"/>
  <c r="BI30" s="1"/>
  <c r="H24"/>
  <c r="R23" s="1"/>
  <c r="Z23"/>
  <c r="Z22"/>
  <c r="BI39" s="1"/>
  <c r="H21"/>
  <c r="R22" s="1"/>
  <c r="AJ20"/>
  <c r="AJ19"/>
  <c r="AL14" s="1"/>
  <c r="P18"/>
  <c r="H18"/>
  <c r="Z17"/>
  <c r="P17"/>
  <c r="R17" s="1"/>
  <c r="H17"/>
  <c r="BH16"/>
  <c r="Z16"/>
  <c r="BI38" s="1"/>
  <c r="H15"/>
  <c r="R16" s="1"/>
  <c r="AT14"/>
  <c r="AT13"/>
  <c r="AW34" s="1"/>
  <c r="H12"/>
  <c r="R11" s="1"/>
  <c r="Z11"/>
  <c r="Z10"/>
  <c r="AB8" s="1"/>
  <c r="H9"/>
  <c r="R10" s="1"/>
  <c r="AJ8"/>
  <c r="AJ7"/>
  <c r="BI32" s="1"/>
  <c r="P6"/>
  <c r="H6"/>
  <c r="Z5"/>
  <c r="P5"/>
  <c r="R5" s="1"/>
  <c r="H5"/>
  <c r="Z4"/>
  <c r="BI36" s="1"/>
  <c r="BI35" l="1"/>
  <c r="BH31"/>
  <c r="BI43"/>
  <c r="BI15"/>
  <c r="AB20"/>
  <c r="AB7"/>
  <c r="AB19"/>
  <c r="BI29"/>
  <c r="BJ16"/>
  <c r="BI28"/>
  <c r="BI33"/>
  <c r="BI37"/>
  <c r="BI40"/>
  <c r="BI42"/>
  <c r="AL13"/>
  <c r="BJ19"/>
  <c r="BI31"/>
  <c r="AW35"/>
  <c r="AB32"/>
  <c r="AW25"/>
  <c r="BI34"/>
  <c r="O44" i="47"/>
  <c r="Y38"/>
  <c r="Y37"/>
  <c r="AB35" s="1"/>
  <c r="AN35"/>
  <c r="AJ35"/>
  <c r="AL31" s="1"/>
  <c r="AJ34"/>
  <c r="AM30" s="1"/>
  <c r="O32"/>
  <c r="AM31"/>
  <c r="O31"/>
  <c r="AN34" s="1"/>
  <c r="AJ26"/>
  <c r="AJ25"/>
  <c r="O20"/>
  <c r="O19"/>
  <c r="AN33" s="1"/>
  <c r="Y14"/>
  <c r="Y13"/>
  <c r="O7"/>
  <c r="AN32" s="1"/>
  <c r="AB25" l="1"/>
  <c r="AB34"/>
  <c r="AN31"/>
  <c r="Q37"/>
  <c r="Q14"/>
  <c r="AB26"/>
  <c r="AO19"/>
  <c r="AN15"/>
  <c r="AM16"/>
  <c r="AO16"/>
  <c r="AN28"/>
  <c r="AN30"/>
  <c r="AN29"/>
  <c r="AO18" i="44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3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2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1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7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6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5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24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J35" i="19"/>
  <c r="J14"/>
  <c r="J20"/>
  <c r="J34"/>
  <c r="J7"/>
  <c r="J6"/>
  <c r="J3"/>
  <c r="J12"/>
  <c r="J44"/>
  <c r="J40"/>
  <c r="J27"/>
  <c r="J8"/>
  <c r="J23"/>
  <c r="J47"/>
  <c r="J28"/>
  <c r="J36"/>
  <c r="J41"/>
  <c r="J45"/>
  <c r="J49"/>
  <c r="J51"/>
  <c r="J46"/>
  <c r="J10"/>
  <c r="J42"/>
  <c r="J18"/>
  <c r="J48"/>
  <c r="J37"/>
  <c r="J38"/>
  <c r="J16"/>
  <c r="J52"/>
  <c r="J50"/>
  <c r="J15"/>
  <c r="J26"/>
  <c r="J53"/>
  <c r="J39"/>
  <c r="J31"/>
  <c r="J9"/>
  <c r="J4"/>
  <c r="J54"/>
  <c r="J25"/>
  <c r="J17"/>
  <c r="J32"/>
  <c r="J55"/>
  <c r="J33"/>
  <c r="J30"/>
  <c r="J56"/>
  <c r="J19"/>
  <c r="J43"/>
  <c r="J29"/>
  <c r="J5"/>
  <c r="J13"/>
  <c r="J57"/>
  <c r="J11"/>
  <c r="J21"/>
  <c r="J58"/>
  <c r="J59"/>
  <c r="J60"/>
  <c r="J61"/>
  <c r="J62"/>
  <c r="J63"/>
  <c r="J64"/>
  <c r="J65"/>
  <c r="J66"/>
  <c r="J22"/>
  <c r="I22"/>
  <c r="I35"/>
  <c r="I14"/>
  <c r="I20"/>
  <c r="I34"/>
  <c r="I7"/>
  <c r="I6"/>
  <c r="I3"/>
  <c r="I12"/>
  <c r="I44"/>
  <c r="I40"/>
  <c r="I27"/>
  <c r="I8"/>
  <c r="I23"/>
  <c r="I47"/>
  <c r="I28"/>
  <c r="I36"/>
  <c r="I41"/>
  <c r="I45"/>
  <c r="I49"/>
  <c r="I51"/>
  <c r="I46"/>
  <c r="I10"/>
  <c r="I42"/>
  <c r="I18"/>
  <c r="I48"/>
  <c r="I37"/>
  <c r="I38"/>
  <c r="I16"/>
  <c r="I52"/>
  <c r="I50"/>
  <c r="I15"/>
  <c r="I26"/>
  <c r="I53"/>
  <c r="I39"/>
  <c r="I31"/>
  <c r="I9"/>
  <c r="I4"/>
  <c r="I54"/>
  <c r="I25"/>
  <c r="I17"/>
  <c r="I32"/>
  <c r="I55"/>
  <c r="I33"/>
  <c r="I30"/>
  <c r="I56"/>
  <c r="I19"/>
  <c r="I43"/>
  <c r="I29"/>
  <c r="I5"/>
  <c r="I13"/>
  <c r="I57"/>
  <c r="I11"/>
  <c r="I21"/>
  <c r="I58"/>
  <c r="I59"/>
  <c r="I60"/>
  <c r="I61"/>
  <c r="I62"/>
  <c r="I63"/>
  <c r="I64"/>
  <c r="I65"/>
  <c r="I66"/>
  <c r="D13" l="1"/>
  <c r="E13" s="1"/>
  <c r="D4"/>
  <c r="E4" s="1"/>
  <c r="D5"/>
  <c r="E5" s="1"/>
  <c r="D6"/>
  <c r="E6" s="1"/>
  <c r="D7"/>
  <c r="E7" s="1"/>
  <c r="D8"/>
  <c r="E8" s="1"/>
  <c r="D9"/>
  <c r="E9" s="1"/>
  <c r="E10"/>
  <c r="D11"/>
  <c r="E11" s="1"/>
  <c r="D12"/>
  <c r="E12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3"/>
  <c r="E3" s="1"/>
  <c r="AO18" i="45" l="1"/>
  <c r="AN18"/>
  <c r="AM18"/>
  <c r="AL18"/>
  <c r="AK18"/>
  <c r="AJ18"/>
  <c r="AI18"/>
  <c r="AH18"/>
  <c r="AG18"/>
  <c r="AF18"/>
  <c r="AE18"/>
  <c r="AD18"/>
  <c r="AC18"/>
  <c r="AB18"/>
  <c r="U18"/>
  <c r="J4" s="1"/>
  <c r="AC4" s="1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T14"/>
  <c r="K6" s="1"/>
  <c r="AO13"/>
  <c r="AN13"/>
  <c r="AM13"/>
  <c r="AL13"/>
  <c r="AK13"/>
  <c r="AJ13"/>
  <c r="AI13"/>
  <c r="AH13"/>
  <c r="AG13"/>
  <c r="AF13"/>
  <c r="AE13"/>
  <c r="AD13"/>
  <c r="AC13"/>
  <c r="AB13"/>
  <c r="U13"/>
  <c r="I3" s="1"/>
  <c r="T13"/>
  <c r="H3" s="1"/>
  <c r="AB3" s="1"/>
  <c r="AO10"/>
  <c r="AN10"/>
  <c r="AM10"/>
  <c r="AL10"/>
  <c r="AK10"/>
  <c r="AJ10"/>
  <c r="AI10"/>
  <c r="AH10"/>
  <c r="AG10"/>
  <c r="AF10"/>
  <c r="AE10"/>
  <c r="AD10"/>
  <c r="AC10"/>
  <c r="AB10"/>
  <c r="U10"/>
  <c r="H6" s="1"/>
  <c r="AC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AJ6"/>
  <c r="AI6"/>
  <c r="AN5" s="1"/>
  <c r="AH6"/>
  <c r="AJ5"/>
  <c r="AO4" s="1"/>
  <c r="AI5"/>
  <c r="AN6" s="1"/>
  <c r="H5"/>
  <c r="AC5" s="1"/>
  <c r="AJ4"/>
  <c r="AO5" s="1"/>
  <c r="AI4"/>
  <c r="AH4"/>
  <c r="AM6" s="1"/>
  <c r="P4"/>
  <c r="AO3"/>
  <c r="AN3"/>
  <c r="AM3"/>
  <c r="AJ3"/>
  <c r="AO6" s="1"/>
  <c r="AI3"/>
  <c r="AN4" s="1"/>
  <c r="AH3"/>
  <c r="AM5" s="1"/>
  <c r="O4" i="44"/>
  <c r="G6"/>
  <c r="N4"/>
  <c r="H3"/>
  <c r="AB3" s="1"/>
  <c r="P5"/>
  <c r="Q3"/>
  <c r="AJ6"/>
  <c r="AI6"/>
  <c r="AN5" s="1"/>
  <c r="AH6"/>
  <c r="O6"/>
  <c r="K6"/>
  <c r="J6"/>
  <c r="AD6" s="1"/>
  <c r="I6"/>
  <c r="F6"/>
  <c r="AB6" s="1"/>
  <c r="AJ5"/>
  <c r="AO4" s="1"/>
  <c r="AI5"/>
  <c r="AN6" s="1"/>
  <c r="AM3"/>
  <c r="Q5"/>
  <c r="O5"/>
  <c r="N5"/>
  <c r="M5"/>
  <c r="L5"/>
  <c r="AD5" s="1"/>
  <c r="H5"/>
  <c r="AC5" s="1"/>
  <c r="G5"/>
  <c r="AJ4"/>
  <c r="AI4"/>
  <c r="AN3" s="1"/>
  <c r="AH4"/>
  <c r="AM6" s="1"/>
  <c r="L4"/>
  <c r="AD4" s="1"/>
  <c r="K4"/>
  <c r="F4"/>
  <c r="AB4" s="1"/>
  <c r="AO3"/>
  <c r="AJ3"/>
  <c r="AO6" s="1"/>
  <c r="AI3"/>
  <c r="AN4" s="1"/>
  <c r="AH3"/>
  <c r="AM5" s="1"/>
  <c r="M3"/>
  <c r="K3"/>
  <c r="J3"/>
  <c r="AC3" s="1"/>
  <c r="I3"/>
  <c r="H5" i="43"/>
  <c r="AC5" s="1"/>
  <c r="F6"/>
  <c r="AB6" s="1"/>
  <c r="L3"/>
  <c r="AD3" s="1"/>
  <c r="P6"/>
  <c r="O5"/>
  <c r="Q4"/>
  <c r="I6"/>
  <c r="Q3"/>
  <c r="AJ6"/>
  <c r="AI6"/>
  <c r="AH6"/>
  <c r="Q6"/>
  <c r="J6"/>
  <c r="AD6" s="1"/>
  <c r="H6"/>
  <c r="AC6" s="1"/>
  <c r="G6"/>
  <c r="AJ5"/>
  <c r="AO4" s="1"/>
  <c r="AI5"/>
  <c r="AN6" s="1"/>
  <c r="N5"/>
  <c r="M5"/>
  <c r="L5"/>
  <c r="AD5" s="1"/>
  <c r="I5"/>
  <c r="AM4"/>
  <c r="AJ4"/>
  <c r="AO5" s="1"/>
  <c r="AI4"/>
  <c r="AN3" s="1"/>
  <c r="AH4"/>
  <c r="M4"/>
  <c r="J4"/>
  <c r="AC4" s="1"/>
  <c r="G4"/>
  <c r="AO3"/>
  <c r="AM3"/>
  <c r="AJ3"/>
  <c r="AO6" s="1"/>
  <c r="AI3"/>
  <c r="AN4" s="1"/>
  <c r="AH3"/>
  <c r="AM5" s="1"/>
  <c r="P3"/>
  <c r="O3"/>
  <c r="K3"/>
  <c r="J3"/>
  <c r="AC3" s="1"/>
  <c r="H3"/>
  <c r="AB3" s="1"/>
  <c r="K4" i="42"/>
  <c r="I3"/>
  <c r="H3"/>
  <c r="AB3" s="1"/>
  <c r="I6"/>
  <c r="N5"/>
  <c r="Q3"/>
  <c r="AJ6"/>
  <c r="AO3" s="1"/>
  <c r="AI6"/>
  <c r="AN5" s="1"/>
  <c r="AH6"/>
  <c r="Q6"/>
  <c r="N6"/>
  <c r="K6"/>
  <c r="J6"/>
  <c r="AD6" s="1"/>
  <c r="H6"/>
  <c r="AC6" s="1"/>
  <c r="G6"/>
  <c r="AJ5"/>
  <c r="AO4" s="1"/>
  <c r="AI5"/>
  <c r="AN6" s="1"/>
  <c r="AM3"/>
  <c r="P5"/>
  <c r="O5"/>
  <c r="M5"/>
  <c r="L5"/>
  <c r="AD5" s="1"/>
  <c r="I5"/>
  <c r="H5"/>
  <c r="AC5" s="1"/>
  <c r="F5"/>
  <c r="AB5" s="1"/>
  <c r="AM4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J3"/>
  <c r="AO6" s="1"/>
  <c r="AI3"/>
  <c r="AN4" s="1"/>
  <c r="AH3"/>
  <c r="AM5" s="1"/>
  <c r="O3"/>
  <c r="N3"/>
  <c r="L3"/>
  <c r="AD3" s="1"/>
  <c r="K3"/>
  <c r="J3"/>
  <c r="AC3" s="1"/>
  <c r="AG4" i="45" l="1"/>
  <c r="M4"/>
  <c r="I5"/>
  <c r="Q4"/>
  <c r="F4"/>
  <c r="AB4" s="1"/>
  <c r="AG4" i="43"/>
  <c r="AG6" i="44"/>
  <c r="G4" i="45"/>
  <c r="L4"/>
  <c r="AD4" s="1"/>
  <c r="AP4" i="42"/>
  <c r="AG5"/>
  <c r="AP5" i="45"/>
  <c r="M5"/>
  <c r="J6"/>
  <c r="AD6" s="1"/>
  <c r="L5"/>
  <c r="Q5"/>
  <c r="J3"/>
  <c r="N3" s="1"/>
  <c r="K3"/>
  <c r="O3" s="1"/>
  <c r="F5"/>
  <c r="AP3"/>
  <c r="Q3" s="1"/>
  <c r="AP3" i="44"/>
  <c r="AG4"/>
  <c r="AK4" i="43"/>
  <c r="AG6"/>
  <c r="AP3"/>
  <c r="AP4"/>
  <c r="AM6"/>
  <c r="AK6" s="1"/>
  <c r="AP3" i="42"/>
  <c r="AP5"/>
  <c r="AK5"/>
  <c r="R5" s="1"/>
  <c r="AP6"/>
  <c r="AK6" i="45"/>
  <c r="AK5"/>
  <c r="AP6"/>
  <c r="Q6" s="1"/>
  <c r="L3"/>
  <c r="AD3" s="1"/>
  <c r="AK3"/>
  <c r="AG5"/>
  <c r="P5" s="1"/>
  <c r="M3"/>
  <c r="G5"/>
  <c r="O5" s="1"/>
  <c r="O6"/>
  <c r="AG6"/>
  <c r="P6" s="1"/>
  <c r="AM4"/>
  <c r="AG3"/>
  <c r="P3" s="1"/>
  <c r="N4"/>
  <c r="O4"/>
  <c r="AK6" i="44"/>
  <c r="R6" s="1"/>
  <c r="AP6"/>
  <c r="P4"/>
  <c r="G4"/>
  <c r="Q4"/>
  <c r="AO5"/>
  <c r="AK5" s="1"/>
  <c r="L3"/>
  <c r="AD3" s="1"/>
  <c r="AK3"/>
  <c r="R3" s="1"/>
  <c r="J4"/>
  <c r="AC4" s="1"/>
  <c r="F5"/>
  <c r="AB5" s="1"/>
  <c r="AG5"/>
  <c r="N6"/>
  <c r="N3"/>
  <c r="P6"/>
  <c r="O3"/>
  <c r="M4"/>
  <c r="AM4"/>
  <c r="AP4" s="1"/>
  <c r="I5"/>
  <c r="Q6"/>
  <c r="P3"/>
  <c r="AG3"/>
  <c r="H6"/>
  <c r="AC6" s="1"/>
  <c r="F4" i="43"/>
  <c r="AB4" s="1"/>
  <c r="P4"/>
  <c r="K6"/>
  <c r="R4"/>
  <c r="F5"/>
  <c r="AB5" s="1"/>
  <c r="AG5"/>
  <c r="N6"/>
  <c r="M3"/>
  <c r="K4"/>
  <c r="G5"/>
  <c r="Q5"/>
  <c r="Q7" s="1"/>
  <c r="O6"/>
  <c r="AN5"/>
  <c r="AP5" s="1"/>
  <c r="AK3"/>
  <c r="R3" s="1"/>
  <c r="P5"/>
  <c r="N3"/>
  <c r="L4"/>
  <c r="AD4" s="1"/>
  <c r="AG3"/>
  <c r="N4"/>
  <c r="I3"/>
  <c r="O4"/>
  <c r="AK6" i="42"/>
  <c r="AK3"/>
  <c r="R3" s="1"/>
  <c r="M3"/>
  <c r="G5"/>
  <c r="Q5"/>
  <c r="Q7" s="1"/>
  <c r="O6"/>
  <c r="AG6"/>
  <c r="AK4"/>
  <c r="F6"/>
  <c r="AB6" s="1"/>
  <c r="P6"/>
  <c r="P3"/>
  <c r="AG3"/>
  <c r="N4"/>
  <c r="O4"/>
  <c r="AG4"/>
  <c r="K4" i="41"/>
  <c r="G6"/>
  <c r="I3"/>
  <c r="H3"/>
  <c r="AB3" s="1"/>
  <c r="I6"/>
  <c r="Q5"/>
  <c r="Q3"/>
  <c r="AJ6"/>
  <c r="AO3" s="1"/>
  <c r="AI6"/>
  <c r="AN5" s="1"/>
  <c r="AH6"/>
  <c r="Q6"/>
  <c r="P6"/>
  <c r="N6"/>
  <c r="K6"/>
  <c r="J6"/>
  <c r="AD6" s="1"/>
  <c r="H6"/>
  <c r="AC6" s="1"/>
  <c r="F6"/>
  <c r="AB6" s="1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K3"/>
  <c r="J3"/>
  <c r="AC3" s="1"/>
  <c r="K4" i="40"/>
  <c r="Q6"/>
  <c r="G6"/>
  <c r="I3"/>
  <c r="H3"/>
  <c r="AB3" s="1"/>
  <c r="I6"/>
  <c r="Q5"/>
  <c r="Q3"/>
  <c r="AJ6"/>
  <c r="AI6"/>
  <c r="AN5" s="1"/>
  <c r="AH6"/>
  <c r="P6"/>
  <c r="K6"/>
  <c r="J6"/>
  <c r="AD6" s="1"/>
  <c r="H6"/>
  <c r="AC6" s="1"/>
  <c r="F6"/>
  <c r="AB6" s="1"/>
  <c r="AJ5"/>
  <c r="AO4" s="1"/>
  <c r="AI5"/>
  <c r="O5"/>
  <c r="N5"/>
  <c r="M5"/>
  <c r="L5"/>
  <c r="AD5" s="1"/>
  <c r="I5"/>
  <c r="H5"/>
  <c r="AC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O3"/>
  <c r="AM3"/>
  <c r="AJ3"/>
  <c r="AO6" s="1"/>
  <c r="AI3"/>
  <c r="AN4" s="1"/>
  <c r="AH3"/>
  <c r="AM5" s="1"/>
  <c r="K3"/>
  <c r="J3"/>
  <c r="AC3" s="1"/>
  <c r="K4" i="39"/>
  <c r="G6"/>
  <c r="I3"/>
  <c r="H3"/>
  <c r="AB3" s="1"/>
  <c r="I6"/>
  <c r="Q5"/>
  <c r="Q3"/>
  <c r="AJ6"/>
  <c r="AO3" s="1"/>
  <c r="AI6"/>
  <c r="AH6"/>
  <c r="Q6"/>
  <c r="P6"/>
  <c r="N6"/>
  <c r="K6"/>
  <c r="J6"/>
  <c r="AD6" s="1"/>
  <c r="H6"/>
  <c r="AC6" s="1"/>
  <c r="F6"/>
  <c r="AB6" s="1"/>
  <c r="AN5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M3"/>
  <c r="L3"/>
  <c r="AD3" s="1"/>
  <c r="K3"/>
  <c r="J3"/>
  <c r="AC3" s="1"/>
  <c r="AK5" i="43" l="1"/>
  <c r="R5" s="1"/>
  <c r="P7"/>
  <c r="AG4" i="41"/>
  <c r="AG4" i="40"/>
  <c r="R6" i="42"/>
  <c r="R6" i="43"/>
  <c r="AP6" i="39"/>
  <c r="Q7" i="44"/>
  <c r="N6" i="45"/>
  <c r="R6" s="1"/>
  <c r="AD5"/>
  <c r="Q7"/>
  <c r="AB5"/>
  <c r="P7"/>
  <c r="AC3"/>
  <c r="R3"/>
  <c r="N5"/>
  <c r="AP3" i="39"/>
  <c r="R5" i="44"/>
  <c r="AP6" i="43"/>
  <c r="AP5" i="41"/>
  <c r="AK6"/>
  <c r="AK5"/>
  <c r="AN3"/>
  <c r="AP3" s="1"/>
  <c r="Q7"/>
  <c r="AP3" i="40"/>
  <c r="AP5"/>
  <c r="AK5"/>
  <c r="AP5" i="39"/>
  <c r="AG5"/>
  <c r="AG4"/>
  <c r="Q7"/>
  <c r="AK4" i="45"/>
  <c r="R4" s="1"/>
  <c r="AP4"/>
  <c r="AK4" i="44"/>
  <c r="R4" s="1"/>
  <c r="P7"/>
  <c r="AP5"/>
  <c r="P7" i="42"/>
  <c r="R4"/>
  <c r="AP6" i="41"/>
  <c r="L3"/>
  <c r="AD3" s="1"/>
  <c r="AG5"/>
  <c r="M3"/>
  <c r="G5"/>
  <c r="O6"/>
  <c r="AG6"/>
  <c r="R6" s="1"/>
  <c r="P3"/>
  <c r="P7" s="1"/>
  <c r="AG3"/>
  <c r="N4"/>
  <c r="N3"/>
  <c r="O3"/>
  <c r="AM4"/>
  <c r="O4"/>
  <c r="Q7" i="40"/>
  <c r="AN6"/>
  <c r="AP6" s="1"/>
  <c r="L3"/>
  <c r="AD3" s="1"/>
  <c r="AK3"/>
  <c r="R3" s="1"/>
  <c r="F5"/>
  <c r="AB5" s="1"/>
  <c r="P5"/>
  <c r="AG5"/>
  <c r="N6"/>
  <c r="M3"/>
  <c r="G5"/>
  <c r="O6"/>
  <c r="AG6"/>
  <c r="O3"/>
  <c r="AM4"/>
  <c r="AP4" s="1"/>
  <c r="P3"/>
  <c r="AG3"/>
  <c r="N4"/>
  <c r="N3"/>
  <c r="O4"/>
  <c r="AK6" i="39"/>
  <c r="AK5"/>
  <c r="R5" s="1"/>
  <c r="G5"/>
  <c r="O6"/>
  <c r="AG6"/>
  <c r="AK3"/>
  <c r="R3" s="1"/>
  <c r="N3"/>
  <c r="O3"/>
  <c r="AM4"/>
  <c r="AP4" s="1"/>
  <c r="P3"/>
  <c r="P7" s="1"/>
  <c r="AG3"/>
  <c r="N4"/>
  <c r="O4"/>
  <c r="G6" i="38"/>
  <c r="K6"/>
  <c r="Q4"/>
  <c r="Q3"/>
  <c r="AJ6"/>
  <c r="AO3" s="1"/>
  <c r="AI6"/>
  <c r="AN5" s="1"/>
  <c r="AH6"/>
  <c r="AM4" s="1"/>
  <c r="Q6"/>
  <c r="P6"/>
  <c r="O6"/>
  <c r="N6"/>
  <c r="J6"/>
  <c r="AD6" s="1"/>
  <c r="H6"/>
  <c r="AC6" s="1"/>
  <c r="F6"/>
  <c r="AB6" s="1"/>
  <c r="AJ5"/>
  <c r="AO4" s="1"/>
  <c r="AI5"/>
  <c r="AN6" s="1"/>
  <c r="P5"/>
  <c r="N5"/>
  <c r="M5"/>
  <c r="L5"/>
  <c r="AD5" s="1"/>
  <c r="I5"/>
  <c r="F5"/>
  <c r="AB5" s="1"/>
  <c r="AJ4"/>
  <c r="AO5" s="1"/>
  <c r="AI4"/>
  <c r="AH4"/>
  <c r="AM6" s="1"/>
  <c r="P4"/>
  <c r="M4"/>
  <c r="J4"/>
  <c r="AC4" s="1"/>
  <c r="G4"/>
  <c r="F4"/>
  <c r="AB4" s="1"/>
  <c r="AJ3"/>
  <c r="AO6" s="1"/>
  <c r="AI3"/>
  <c r="AN4" s="1"/>
  <c r="AH3"/>
  <c r="AM5" s="1"/>
  <c r="M3"/>
  <c r="L3"/>
  <c r="AD3" s="1"/>
  <c r="K3"/>
  <c r="J3"/>
  <c r="AC3" s="1"/>
  <c r="I3"/>
  <c r="H3"/>
  <c r="AB3" s="1"/>
  <c r="P7" i="40" l="1"/>
  <c r="R5"/>
  <c r="AK3" i="41"/>
  <c r="R3" s="1"/>
  <c r="AG5" i="38"/>
  <c r="AK6" i="40"/>
  <c r="AG4" i="38"/>
  <c r="R6" i="39"/>
  <c r="R5" i="45"/>
  <c r="R5" i="41"/>
  <c r="R6" i="40"/>
  <c r="AK4" i="39"/>
  <c r="R4" s="1"/>
  <c r="AM3" i="38"/>
  <c r="AP4"/>
  <c r="AK6"/>
  <c r="AK4" i="41"/>
  <c r="R4" s="1"/>
  <c r="AP4"/>
  <c r="AK4" i="40"/>
  <c r="R4" s="1"/>
  <c r="AP6" i="38"/>
  <c r="AK5"/>
  <c r="R5" s="1"/>
  <c r="AP5"/>
  <c r="K4"/>
  <c r="G5"/>
  <c r="Q5"/>
  <c r="Q7" s="1"/>
  <c r="AG6"/>
  <c r="AK4"/>
  <c r="R4" s="1"/>
  <c r="H5"/>
  <c r="AC5" s="1"/>
  <c r="O3"/>
  <c r="N3"/>
  <c r="AN3"/>
  <c r="L4"/>
  <c r="AD4" s="1"/>
  <c r="P3"/>
  <c r="P7" s="1"/>
  <c r="AG3"/>
  <c r="N4"/>
  <c r="O4"/>
  <c r="I6"/>
  <c r="O5"/>
  <c r="G6" i="10"/>
  <c r="K6"/>
  <c r="G4"/>
  <c r="Q4"/>
  <c r="O3"/>
  <c r="AJ6"/>
  <c r="AI6"/>
  <c r="AN5" s="1"/>
  <c r="AH6"/>
  <c r="AM4" s="1"/>
  <c r="J6"/>
  <c r="AD6" s="1"/>
  <c r="H6"/>
  <c r="AC6" s="1"/>
  <c r="F6"/>
  <c r="AB6" s="1"/>
  <c r="AJ5"/>
  <c r="AI5"/>
  <c r="AN6" s="1"/>
  <c r="AM3"/>
  <c r="I5"/>
  <c r="F5"/>
  <c r="AB5" s="1"/>
  <c r="AJ4"/>
  <c r="AO5" s="1"/>
  <c r="AI4"/>
  <c r="AH4"/>
  <c r="AM6" s="1"/>
  <c r="M4"/>
  <c r="J4"/>
  <c r="AC4" s="1"/>
  <c r="F4"/>
  <c r="AB4" s="1"/>
  <c r="AJ3"/>
  <c r="AO6" s="1"/>
  <c r="AI3"/>
  <c r="AN4" s="1"/>
  <c r="AH3"/>
  <c r="AM5" s="1"/>
  <c r="Q3"/>
  <c r="P3"/>
  <c r="N3"/>
  <c r="M3"/>
  <c r="L3"/>
  <c r="AD3" s="1"/>
  <c r="K3"/>
  <c r="J3"/>
  <c r="AC3" s="1"/>
  <c r="I3"/>
  <c r="H3"/>
  <c r="AB3" s="1"/>
  <c r="O6" i="9"/>
  <c r="L3"/>
  <c r="AD3" s="1"/>
  <c r="O4"/>
  <c r="G4"/>
  <c r="Q5"/>
  <c r="AJ6"/>
  <c r="AI6"/>
  <c r="AN5" s="1"/>
  <c r="AH6"/>
  <c r="Q6"/>
  <c r="P6"/>
  <c r="K6"/>
  <c r="J6"/>
  <c r="AD6" s="1"/>
  <c r="I6"/>
  <c r="H6"/>
  <c r="AC6" s="1"/>
  <c r="G6"/>
  <c r="F6"/>
  <c r="AB6" s="1"/>
  <c r="AJ5"/>
  <c r="AO4" s="1"/>
  <c r="AI5"/>
  <c r="AN6" s="1"/>
  <c r="O5"/>
  <c r="N5"/>
  <c r="M5"/>
  <c r="L5"/>
  <c r="AD5" s="1"/>
  <c r="I5"/>
  <c r="H5"/>
  <c r="AC5" s="1"/>
  <c r="AJ4"/>
  <c r="AO5" s="1"/>
  <c r="AI4"/>
  <c r="AN3" s="1"/>
  <c r="AH4"/>
  <c r="AM6" s="1"/>
  <c r="M4"/>
  <c r="L4"/>
  <c r="AD4" s="1"/>
  <c r="K4"/>
  <c r="J4"/>
  <c r="AC4" s="1"/>
  <c r="AO3"/>
  <c r="AM3"/>
  <c r="AJ3"/>
  <c r="AO6" s="1"/>
  <c r="AI3"/>
  <c r="AN4" s="1"/>
  <c r="AH3"/>
  <c r="AM5" s="1"/>
  <c r="K3"/>
  <c r="J3"/>
  <c r="AC3" s="1"/>
  <c r="F6" i="8"/>
  <c r="G6"/>
  <c r="J6"/>
  <c r="L5"/>
  <c r="AJ6"/>
  <c r="AO3" s="1"/>
  <c r="AI6"/>
  <c r="AN5" s="1"/>
  <c r="AH6"/>
  <c r="AM4" s="1"/>
  <c r="H6"/>
  <c r="AJ5"/>
  <c r="AI5"/>
  <c r="AN6" s="1"/>
  <c r="I5"/>
  <c r="F5"/>
  <c r="AJ4"/>
  <c r="AO5" s="1"/>
  <c r="AI4"/>
  <c r="AH4"/>
  <c r="AM6" s="1"/>
  <c r="M4"/>
  <c r="J4"/>
  <c r="G4"/>
  <c r="F4"/>
  <c r="AM3"/>
  <c r="AJ3"/>
  <c r="AO6" s="1"/>
  <c r="AI3"/>
  <c r="AN4" s="1"/>
  <c r="AH3"/>
  <c r="AM5" s="1"/>
  <c r="M3"/>
  <c r="L3"/>
  <c r="K3"/>
  <c r="J3"/>
  <c r="I3"/>
  <c r="H3"/>
  <c r="H5" i="7"/>
  <c r="I3"/>
  <c r="I6"/>
  <c r="F5"/>
  <c r="AJ6"/>
  <c r="AO3" s="1"/>
  <c r="AI6"/>
  <c r="AN5" s="1"/>
  <c r="AH6"/>
  <c r="AM4" s="1"/>
  <c r="K6"/>
  <c r="J6"/>
  <c r="H6"/>
  <c r="G6"/>
  <c r="AJ5"/>
  <c r="AO4" s="1"/>
  <c r="AI5"/>
  <c r="AN6" s="1"/>
  <c r="AM3"/>
  <c r="M5"/>
  <c r="L5"/>
  <c r="I5"/>
  <c r="AJ4"/>
  <c r="AO5" s="1"/>
  <c r="AI4"/>
  <c r="AN3" s="1"/>
  <c r="AH4"/>
  <c r="AM6" s="1"/>
  <c r="M4"/>
  <c r="J4"/>
  <c r="G4"/>
  <c r="F4"/>
  <c r="AJ3"/>
  <c r="AO6" s="1"/>
  <c r="AI3"/>
  <c r="AH3"/>
  <c r="AM5" s="1"/>
  <c r="L3"/>
  <c r="H3"/>
  <c r="K4" i="6"/>
  <c r="G6"/>
  <c r="K6"/>
  <c r="G4"/>
  <c r="AJ6"/>
  <c r="AI6"/>
  <c r="AN5" s="1"/>
  <c r="AH6"/>
  <c r="AM4" s="1"/>
  <c r="J6"/>
  <c r="AD6" s="1"/>
  <c r="F6"/>
  <c r="AB6" s="1"/>
  <c r="AJ5"/>
  <c r="AO4" s="1"/>
  <c r="AI5"/>
  <c r="AN6" s="1"/>
  <c r="M5"/>
  <c r="L5"/>
  <c r="AD5" s="1"/>
  <c r="I5"/>
  <c r="H5"/>
  <c r="F5"/>
  <c r="AJ4"/>
  <c r="AO5" s="1"/>
  <c r="AI4"/>
  <c r="AH4"/>
  <c r="AM6" s="1"/>
  <c r="M4"/>
  <c r="J4"/>
  <c r="F4"/>
  <c r="AB4" s="1"/>
  <c r="AM3"/>
  <c r="AJ3"/>
  <c r="AO6" s="1"/>
  <c r="AI3"/>
  <c r="AN4" s="1"/>
  <c r="AH3"/>
  <c r="AM5" s="1"/>
  <c r="M3"/>
  <c r="L3"/>
  <c r="AD3" s="1"/>
  <c r="K3"/>
  <c r="J3"/>
  <c r="I3"/>
  <c r="H3"/>
  <c r="G6" i="5"/>
  <c r="H6"/>
  <c r="AJ6"/>
  <c r="AO3" s="1"/>
  <c r="AI6"/>
  <c r="AN5" s="1"/>
  <c r="AH6"/>
  <c r="K6"/>
  <c r="J6"/>
  <c r="AD6" s="1"/>
  <c r="I6"/>
  <c r="F6"/>
  <c r="AB6" s="1"/>
  <c r="AJ5"/>
  <c r="AO4" s="1"/>
  <c r="AI5"/>
  <c r="AN6" s="1"/>
  <c r="M5"/>
  <c r="L5"/>
  <c r="I5"/>
  <c r="H5"/>
  <c r="G5"/>
  <c r="O5" s="1"/>
  <c r="AJ4"/>
  <c r="AO5" s="1"/>
  <c r="AI4"/>
  <c r="AN3" s="1"/>
  <c r="AH4"/>
  <c r="AM6" s="1"/>
  <c r="L4"/>
  <c r="K4"/>
  <c r="J4"/>
  <c r="F4"/>
  <c r="AM3"/>
  <c r="AJ3"/>
  <c r="AO6" s="1"/>
  <c r="AI3"/>
  <c r="AN4" s="1"/>
  <c r="AH3"/>
  <c r="AM5" s="1"/>
  <c r="M3"/>
  <c r="L3"/>
  <c r="AD3" s="1"/>
  <c r="K3"/>
  <c r="J3"/>
  <c r="I3"/>
  <c r="H5" i="24"/>
  <c r="P6"/>
  <c r="G6"/>
  <c r="I3"/>
  <c r="I6"/>
  <c r="F5"/>
  <c r="AJ6"/>
  <c r="AO3" s="1"/>
  <c r="AI6"/>
  <c r="AN5" s="1"/>
  <c r="AH6"/>
  <c r="Q6"/>
  <c r="N6"/>
  <c r="K6"/>
  <c r="J6"/>
  <c r="AD6" s="1"/>
  <c r="H6"/>
  <c r="AC6" s="1"/>
  <c r="AJ5"/>
  <c r="AO4" s="1"/>
  <c r="AI5"/>
  <c r="AN6" s="1"/>
  <c r="AM3"/>
  <c r="M5"/>
  <c r="L5"/>
  <c r="AD5" s="1"/>
  <c r="I5"/>
  <c r="AM4"/>
  <c r="AJ4"/>
  <c r="AO5" s="1"/>
  <c r="AI4"/>
  <c r="AN3" s="1"/>
  <c r="AH4"/>
  <c r="AM6" s="1"/>
  <c r="M4"/>
  <c r="J4"/>
  <c r="G4"/>
  <c r="F4"/>
  <c r="AJ3"/>
  <c r="AO6" s="1"/>
  <c r="AI3"/>
  <c r="AN4" s="1"/>
  <c r="AH3"/>
  <c r="AM5" s="1"/>
  <c r="H3"/>
  <c r="AD5" i="7" l="1"/>
  <c r="AD6"/>
  <c r="AB3"/>
  <c r="AC6"/>
  <c r="AC3" i="6"/>
  <c r="AD5" i="5"/>
  <c r="AC6"/>
  <c r="AD3" i="8"/>
  <c r="O3" i="5"/>
  <c r="AB6" i="8"/>
  <c r="AB3"/>
  <c r="AB4"/>
  <c r="AC3"/>
  <c r="AC4" i="6"/>
  <c r="AC5"/>
  <c r="AB3"/>
  <c r="O3"/>
  <c r="N3"/>
  <c r="N5"/>
  <c r="AC5" i="7"/>
  <c r="AB4"/>
  <c r="AC5" i="24"/>
  <c r="AB3"/>
  <c r="AB4"/>
  <c r="AC4" i="5"/>
  <c r="AC5"/>
  <c r="AC3"/>
  <c r="AG4" i="24"/>
  <c r="P4" s="1"/>
  <c r="AG5" i="10"/>
  <c r="P5" s="1"/>
  <c r="R6" i="38"/>
  <c r="AG5" i="6"/>
  <c r="P5" s="1"/>
  <c r="AP3" i="38"/>
  <c r="AP6" i="5"/>
  <c r="AG3" i="7"/>
  <c r="AG3" i="6"/>
  <c r="P3" s="1"/>
  <c r="AP6"/>
  <c r="Q6" s="1"/>
  <c r="AG4" i="10"/>
  <c r="AO4"/>
  <c r="AP4" s="1"/>
  <c r="AK6" i="9"/>
  <c r="AP5"/>
  <c r="AP3"/>
  <c r="AG5"/>
  <c r="AG5" i="8"/>
  <c r="P5" s="1"/>
  <c r="AP5" i="7"/>
  <c r="Q5" s="1"/>
  <c r="AP4" i="6"/>
  <c r="Q4" s="1"/>
  <c r="AP3" i="5"/>
  <c r="Q3" s="1"/>
  <c r="AP5"/>
  <c r="Q5" s="1"/>
  <c r="AP5" i="24"/>
  <c r="Q5" s="1"/>
  <c r="AK6"/>
  <c r="AP6"/>
  <c r="AK3" i="38"/>
  <c r="R3" s="1"/>
  <c r="AP6" i="10"/>
  <c r="P6"/>
  <c r="AK6"/>
  <c r="N6"/>
  <c r="Q6"/>
  <c r="N5"/>
  <c r="L5"/>
  <c r="M5"/>
  <c r="O5" s="1"/>
  <c r="AK5"/>
  <c r="AP5"/>
  <c r="Q5" s="1"/>
  <c r="K4"/>
  <c r="G5"/>
  <c r="O6"/>
  <c r="AG6"/>
  <c r="AN3"/>
  <c r="L4"/>
  <c r="AD4" s="1"/>
  <c r="H5"/>
  <c r="AC5" s="1"/>
  <c r="AO3"/>
  <c r="AG3"/>
  <c r="N4"/>
  <c r="O4"/>
  <c r="I6"/>
  <c r="P4"/>
  <c r="AG4" i="8"/>
  <c r="P4" s="1"/>
  <c r="AG4" i="9"/>
  <c r="P4" s="1"/>
  <c r="Q3"/>
  <c r="F4"/>
  <c r="AB4" s="1"/>
  <c r="AP6"/>
  <c r="AK3"/>
  <c r="F5"/>
  <c r="AB5" s="1"/>
  <c r="P5"/>
  <c r="N6"/>
  <c r="M3"/>
  <c r="G5"/>
  <c r="AG6"/>
  <c r="R6" s="1"/>
  <c r="H3"/>
  <c r="N3" s="1"/>
  <c r="AG3"/>
  <c r="N4"/>
  <c r="AK5"/>
  <c r="R5" s="1"/>
  <c r="AM4"/>
  <c r="P3"/>
  <c r="I3"/>
  <c r="O3" s="1"/>
  <c r="AO4" i="8"/>
  <c r="AK4" s="1"/>
  <c r="M5"/>
  <c r="AD5" s="1"/>
  <c r="K6"/>
  <c r="AD6" s="1"/>
  <c r="AG6"/>
  <c r="P6" s="1"/>
  <c r="N6"/>
  <c r="AK6"/>
  <c r="AK5"/>
  <c r="AP5"/>
  <c r="Q5" s="1"/>
  <c r="K4"/>
  <c r="O4" s="1"/>
  <c r="G5"/>
  <c r="AP6"/>
  <c r="Q6" s="1"/>
  <c r="N3"/>
  <c r="AN3"/>
  <c r="L4"/>
  <c r="AD4" s="1"/>
  <c r="H5"/>
  <c r="AC5" s="1"/>
  <c r="O3"/>
  <c r="AG3"/>
  <c r="P3" s="1"/>
  <c r="I6"/>
  <c r="AC6" s="1"/>
  <c r="N5" i="7"/>
  <c r="AP3"/>
  <c r="Q3" s="1"/>
  <c r="J3"/>
  <c r="K3"/>
  <c r="AP6"/>
  <c r="Q6" s="1"/>
  <c r="AK6"/>
  <c r="AK3"/>
  <c r="M3"/>
  <c r="AD3" s="1"/>
  <c r="K4"/>
  <c r="AC4" s="1"/>
  <c r="G5"/>
  <c r="O5" s="1"/>
  <c r="O6"/>
  <c r="AG6"/>
  <c r="P6" s="1"/>
  <c r="AG5"/>
  <c r="P5" s="1"/>
  <c r="N3"/>
  <c r="L4"/>
  <c r="AD4" s="1"/>
  <c r="F6"/>
  <c r="AN4"/>
  <c r="AK4" s="1"/>
  <c r="AK5"/>
  <c r="P3"/>
  <c r="AG4"/>
  <c r="P4" s="1"/>
  <c r="AG4" i="6"/>
  <c r="P4" s="1"/>
  <c r="H6"/>
  <c r="N6" s="1"/>
  <c r="AK6"/>
  <c r="AK5"/>
  <c r="AP5"/>
  <c r="Q5" s="1"/>
  <c r="G5"/>
  <c r="AB5" s="1"/>
  <c r="AG6"/>
  <c r="P6" s="1"/>
  <c r="AN3"/>
  <c r="L4"/>
  <c r="AD4" s="1"/>
  <c r="AK4"/>
  <c r="AO3"/>
  <c r="O4"/>
  <c r="I6"/>
  <c r="O6" s="1"/>
  <c r="M4" i="5"/>
  <c r="N4"/>
  <c r="AK6"/>
  <c r="AK5"/>
  <c r="AK3"/>
  <c r="F5"/>
  <c r="AG5"/>
  <c r="P5" s="1"/>
  <c r="N6"/>
  <c r="G4"/>
  <c r="AB4" s="1"/>
  <c r="O6"/>
  <c r="AG6"/>
  <c r="P6" s="1"/>
  <c r="AM4"/>
  <c r="Q6"/>
  <c r="AG3"/>
  <c r="P3" s="1"/>
  <c r="H3"/>
  <c r="AB3" s="1"/>
  <c r="AG4"/>
  <c r="P4" s="1"/>
  <c r="K3" i="24"/>
  <c r="J3"/>
  <c r="AC3" s="1"/>
  <c r="AP3"/>
  <c r="Q3" s="1"/>
  <c r="N5"/>
  <c r="AK4"/>
  <c r="AP4"/>
  <c r="Q4" s="1"/>
  <c r="AG5"/>
  <c r="P5" s="1"/>
  <c r="M3"/>
  <c r="O3" s="1"/>
  <c r="K4"/>
  <c r="AC4" s="1"/>
  <c r="G5"/>
  <c r="O5" s="1"/>
  <c r="O6"/>
  <c r="AG6"/>
  <c r="L3"/>
  <c r="AD3" s="1"/>
  <c r="AK3"/>
  <c r="L4"/>
  <c r="AD4" s="1"/>
  <c r="F6"/>
  <c r="AB6" s="1"/>
  <c r="AG3"/>
  <c r="P3" s="1"/>
  <c r="N4"/>
  <c r="AK5"/>
  <c r="AO18" i="37"/>
  <c r="AN18"/>
  <c r="AM18"/>
  <c r="AL18"/>
  <c r="AK18"/>
  <c r="AJ18"/>
  <c r="AI18"/>
  <c r="AH18"/>
  <c r="AG18"/>
  <c r="AF18"/>
  <c r="AE18"/>
  <c r="AD18"/>
  <c r="AC18"/>
  <c r="AB18"/>
  <c r="U18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J6" s="1"/>
  <c r="AD6" s="1"/>
  <c r="T14"/>
  <c r="L5" s="1"/>
  <c r="AD5" s="1"/>
  <c r="AO13"/>
  <c r="AN13"/>
  <c r="AM13"/>
  <c r="AL13"/>
  <c r="AK13"/>
  <c r="AJ13"/>
  <c r="AI13"/>
  <c r="AH13"/>
  <c r="AG13"/>
  <c r="AF13"/>
  <c r="AE13"/>
  <c r="AD13"/>
  <c r="AC13"/>
  <c r="AB13"/>
  <c r="U13"/>
  <c r="T13"/>
  <c r="G4" s="1"/>
  <c r="AO10"/>
  <c r="AN10"/>
  <c r="AM10"/>
  <c r="AL10"/>
  <c r="AK10"/>
  <c r="AJ10"/>
  <c r="AI10"/>
  <c r="AH10"/>
  <c r="AG10"/>
  <c r="AF10"/>
  <c r="AE10"/>
  <c r="AD10"/>
  <c r="AC10"/>
  <c r="AB10"/>
  <c r="U10"/>
  <c r="O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G5" s="1"/>
  <c r="AJ6"/>
  <c r="AO3" s="1"/>
  <c r="AI6"/>
  <c r="AN5" s="1"/>
  <c r="AH6"/>
  <c r="AJ5"/>
  <c r="AO4" s="1"/>
  <c r="AI5"/>
  <c r="AN6" s="1"/>
  <c r="AH5"/>
  <c r="AJ4"/>
  <c r="AO5" s="1"/>
  <c r="AI4"/>
  <c r="AN3" s="1"/>
  <c r="AH4"/>
  <c r="AM6" s="1"/>
  <c r="AJ3"/>
  <c r="AI3"/>
  <c r="AN4" s="1"/>
  <c r="AH3"/>
  <c r="AM5" s="1"/>
  <c r="M3"/>
  <c r="AJ6" i="23"/>
  <c r="AO3" s="1"/>
  <c r="AI6"/>
  <c r="AN5" s="1"/>
  <c r="AH6"/>
  <c r="AM4" s="1"/>
  <c r="AJ5"/>
  <c r="AO4" s="1"/>
  <c r="AI5"/>
  <c r="AN6" s="1"/>
  <c r="AI3"/>
  <c r="AN4" s="1"/>
  <c r="AM3"/>
  <c r="AJ4"/>
  <c r="AO5" s="1"/>
  <c r="AI4"/>
  <c r="AN3" s="1"/>
  <c r="AB6" i="7" l="1"/>
  <c r="R6" s="1"/>
  <c r="N6"/>
  <c r="N4" i="8"/>
  <c r="O4" i="24"/>
  <c r="R4" s="1"/>
  <c r="O5" i="6"/>
  <c r="R5" s="1"/>
  <c r="N4" i="7"/>
  <c r="O3"/>
  <c r="O5" i="8"/>
  <c r="O6"/>
  <c r="R6" s="1"/>
  <c r="AB5"/>
  <c r="O4" i="7"/>
  <c r="N3" i="24"/>
  <c r="R3" s="1"/>
  <c r="O4" i="5"/>
  <c r="N3"/>
  <c r="R3" s="1"/>
  <c r="AB5"/>
  <c r="N5"/>
  <c r="M5" i="37"/>
  <c r="AK4" i="10"/>
  <c r="R4" s="1"/>
  <c r="R6"/>
  <c r="L4" i="37"/>
  <c r="AD4" s="1"/>
  <c r="K6"/>
  <c r="P7" i="6"/>
  <c r="R6" i="24"/>
  <c r="AC6" i="6"/>
  <c r="R6" s="1"/>
  <c r="Q7" i="10"/>
  <c r="P7"/>
  <c r="AD5"/>
  <c r="R5" s="1"/>
  <c r="AP3"/>
  <c r="AK3"/>
  <c r="R3" s="1"/>
  <c r="AP4" i="8"/>
  <c r="Q4" s="1"/>
  <c r="AB3" i="9"/>
  <c r="R3" s="1"/>
  <c r="P7"/>
  <c r="AK4"/>
  <c r="R4" s="1"/>
  <c r="AP4"/>
  <c r="Q4" s="1"/>
  <c r="Q7" s="1"/>
  <c r="N5" i="8"/>
  <c r="AC4"/>
  <c r="P7"/>
  <c r="AP3"/>
  <c r="Q3" s="1"/>
  <c r="AK3"/>
  <c r="R3" s="1"/>
  <c r="P7" i="7"/>
  <c r="AC3"/>
  <c r="AB5"/>
  <c r="R5" s="1"/>
  <c r="AP4"/>
  <c r="Q4" s="1"/>
  <c r="Q7" s="1"/>
  <c r="AP3" i="6"/>
  <c r="Q3" s="1"/>
  <c r="Q7" s="1"/>
  <c r="AK3"/>
  <c r="R3" s="1"/>
  <c r="N4"/>
  <c r="R4" s="1"/>
  <c r="AD4" i="5"/>
  <c r="R6"/>
  <c r="P7"/>
  <c r="AP4"/>
  <c r="Q4" s="1"/>
  <c r="Q7" s="1"/>
  <c r="AK4"/>
  <c r="P7" i="24"/>
  <c r="Q7"/>
  <c r="AB5"/>
  <c r="R5" s="1"/>
  <c r="H5" i="37"/>
  <c r="H3"/>
  <c r="F4"/>
  <c r="AB4" s="1"/>
  <c r="I3"/>
  <c r="AG3"/>
  <c r="P3" s="1"/>
  <c r="L3"/>
  <c r="AD3" s="1"/>
  <c r="AG6"/>
  <c r="AK5"/>
  <c r="J3"/>
  <c r="N3" s="1"/>
  <c r="K3"/>
  <c r="O3" s="1"/>
  <c r="AM4"/>
  <c r="AK4" s="1"/>
  <c r="AM3"/>
  <c r="AP3" s="1"/>
  <c r="Q3" s="1"/>
  <c r="AP5"/>
  <c r="Q5" s="1"/>
  <c r="J4"/>
  <c r="AC4" s="1"/>
  <c r="F5"/>
  <c r="AB5" s="1"/>
  <c r="AG5"/>
  <c r="P5" s="1"/>
  <c r="N6"/>
  <c r="AO6"/>
  <c r="AK6" s="1"/>
  <c r="P6"/>
  <c r="M4"/>
  <c r="I5"/>
  <c r="O5" s="1"/>
  <c r="Q6"/>
  <c r="H6"/>
  <c r="AC6" s="1"/>
  <c r="O4"/>
  <c r="AG4"/>
  <c r="P4" s="1"/>
  <c r="AJ3" i="23"/>
  <c r="AO6" s="1"/>
  <c r="R3" i="7" l="1"/>
  <c r="R4" i="8"/>
  <c r="R4" i="7"/>
  <c r="R5" i="5"/>
  <c r="Q7" i="8"/>
  <c r="R5"/>
  <c r="AP4" i="37"/>
  <c r="Q4" s="1"/>
  <c r="Q7" s="1"/>
  <c r="R6"/>
  <c r="R4" i="5"/>
  <c r="N4" i="37"/>
  <c r="R4" s="1"/>
  <c r="AC5"/>
  <c r="AB3"/>
  <c r="P7"/>
  <c r="AC3"/>
  <c r="N5"/>
  <c r="R5" s="1"/>
  <c r="AK3"/>
  <c r="AP6"/>
  <c r="BO59" i="36"/>
  <c r="BO58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52"/>
  <c r="E53"/>
  <c r="E54"/>
  <c r="E51"/>
  <c r="BO50"/>
  <c r="BO49"/>
  <c r="Y95"/>
  <c r="Y94"/>
  <c r="O94"/>
  <c r="O93"/>
  <c r="AI92"/>
  <c r="AI91"/>
  <c r="O90"/>
  <c r="Y89"/>
  <c r="O89"/>
  <c r="Y88"/>
  <c r="AS86"/>
  <c r="AS85"/>
  <c r="Y83"/>
  <c r="Y82"/>
  <c r="O82"/>
  <c r="O81"/>
  <c r="AI80"/>
  <c r="AI79"/>
  <c r="O78"/>
  <c r="Y77"/>
  <c r="O77"/>
  <c r="Y76"/>
  <c r="BD74"/>
  <c r="BD73"/>
  <c r="Y71"/>
  <c r="Y70"/>
  <c r="O70"/>
  <c r="O69"/>
  <c r="AI68"/>
  <c r="AI67"/>
  <c r="O66"/>
  <c r="Y65"/>
  <c r="O65"/>
  <c r="Y64"/>
  <c r="AS62"/>
  <c r="AS61"/>
  <c r="Y59"/>
  <c r="Y58"/>
  <c r="O58"/>
  <c r="O57"/>
  <c r="AI56"/>
  <c r="AI55"/>
  <c r="O54"/>
  <c r="Y53"/>
  <c r="O53"/>
  <c r="Y52"/>
  <c r="Y47"/>
  <c r="Y46"/>
  <c r="O46"/>
  <c r="O45"/>
  <c r="AI44"/>
  <c r="AI43"/>
  <c r="O42"/>
  <c r="Y41"/>
  <c r="O41"/>
  <c r="Y40"/>
  <c r="AS38"/>
  <c r="AS37"/>
  <c r="Y35"/>
  <c r="Y34"/>
  <c r="O34"/>
  <c r="O33"/>
  <c r="AI32"/>
  <c r="AI31"/>
  <c r="O30"/>
  <c r="Y29"/>
  <c r="O29"/>
  <c r="Y28"/>
  <c r="BD26"/>
  <c r="BD25"/>
  <c r="Y23"/>
  <c r="Y22"/>
  <c r="O22"/>
  <c r="O21"/>
  <c r="AI20"/>
  <c r="AI19"/>
  <c r="O18"/>
  <c r="Y17"/>
  <c r="O17"/>
  <c r="Y16"/>
  <c r="AS14"/>
  <c r="AS13"/>
  <c r="Y11"/>
  <c r="Y10"/>
  <c r="O10"/>
  <c r="O9"/>
  <c r="AI8"/>
  <c r="AI7"/>
  <c r="O6"/>
  <c r="Y5"/>
  <c r="O5"/>
  <c r="Y4"/>
  <c r="R3" i="37" l="1"/>
  <c r="E32" i="1"/>
  <c r="E31"/>
  <c r="G31" s="1"/>
  <c r="E30"/>
  <c r="G30" s="1"/>
  <c r="E29"/>
  <c r="E27"/>
  <c r="G27" s="1"/>
  <c r="E26"/>
  <c r="G26" s="1"/>
  <c r="E25"/>
  <c r="F25" s="1"/>
  <c r="E24"/>
  <c r="G24" s="1"/>
  <c r="I24" s="1"/>
  <c r="D29"/>
  <c r="D30"/>
  <c r="D31"/>
  <c r="D32"/>
  <c r="D24"/>
  <c r="D25"/>
  <c r="D26"/>
  <c r="D27"/>
  <c r="F24" l="1"/>
  <c r="H24"/>
  <c r="J24"/>
  <c r="H26"/>
  <c r="H27"/>
  <c r="F32"/>
  <c r="F29"/>
  <c r="G29"/>
  <c r="I29" s="1"/>
  <c r="J29" s="1"/>
  <c r="I30"/>
  <c r="J30" s="1"/>
  <c r="H30"/>
  <c r="H31"/>
  <c r="I31"/>
  <c r="J31" s="1"/>
  <c r="F31"/>
  <c r="G32"/>
  <c r="F30"/>
  <c r="F26"/>
  <c r="F27"/>
  <c r="G25"/>
  <c r="I27"/>
  <c r="J27" s="1"/>
  <c r="I26"/>
  <c r="J26" s="1"/>
  <c r="H29" l="1"/>
  <c r="D43" i="36"/>
  <c r="D44"/>
  <c r="D36"/>
  <c r="D35"/>
  <c r="I32" i="1"/>
  <c r="J32" s="1"/>
  <c r="H32"/>
  <c r="I25"/>
  <c r="J25" s="1"/>
  <c r="H25"/>
  <c r="M24" i="19"/>
  <c r="D45" i="36" l="1"/>
  <c r="D46"/>
  <c r="D38"/>
  <c r="D37"/>
  <c r="D4" i="1"/>
  <c r="C3" i="37" s="1"/>
  <c r="M34" i="19"/>
  <c r="M7"/>
  <c r="M6"/>
  <c r="M3"/>
  <c r="M12"/>
  <c r="M44"/>
  <c r="M40"/>
  <c r="M27"/>
  <c r="M8"/>
  <c r="M23"/>
  <c r="M47"/>
  <c r="M28"/>
  <c r="M36"/>
  <c r="M41"/>
  <c r="M45"/>
  <c r="M49"/>
  <c r="M51"/>
  <c r="M46"/>
  <c r="M10"/>
  <c r="M42"/>
  <c r="M18"/>
  <c r="M48"/>
  <c r="M37"/>
  <c r="M38"/>
  <c r="M16"/>
  <c r="M52"/>
  <c r="M50"/>
  <c r="M15"/>
  <c r="M26"/>
  <c r="M53"/>
  <c r="M39"/>
  <c r="M31"/>
  <c r="M9"/>
  <c r="M4"/>
  <c r="M54"/>
  <c r="M25"/>
  <c r="M17"/>
  <c r="M32"/>
  <c r="M55"/>
  <c r="M33"/>
  <c r="M30"/>
  <c r="M56"/>
  <c r="M19"/>
  <c r="M43"/>
  <c r="M29"/>
  <c r="M5"/>
  <c r="M13"/>
  <c r="M57"/>
  <c r="M11"/>
  <c r="M21"/>
  <c r="M58"/>
  <c r="M59"/>
  <c r="M60"/>
  <c r="M61"/>
  <c r="M62"/>
  <c r="M63"/>
  <c r="M64"/>
  <c r="M65"/>
  <c r="M66"/>
  <c r="M22"/>
  <c r="M35"/>
  <c r="M14"/>
  <c r="M20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/>
  <c r="C9"/>
  <c r="C14"/>
  <c r="E10"/>
  <c r="E17"/>
  <c r="E14"/>
  <c r="C18"/>
  <c r="E9"/>
  <c r="E18"/>
  <c r="C10"/>
  <c r="E13"/>
  <c r="T6"/>
  <c r="T5"/>
  <c r="T4"/>
  <c r="T3"/>
  <c r="E17" i="37"/>
  <c r="C13"/>
  <c r="E9"/>
  <c r="T6"/>
  <c r="C17"/>
  <c r="E10"/>
  <c r="E18"/>
  <c r="E13"/>
  <c r="T5"/>
  <c r="C18"/>
  <c r="C9"/>
  <c r="C14"/>
  <c r="T3"/>
  <c r="C10"/>
  <c r="E14"/>
  <c r="T4"/>
  <c r="D48" i="36"/>
  <c r="D50"/>
  <c r="D49"/>
  <c r="D47"/>
  <c r="D39"/>
  <c r="D40"/>
  <c r="D41"/>
  <c r="D42"/>
  <c r="G8" i="21"/>
  <c r="G4"/>
  <c r="X2" i="7" l="1"/>
  <c r="X4"/>
  <c r="X3"/>
  <c r="X5"/>
  <c r="X4" i="37"/>
  <c r="X2"/>
  <c r="X5"/>
  <c r="X3"/>
  <c r="Y44" i="26"/>
  <c r="Y43"/>
  <c r="O41"/>
  <c r="AI38"/>
  <c r="AI37"/>
  <c r="AT35"/>
  <c r="AW31" s="1"/>
  <c r="O35"/>
  <c r="AT34"/>
  <c r="AW30" s="1"/>
  <c r="O34"/>
  <c r="Y32"/>
  <c r="Y31"/>
  <c r="O29"/>
  <c r="AT26"/>
  <c r="AT25"/>
  <c r="Y20"/>
  <c r="Y19"/>
  <c r="AI14"/>
  <c r="AI13"/>
  <c r="O11"/>
  <c r="O10"/>
  <c r="Y8"/>
  <c r="Y7"/>
  <c r="O5"/>
  <c r="D11" i="36" l="1"/>
  <c r="D11" i="48"/>
  <c r="D12" i="36"/>
  <c r="D12" i="48"/>
  <c r="AV31" i="26"/>
  <c r="O47" i="25" l="1"/>
  <c r="O46"/>
  <c r="Y44"/>
  <c r="Y43"/>
  <c r="O41"/>
  <c r="O40"/>
  <c r="AI38"/>
  <c r="AI37"/>
  <c r="AT35"/>
  <c r="O35"/>
  <c r="AT34"/>
  <c r="AW30" s="1"/>
  <c r="O34"/>
  <c r="Y32"/>
  <c r="Y31"/>
  <c r="O29"/>
  <c r="O28"/>
  <c r="AT26"/>
  <c r="AT25"/>
  <c r="O23"/>
  <c r="O22"/>
  <c r="Y20"/>
  <c r="Y19"/>
  <c r="O17"/>
  <c r="O16"/>
  <c r="AI14"/>
  <c r="AI13"/>
  <c r="AL34" s="1"/>
  <c r="O11"/>
  <c r="O10"/>
  <c r="Y8"/>
  <c r="Y7"/>
  <c r="O5"/>
  <c r="O4"/>
  <c r="AJ43" i="22"/>
  <c r="AV31" i="25" l="1"/>
  <c r="AW31"/>
  <c r="AY19" l="1"/>
  <c r="AO18" i="23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H4"/>
  <c r="AM6" s="1"/>
  <c r="AH3"/>
  <c r="AM5" s="1"/>
  <c r="H5" l="1"/>
  <c r="AC5" s="1"/>
  <c r="K4"/>
  <c r="I5"/>
  <c r="J4"/>
  <c r="G6"/>
  <c r="L3"/>
  <c r="F6"/>
  <c r="M3"/>
  <c r="K6"/>
  <c r="L5"/>
  <c r="M5"/>
  <c r="J6"/>
  <c r="AD6" s="1"/>
  <c r="H3"/>
  <c r="G4"/>
  <c r="I3"/>
  <c r="F4"/>
  <c r="L4"/>
  <c r="AD4" s="1"/>
  <c r="I6"/>
  <c r="M4"/>
  <c r="H6"/>
  <c r="G5"/>
  <c r="J3"/>
  <c r="F5"/>
  <c r="K3"/>
  <c r="AP3"/>
  <c r="Q3" s="1"/>
  <c r="AD5"/>
  <c r="AG4"/>
  <c r="P4" s="1"/>
  <c r="AK5"/>
  <c r="AK3"/>
  <c r="AP5"/>
  <c r="Q5" s="1"/>
  <c r="AP6"/>
  <c r="Q6" s="1"/>
  <c r="AG3"/>
  <c r="P3" s="1"/>
  <c r="AP4"/>
  <c r="Q4" s="1"/>
  <c r="AG5"/>
  <c r="P5" s="1"/>
  <c r="AG6"/>
  <c r="P6" s="1"/>
  <c r="AC4" l="1"/>
  <c r="O5"/>
  <c r="N5"/>
  <c r="AB4"/>
  <c r="O4"/>
  <c r="AB3"/>
  <c r="O3"/>
  <c r="N4"/>
  <c r="N3"/>
  <c r="N6"/>
  <c r="O6"/>
  <c r="AC6"/>
  <c r="AC3"/>
  <c r="AB5"/>
  <c r="Q7"/>
  <c r="P7"/>
  <c r="AK6"/>
  <c r="AD3"/>
  <c r="AK4"/>
  <c r="C3"/>
  <c r="C4"/>
  <c r="C5"/>
  <c r="C6"/>
  <c r="R5" l="1"/>
  <c r="R4"/>
  <c r="E14"/>
  <c r="E10"/>
  <c r="C18"/>
  <c r="E9"/>
  <c r="E13"/>
  <c r="E18"/>
  <c r="C13"/>
  <c r="C17"/>
  <c r="R3"/>
  <c r="E17"/>
  <c r="C10"/>
  <c r="C14"/>
  <c r="C9"/>
  <c r="AB6"/>
  <c r="R6" s="1"/>
  <c r="T6" l="1"/>
  <c r="BE35" i="22"/>
  <c r="BE34"/>
  <c r="BE26"/>
  <c r="BE25"/>
  <c r="AJ8"/>
  <c r="AJ7"/>
  <c r="AT14"/>
  <c r="AT13"/>
  <c r="AJ20"/>
  <c r="AJ19"/>
  <c r="AJ32"/>
  <c r="AJ31"/>
  <c r="AT38"/>
  <c r="AT37"/>
  <c r="AJ44"/>
  <c r="Z47"/>
  <c r="Z46"/>
  <c r="Z41"/>
  <c r="Z40"/>
  <c r="Z35"/>
  <c r="Z34"/>
  <c r="Z29"/>
  <c r="Z28"/>
  <c r="Z23"/>
  <c r="Z22"/>
  <c r="Z17"/>
  <c r="Z16"/>
  <c r="Z11"/>
  <c r="Z10"/>
  <c r="Z5"/>
  <c r="Z4"/>
  <c r="P46"/>
  <c r="P45"/>
  <c r="P42"/>
  <c r="P41"/>
  <c r="P34"/>
  <c r="P33"/>
  <c r="P30"/>
  <c r="P29"/>
  <c r="P22"/>
  <c r="P21"/>
  <c r="P18"/>
  <c r="P17"/>
  <c r="P10"/>
  <c r="P9"/>
  <c r="P6"/>
  <c r="P5"/>
  <c r="O4" i="21"/>
  <c r="O3"/>
  <c r="T4" i="23" l="1"/>
  <c r="T5"/>
  <c r="T3"/>
  <c r="BG31" i="22"/>
  <c r="BH31"/>
  <c r="BH30"/>
  <c r="X5" i="23" l="1"/>
  <c r="X2"/>
  <c r="X4"/>
  <c r="X3"/>
  <c r="G51" i="36"/>
  <c r="Q52" s="1"/>
  <c r="AA55" s="1"/>
  <c r="AK61" s="1"/>
  <c r="G3"/>
  <c r="Q4" s="1"/>
  <c r="AA7" s="1"/>
  <c r="AK13" s="1"/>
  <c r="G81"/>
  <c r="Q82" s="1"/>
  <c r="AA80" s="1"/>
  <c r="AK85" s="1"/>
  <c r="G33"/>
  <c r="Q34" s="1"/>
  <c r="AA32" s="1"/>
  <c r="AK37" s="1"/>
  <c r="D4" i="49" l="1"/>
  <c r="D4" i="48"/>
  <c r="D3" i="49"/>
  <c r="G7" s="1"/>
  <c r="D3" i="48"/>
  <c r="H3" s="1"/>
  <c r="R4" s="1"/>
  <c r="D4" i="36"/>
  <c r="D4" i="47"/>
  <c r="G32" s="1"/>
  <c r="D3" i="36"/>
  <c r="D3" i="47"/>
  <c r="G7" s="1"/>
  <c r="Q13" s="1"/>
  <c r="D3" i="26"/>
  <c r="D3" i="25"/>
  <c r="G4" s="1"/>
  <c r="Q7" s="1"/>
  <c r="AX32" s="1"/>
  <c r="D4" i="21"/>
  <c r="D4" i="22"/>
  <c r="D3"/>
  <c r="D3" i="21"/>
  <c r="G3" s="1"/>
  <c r="D4" i="25"/>
  <c r="G5" s="1"/>
  <c r="AX36" s="1"/>
  <c r="D4" i="26"/>
  <c r="BD42" i="21"/>
  <c r="BD41"/>
  <c r="BD34"/>
  <c r="BD33"/>
  <c r="AS50"/>
  <c r="AS49"/>
  <c r="AS18"/>
  <c r="AS17"/>
  <c r="AI58"/>
  <c r="AI57"/>
  <c r="AI42"/>
  <c r="AI41"/>
  <c r="AI26"/>
  <c r="AI25"/>
  <c r="AI10"/>
  <c r="AI9"/>
  <c r="Y62"/>
  <c r="Y54"/>
  <c r="Y46"/>
  <c r="Y38"/>
  <c r="Y30"/>
  <c r="Y22"/>
  <c r="Y6"/>
  <c r="Y61"/>
  <c r="Y53"/>
  <c r="Y45"/>
  <c r="Y37"/>
  <c r="Y29"/>
  <c r="Y21"/>
  <c r="Y14"/>
  <c r="Y13"/>
  <c r="Y5"/>
  <c r="O64"/>
  <c r="O63"/>
  <c r="O60"/>
  <c r="O59"/>
  <c r="O56"/>
  <c r="O55"/>
  <c r="O52"/>
  <c r="O51"/>
  <c r="O48"/>
  <c r="O47"/>
  <c r="O44"/>
  <c r="O43"/>
  <c r="O40"/>
  <c r="O39"/>
  <c r="O36"/>
  <c r="O35"/>
  <c r="O32"/>
  <c r="O31"/>
  <c r="O28"/>
  <c r="O27"/>
  <c r="O24"/>
  <c r="O23"/>
  <c r="O20"/>
  <c r="O19"/>
  <c r="O16"/>
  <c r="O15"/>
  <c r="O12"/>
  <c r="O11"/>
  <c r="O8"/>
  <c r="O7"/>
  <c r="G63"/>
  <c r="G59"/>
  <c r="G5" i="26" l="1"/>
  <c r="Q7" s="1"/>
  <c r="BH45" i="21"/>
  <c r="BH42"/>
  <c r="BG40"/>
  <c r="BF42"/>
  <c r="BH16"/>
  <c r="BG15"/>
  <c r="BF16"/>
  <c r="BH19"/>
  <c r="Q61"/>
  <c r="Q62"/>
  <c r="BG67"/>
  <c r="AA58"/>
  <c r="BG59"/>
  <c r="BE55"/>
  <c r="BF55"/>
  <c r="BF54"/>
  <c r="Q5"/>
  <c r="AA9" s="1"/>
  <c r="AK17" s="1"/>
  <c r="AV33" s="1"/>
  <c r="BG52" l="1"/>
  <c r="E19" i="1"/>
  <c r="E17"/>
  <c r="E16"/>
  <c r="E15"/>
  <c r="E14"/>
  <c r="E10"/>
  <c r="E11"/>
  <c r="E12"/>
  <c r="E9"/>
  <c r="E5"/>
  <c r="E6"/>
  <c r="E7"/>
  <c r="E4"/>
  <c r="G10" l="1"/>
  <c r="F10"/>
  <c r="C4" i="8" s="1"/>
  <c r="G6" i="1"/>
  <c r="F6"/>
  <c r="C5" i="24" s="1"/>
  <c r="G11" i="1"/>
  <c r="F11"/>
  <c r="C5" i="8" s="1"/>
  <c r="G7" i="1"/>
  <c r="F7"/>
  <c r="C6" i="24" s="1"/>
  <c r="G5" i="1"/>
  <c r="F5"/>
  <c r="C4" i="24" s="1"/>
  <c r="G12" i="1"/>
  <c r="F12"/>
  <c r="C6" i="8" s="1"/>
  <c r="G9" i="1"/>
  <c r="F9"/>
  <c r="C3" i="8" s="1"/>
  <c r="G4" i="1"/>
  <c r="F4"/>
  <c r="C3" i="24" s="1"/>
  <c r="G14" i="1"/>
  <c r="F14"/>
  <c r="C3" i="39" s="1"/>
  <c r="G16" i="1"/>
  <c r="F16"/>
  <c r="C5" i="39" s="1"/>
  <c r="G17" i="1"/>
  <c r="F17"/>
  <c r="C6" i="39" s="1"/>
  <c r="G15" i="1"/>
  <c r="F15"/>
  <c r="C4" i="39" s="1"/>
  <c r="G19" i="1"/>
  <c r="F19"/>
  <c r="C3" i="43" s="1"/>
  <c r="E14" i="24" l="1"/>
  <c r="E10"/>
  <c r="E17"/>
  <c r="C14"/>
  <c r="C9"/>
  <c r="C13"/>
  <c r="C17"/>
  <c r="C14" i="8"/>
  <c r="C13"/>
  <c r="C17"/>
  <c r="C9"/>
  <c r="C18"/>
  <c r="E9"/>
  <c r="E14"/>
  <c r="E10"/>
  <c r="E17"/>
  <c r="C18" i="24"/>
  <c r="E9"/>
  <c r="E13"/>
  <c r="E18"/>
  <c r="C10"/>
  <c r="E13" i="8"/>
  <c r="E18"/>
  <c r="C10"/>
  <c r="T4" i="24"/>
  <c r="I5" i="1"/>
  <c r="J5" s="1"/>
  <c r="C4" i="6" s="1"/>
  <c r="H5" i="1"/>
  <c r="C4" i="5" s="1"/>
  <c r="T6" i="24"/>
  <c r="I7" i="1"/>
  <c r="J7" s="1"/>
  <c r="C6" i="6" s="1"/>
  <c r="H7" i="1"/>
  <c r="C6" i="5" s="1"/>
  <c r="T5" i="8"/>
  <c r="T4"/>
  <c r="I10" i="1"/>
  <c r="J10" s="1"/>
  <c r="H10"/>
  <c r="C4" i="9" s="1"/>
  <c r="I11" i="1"/>
  <c r="J11" s="1"/>
  <c r="H11"/>
  <c r="C5" i="9" s="1"/>
  <c r="T5" i="24"/>
  <c r="I6" i="1"/>
  <c r="J6" s="1"/>
  <c r="C5" i="6" s="1"/>
  <c r="H6" i="1"/>
  <c r="C5" i="5" s="1"/>
  <c r="T6" i="8"/>
  <c r="I12" i="1"/>
  <c r="J12" s="1"/>
  <c r="H12"/>
  <c r="C6" i="9" s="1"/>
  <c r="T3" i="24"/>
  <c r="I4" i="1"/>
  <c r="J4" s="1"/>
  <c r="C3" i="6" s="1"/>
  <c r="H4" i="1"/>
  <c r="C3" i="5" s="1"/>
  <c r="T3" i="8"/>
  <c r="I9" i="1"/>
  <c r="J9" s="1"/>
  <c r="H9"/>
  <c r="C3" i="9" s="1"/>
  <c r="I14" i="1"/>
  <c r="J14" s="1"/>
  <c r="C3" i="41" s="1"/>
  <c r="H14" i="1"/>
  <c r="C3" i="40" s="1"/>
  <c r="I19" i="1"/>
  <c r="J19" s="1"/>
  <c r="C3" i="45" s="1"/>
  <c r="H19" i="1"/>
  <c r="C3" i="44" s="1"/>
  <c r="I15" i="1"/>
  <c r="J15" s="1"/>
  <c r="C4" i="41" s="1"/>
  <c r="H15" i="1"/>
  <c r="C4" i="40" s="1"/>
  <c r="I17" i="1"/>
  <c r="J17" s="1"/>
  <c r="C6" i="41" s="1"/>
  <c r="H17" i="1"/>
  <c r="C6" i="40" s="1"/>
  <c r="I16" i="1"/>
  <c r="J16" s="1"/>
  <c r="C5" i="41" s="1"/>
  <c r="H16" i="1"/>
  <c r="C5" i="40" s="1"/>
  <c r="E20" i="1"/>
  <c r="F20" s="1"/>
  <c r="C4" i="43" s="1"/>
  <c r="C13" i="9" l="1"/>
  <c r="C17"/>
  <c r="C9"/>
  <c r="C14"/>
  <c r="C18" i="5"/>
  <c r="E9"/>
  <c r="C18" i="6"/>
  <c r="E9"/>
  <c r="E10" i="5"/>
  <c r="E17"/>
  <c r="E14"/>
  <c r="C13"/>
  <c r="C17"/>
  <c r="C9"/>
  <c r="C14"/>
  <c r="E14" i="6"/>
  <c r="E10"/>
  <c r="E17"/>
  <c r="C14"/>
  <c r="C9"/>
  <c r="C13"/>
  <c r="C17"/>
  <c r="C18" i="9"/>
  <c r="E9"/>
  <c r="E18" i="5"/>
  <c r="C10"/>
  <c r="E13"/>
  <c r="E10" i="9"/>
  <c r="E17"/>
  <c r="E14"/>
  <c r="E18"/>
  <c r="C10"/>
  <c r="E13"/>
  <c r="E13" i="6"/>
  <c r="E18"/>
  <c r="C10"/>
  <c r="T6"/>
  <c r="T5"/>
  <c r="C4" i="10"/>
  <c r="T6" i="5"/>
  <c r="T4"/>
  <c r="T4" i="6"/>
  <c r="C5" i="10"/>
  <c r="T5" i="5"/>
  <c r="T5" i="9"/>
  <c r="T4"/>
  <c r="C6" i="10"/>
  <c r="T6" i="9"/>
  <c r="T3" i="6"/>
  <c r="T3" i="5"/>
  <c r="X4" i="8"/>
  <c r="X5"/>
  <c r="X2"/>
  <c r="X3"/>
  <c r="X5" i="24"/>
  <c r="X2"/>
  <c r="X3"/>
  <c r="X4"/>
  <c r="T3" i="9"/>
  <c r="C3" i="10"/>
  <c r="G20" i="1"/>
  <c r="D14" i="36" l="1"/>
  <c r="D14" i="48"/>
  <c r="D5" i="49"/>
  <c r="G44" s="1"/>
  <c r="D5" i="48"/>
  <c r="H27" s="1"/>
  <c r="R28" s="1"/>
  <c r="D13" i="36"/>
  <c r="D13" i="48"/>
  <c r="D6" i="49"/>
  <c r="D6" i="48"/>
  <c r="D5" i="36"/>
  <c r="D5" i="47"/>
  <c r="G44" s="1"/>
  <c r="Q38" s="1"/>
  <c r="D6" i="36"/>
  <c r="D6" i="47"/>
  <c r="G19" s="1"/>
  <c r="C14" i="39"/>
  <c r="C17"/>
  <c r="C13"/>
  <c r="C9"/>
  <c r="E10" i="38"/>
  <c r="E17"/>
  <c r="E14"/>
  <c r="C18" i="41"/>
  <c r="E9"/>
  <c r="E13" i="39"/>
  <c r="E18"/>
  <c r="C10"/>
  <c r="E10" i="40"/>
  <c r="E17"/>
  <c r="E14"/>
  <c r="E14" i="39"/>
  <c r="E10"/>
  <c r="E17"/>
  <c r="E18" i="38"/>
  <c r="C10"/>
  <c r="E13"/>
  <c r="C17" i="44"/>
  <c r="C9"/>
  <c r="C13"/>
  <c r="C13" i="43"/>
  <c r="C17"/>
  <c r="C9"/>
  <c r="E14" i="41"/>
  <c r="E10"/>
  <c r="E17"/>
  <c r="E18" i="42"/>
  <c r="C10"/>
  <c r="E13"/>
  <c r="C17"/>
  <c r="C9"/>
  <c r="C14"/>
  <c r="C13"/>
  <c r="C18"/>
  <c r="E9"/>
  <c r="E13" i="43"/>
  <c r="E18"/>
  <c r="C10"/>
  <c r="C14" i="10"/>
  <c r="C17"/>
  <c r="C13"/>
  <c r="C9"/>
  <c r="C18"/>
  <c r="E9"/>
  <c r="E13"/>
  <c r="E18"/>
  <c r="C10"/>
  <c r="C18" i="40"/>
  <c r="E9"/>
  <c r="C17" i="38"/>
  <c r="C9"/>
  <c r="C14"/>
  <c r="C13"/>
  <c r="C14" i="41"/>
  <c r="C13"/>
  <c r="C17"/>
  <c r="C9"/>
  <c r="E14" i="10"/>
  <c r="E10"/>
  <c r="E17"/>
  <c r="C18" i="39"/>
  <c r="E9"/>
  <c r="E13" i="41"/>
  <c r="E18"/>
  <c r="C10"/>
  <c r="C17" i="40"/>
  <c r="C9"/>
  <c r="C14"/>
  <c r="C13"/>
  <c r="E10" i="42"/>
  <c r="E17"/>
  <c r="E14"/>
  <c r="C18" i="38"/>
  <c r="E9"/>
  <c r="E18" i="40"/>
  <c r="C10"/>
  <c r="E13"/>
  <c r="T5"/>
  <c r="T4"/>
  <c r="T5" i="39"/>
  <c r="T4"/>
  <c r="T5" i="38"/>
  <c r="T4"/>
  <c r="T5" i="42"/>
  <c r="T5" i="41"/>
  <c r="T4" i="42"/>
  <c r="T4" i="43"/>
  <c r="T4" i="10"/>
  <c r="T5"/>
  <c r="T4" i="41"/>
  <c r="T6"/>
  <c r="T6" i="10"/>
  <c r="T6" i="40"/>
  <c r="T6" i="42"/>
  <c r="T6" i="39"/>
  <c r="T6" i="38"/>
  <c r="X4" i="9"/>
  <c r="X3"/>
  <c r="X5"/>
  <c r="X2"/>
  <c r="T3" i="44"/>
  <c r="T3" i="40"/>
  <c r="T3" i="43"/>
  <c r="T3" i="42"/>
  <c r="X3" i="6"/>
  <c r="X5"/>
  <c r="X4"/>
  <c r="X2"/>
  <c r="T3" i="39"/>
  <c r="C9" i="45"/>
  <c r="T3"/>
  <c r="X2" i="5"/>
  <c r="X4"/>
  <c r="X5"/>
  <c r="X3"/>
  <c r="T3" i="10"/>
  <c r="T3" i="38"/>
  <c r="T3" i="41"/>
  <c r="I20" i="1"/>
  <c r="H20"/>
  <c r="C4" i="44" s="1"/>
  <c r="E18" s="1"/>
  <c r="E21" i="1"/>
  <c r="E22"/>
  <c r="E13" i="44" l="1"/>
  <c r="C10"/>
  <c r="T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s="1"/>
  <c r="D7" i="36"/>
  <c r="D7" i="47"/>
  <c r="G31" s="1"/>
  <c r="X5" i="40"/>
  <c r="X4"/>
  <c r="X2"/>
  <c r="X3"/>
  <c r="X2" i="39"/>
  <c r="D21" i="48" s="1"/>
  <c r="X3" i="39"/>
  <c r="D22" i="48" s="1"/>
  <c r="X5" i="39"/>
  <c r="X4"/>
  <c r="X2" i="41"/>
  <c r="X3"/>
  <c r="X4"/>
  <c r="X5"/>
  <c r="X3" i="10"/>
  <c r="X2"/>
  <c r="D17" i="48" s="1"/>
  <c r="X4" i="10"/>
  <c r="X5"/>
  <c r="X2" i="38"/>
  <c r="D19" i="48" s="1"/>
  <c r="X4" i="38"/>
  <c r="X5"/>
  <c r="X3"/>
  <c r="D20" i="48" s="1"/>
  <c r="X3" i="42"/>
  <c r="X2"/>
  <c r="X4"/>
  <c r="X5"/>
  <c r="G22" i="1"/>
  <c r="F22"/>
  <c r="C6" i="43" s="1"/>
  <c r="G21" i="1"/>
  <c r="F21"/>
  <c r="C5" i="43" s="1"/>
  <c r="C14" s="1"/>
  <c r="J20" i="1"/>
  <c r="C4" i="45" s="1"/>
  <c r="T4" l="1"/>
  <c r="C10"/>
  <c r="C18" i="43"/>
  <c r="T5"/>
  <c r="E9"/>
  <c r="E17"/>
  <c r="T6"/>
  <c r="E14"/>
  <c r="E10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/>
  <c r="C5" i="44" s="1"/>
  <c r="C14" s="1"/>
  <c r="I22" i="1"/>
  <c r="H22"/>
  <c r="C6" i="44" s="1"/>
  <c r="C18" l="1"/>
  <c r="E9"/>
  <c r="T5"/>
  <c r="X3" i="43"/>
  <c r="X2"/>
  <c r="X5"/>
  <c r="X4"/>
  <c r="E10" i="44"/>
  <c r="E17"/>
  <c r="E14"/>
  <c r="T6"/>
  <c r="J21" i="1"/>
  <c r="C5" i="45" s="1"/>
  <c r="J22" i="1"/>
  <c r="C6" i="45" s="1"/>
  <c r="E14" s="1"/>
  <c r="C18" l="1"/>
  <c r="C14"/>
  <c r="C17"/>
  <c r="E10"/>
  <c r="E13"/>
  <c r="T5"/>
  <c r="E18"/>
  <c r="D30" i="36"/>
  <c r="D30" i="21"/>
  <c r="X3" i="44"/>
  <c r="X2"/>
  <c r="X4"/>
  <c r="X5"/>
  <c r="D29" i="36"/>
  <c r="D29" i="21"/>
  <c r="T6" i="45"/>
  <c r="E17"/>
  <c r="E9"/>
  <c r="C13"/>
  <c r="G65" i="36"/>
  <c r="Q65" s="1"/>
  <c r="G17"/>
  <c r="Q17" s="1"/>
  <c r="G58"/>
  <c r="Q58" s="1"/>
  <c r="G10"/>
  <c r="Q10" s="1"/>
  <c r="G78"/>
  <c r="Q77" s="1"/>
  <c r="AA79" s="1"/>
  <c r="G30"/>
  <c r="Q29" s="1"/>
  <c r="AA31" s="1"/>
  <c r="G93"/>
  <c r="Q94" s="1"/>
  <c r="G45"/>
  <c r="Q46" s="1"/>
  <c r="G6"/>
  <c r="Q5" s="1"/>
  <c r="G54"/>
  <c r="Q53" s="1"/>
  <c r="G75"/>
  <c r="Q76" s="1"/>
  <c r="G27"/>
  <c r="Q28" s="1"/>
  <c r="G53"/>
  <c r="G5"/>
  <c r="G89"/>
  <c r="Q89" s="1"/>
  <c r="AA91" s="1"/>
  <c r="G41"/>
  <c r="Q41" s="1"/>
  <c r="AA43" s="1"/>
  <c r="G18"/>
  <c r="G66"/>
  <c r="G34"/>
  <c r="G82"/>
  <c r="D13" i="21"/>
  <c r="D9"/>
  <c r="D14"/>
  <c r="D18"/>
  <c r="D10"/>
  <c r="D15"/>
  <c r="G55"/>
  <c r="D17"/>
  <c r="D16"/>
  <c r="G12"/>
  <c r="D8" i="26"/>
  <c r="D8" i="25"/>
  <c r="G17" s="1"/>
  <c r="AX38" s="1"/>
  <c r="D10" i="26"/>
  <c r="G34" s="1"/>
  <c r="D10" i="22"/>
  <c r="D10" i="25"/>
  <c r="G23" s="1"/>
  <c r="AX39" s="1"/>
  <c r="D7" i="26"/>
  <c r="D7" i="25"/>
  <c r="G16" s="1"/>
  <c r="Q19" s="1"/>
  <c r="AX33" s="1"/>
  <c r="D9" i="26"/>
  <c r="G29" s="1"/>
  <c r="Q31" s="1"/>
  <c r="AX34" s="1"/>
  <c r="D9" i="25"/>
  <c r="G22" s="1"/>
  <c r="Q20" s="1"/>
  <c r="AA14" s="1"/>
  <c r="AX31" s="1"/>
  <c r="D9" i="22"/>
  <c r="D13" i="26"/>
  <c r="D13" i="25"/>
  <c r="G34" s="1"/>
  <c r="Q32" s="1"/>
  <c r="AA37" s="1"/>
  <c r="AL26" s="1"/>
  <c r="AX28" s="1"/>
  <c r="D13" i="22"/>
  <c r="D14" i="26"/>
  <c r="D14" i="25"/>
  <c r="G35" s="1"/>
  <c r="AX41" s="1"/>
  <c r="D14" i="22"/>
  <c r="D17" i="25"/>
  <c r="G46" s="1"/>
  <c r="Q44" s="1"/>
  <c r="AX35" s="1"/>
  <c r="D18" i="22"/>
  <c r="D18" i="25"/>
  <c r="G47" s="1"/>
  <c r="AX43" s="1"/>
  <c r="D15"/>
  <c r="G40" s="1"/>
  <c r="Q43" s="1"/>
  <c r="AA38" s="1"/>
  <c r="AL35" s="1"/>
  <c r="D15" i="22"/>
  <c r="D16"/>
  <c r="D16" i="25"/>
  <c r="G41" s="1"/>
  <c r="AX42" s="1"/>
  <c r="G47" i="21"/>
  <c r="Q46" s="1"/>
  <c r="BG65" s="1"/>
  <c r="G27"/>
  <c r="Q29" s="1"/>
  <c r="BG63" s="1"/>
  <c r="G20"/>
  <c r="G40"/>
  <c r="G31"/>
  <c r="Q30" s="1"/>
  <c r="AA26" s="1"/>
  <c r="BG57" s="1"/>
  <c r="G51"/>
  <c r="Q53" s="1"/>
  <c r="AA57" s="1"/>
  <c r="AK50" s="1"/>
  <c r="AV34" s="1"/>
  <c r="G36"/>
  <c r="G16"/>
  <c r="G44"/>
  <c r="G24"/>
  <c r="G43"/>
  <c r="Q45" s="1"/>
  <c r="AA42" s="1"/>
  <c r="BG58" s="1"/>
  <c r="G23"/>
  <c r="Q22" s="1"/>
  <c r="BG62" s="1"/>
  <c r="G39"/>
  <c r="Q38" s="1"/>
  <c r="BG64" s="1"/>
  <c r="G28"/>
  <c r="G32"/>
  <c r="G52"/>
  <c r="H33" i="22"/>
  <c r="R34" s="1"/>
  <c r="AB32" s="1"/>
  <c r="AL37" s="1"/>
  <c r="AW35" s="1"/>
  <c r="G15" i="21"/>
  <c r="Q14" s="1"/>
  <c r="AA10" s="1"/>
  <c r="BG56" s="1"/>
  <c r="G35"/>
  <c r="Q37" s="1"/>
  <c r="AA41" s="1"/>
  <c r="AK49" s="1"/>
  <c r="AV42" s="1"/>
  <c r="BG55" s="1"/>
  <c r="D7"/>
  <c r="G11" s="1"/>
  <c r="Q13" s="1"/>
  <c r="BG61" s="1"/>
  <c r="D7" i="22"/>
  <c r="D8" i="21"/>
  <c r="G56" s="1"/>
  <c r="Q54" s="1"/>
  <c r="BG66" s="1"/>
  <c r="D8" i="22"/>
  <c r="Q44" i="26" l="1"/>
  <c r="G23"/>
  <c r="X5" i="45"/>
  <c r="X2"/>
  <c r="X4"/>
  <c r="X3"/>
  <c r="D32" i="36"/>
  <c r="D32" i="21"/>
  <c r="D31"/>
  <c r="D31" i="36"/>
  <c r="H42" i="22"/>
  <c r="H29"/>
  <c r="H12"/>
  <c r="R11" s="1"/>
  <c r="H36"/>
  <c r="R35" s="1"/>
  <c r="BI41" s="1"/>
  <c r="G60" i="36"/>
  <c r="Q59" s="1"/>
  <c r="AA56" s="1"/>
  <c r="G12"/>
  <c r="Q11" s="1"/>
  <c r="AA8" s="1"/>
  <c r="G90"/>
  <c r="G42"/>
  <c r="G94"/>
  <c r="G46"/>
  <c r="G84"/>
  <c r="Q83" s="1"/>
  <c r="G36"/>
  <c r="Q35" s="1"/>
  <c r="G63"/>
  <c r="Q64" s="1"/>
  <c r="AA67" s="1"/>
  <c r="G15"/>
  <c r="Q16" s="1"/>
  <c r="AA19" s="1"/>
  <c r="G9"/>
  <c r="G57"/>
  <c r="G29"/>
  <c r="G77"/>
  <c r="G72"/>
  <c r="Q71" s="1"/>
  <c r="AA68" s="1"/>
  <c r="AK62" s="1"/>
  <c r="AV73" s="1"/>
  <c r="BG50" s="1"/>
  <c r="G24"/>
  <c r="Q23" s="1"/>
  <c r="AA20" s="1"/>
  <c r="AK14" s="1"/>
  <c r="AV25" s="1"/>
  <c r="BG58" s="1"/>
  <c r="D12" i="21"/>
  <c r="G48" s="1"/>
  <c r="D5" i="26"/>
  <c r="G11" s="1"/>
  <c r="H46" i="22"/>
  <c r="D6" i="21"/>
  <c r="G60" s="1"/>
  <c r="D11"/>
  <c r="G19" s="1"/>
  <c r="Q21" s="1"/>
  <c r="AA25" s="1"/>
  <c r="AK18" s="1"/>
  <c r="AV41" s="1"/>
  <c r="H10" i="22"/>
  <c r="H41"/>
  <c r="R41" s="1"/>
  <c r="H30"/>
  <c r="R29" s="1"/>
  <c r="H34"/>
  <c r="H5"/>
  <c r="H24"/>
  <c r="R23" s="1"/>
  <c r="H45"/>
  <c r="R46" s="1"/>
  <c r="H15"/>
  <c r="R16" s="1"/>
  <c r="AB19" s="1"/>
  <c r="BI33" s="1"/>
  <c r="H3"/>
  <c r="R4" s="1"/>
  <c r="AB7" s="1"/>
  <c r="BG54" i="21"/>
  <c r="BG53"/>
  <c r="D5"/>
  <c r="D5" i="25"/>
  <c r="G10" s="1"/>
  <c r="Q8" s="1"/>
  <c r="AA13" s="1"/>
  <c r="AL25" s="1"/>
  <c r="AW16" s="1"/>
  <c r="D5" i="22"/>
  <c r="H6" s="1"/>
  <c r="R5" s="1"/>
  <c r="BI36" s="1"/>
  <c r="D11" i="26"/>
  <c r="G35" s="1"/>
  <c r="Q32" s="1"/>
  <c r="AA37" s="1"/>
  <c r="AL26" s="1"/>
  <c r="D11" i="25"/>
  <c r="G28" s="1"/>
  <c r="Q31" s="1"/>
  <c r="AX34" s="1"/>
  <c r="D11" i="22"/>
  <c r="H17" s="1"/>
  <c r="D12" i="26"/>
  <c r="G10" s="1"/>
  <c r="Q8" s="1"/>
  <c r="D12" i="22"/>
  <c r="H18" s="1"/>
  <c r="D12" i="25"/>
  <c r="G29" s="1"/>
  <c r="AX40" s="1"/>
  <c r="BJ19" i="22"/>
  <c r="D6"/>
  <c r="H9" s="1"/>
  <c r="D6" i="26"/>
  <c r="G17" s="1"/>
  <c r="D6" i="25"/>
  <c r="G11" s="1"/>
  <c r="AX37" s="1"/>
  <c r="AX30"/>
  <c r="AY16"/>
  <c r="AX15"/>
  <c r="G7" i="21" l="1"/>
  <c r="Q6" s="1"/>
  <c r="BG60" s="1"/>
  <c r="G64"/>
  <c r="G47" i="26"/>
  <c r="G22"/>
  <c r="Q20" s="1"/>
  <c r="AA14" s="1"/>
  <c r="AL34" s="1"/>
  <c r="AY16" s="1"/>
  <c r="AA13"/>
  <c r="AL25" s="1"/>
  <c r="AX32"/>
  <c r="AX29"/>
  <c r="AW16"/>
  <c r="G41"/>
  <c r="Q43" s="1"/>
  <c r="AX35" s="1"/>
  <c r="H27" i="22"/>
  <c r="R28" s="1"/>
  <c r="D34" i="36"/>
  <c r="D34" i="21"/>
  <c r="D33" i="36"/>
  <c r="D33" i="21"/>
  <c r="G69" i="36"/>
  <c r="G21"/>
  <c r="G96"/>
  <c r="Q95" s="1"/>
  <c r="AA92" s="1"/>
  <c r="AK86" s="1"/>
  <c r="AV74" s="1"/>
  <c r="BG59" s="1"/>
  <c r="G48"/>
  <c r="Q47" s="1"/>
  <c r="AA44" s="1"/>
  <c r="AK38" s="1"/>
  <c r="AV26" s="1"/>
  <c r="BG49" s="1"/>
  <c r="G70"/>
  <c r="Q70" s="1"/>
  <c r="G22"/>
  <c r="Q22" s="1"/>
  <c r="G39"/>
  <c r="Q40" s="1"/>
  <c r="G87"/>
  <c r="Q88" s="1"/>
  <c r="R10" i="22"/>
  <c r="AB8" s="1"/>
  <c r="BI32" s="1"/>
  <c r="AB31"/>
  <c r="BI34" s="1"/>
  <c r="AL13"/>
  <c r="AW34" s="1"/>
  <c r="R17"/>
  <c r="BI38" s="1"/>
  <c r="H39"/>
  <c r="R40" s="1"/>
  <c r="AB43" s="1"/>
  <c r="BI40"/>
  <c r="H21"/>
  <c r="H48"/>
  <c r="R47" s="1"/>
  <c r="BI43" s="1"/>
  <c r="H22"/>
  <c r="R22" s="1"/>
  <c r="AB20" s="1"/>
  <c r="AL14" s="1"/>
  <c r="BI31" s="1"/>
  <c r="AX29" i="25"/>
  <c r="AX33" i="26" l="1"/>
  <c r="AX30"/>
  <c r="AX28"/>
  <c r="AX15"/>
  <c r="AA38"/>
  <c r="AL35" s="1"/>
  <c r="BI37" i="22"/>
  <c r="BI42"/>
  <c r="AB44"/>
  <c r="BI35" s="1"/>
  <c r="AW25"/>
  <c r="BJ16"/>
  <c r="BI30"/>
  <c r="BI39"/>
  <c r="AY19" i="26" l="1"/>
  <c r="AX31"/>
  <c r="AL38" i="22"/>
  <c r="AW26" s="1"/>
  <c r="BI15" s="1"/>
  <c r="BH16"/>
  <c r="BI29"/>
  <c r="BI28" l="1"/>
</calcChain>
</file>

<file path=xl/sharedStrings.xml><?xml version="1.0" encoding="utf-8"?>
<sst xmlns="http://schemas.openxmlformats.org/spreadsheetml/2006/main" count="3127" uniqueCount="1268">
  <si>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</si>
  <si>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</si>
  <si>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</si>
  <si>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</si>
  <si>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</si>
  <si>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</si>
  <si>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</si>
  <si>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</si>
  <si>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</si>
  <si>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</si>
  <si>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</si>
  <si>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</si>
  <si>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</si>
  <si>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</si>
  <si>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</si>
  <si>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</si>
  <si>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</si>
  <si>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</si>
  <si>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</si>
  <si>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</si>
  <si>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</si>
  <si>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</si>
  <si>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</si>
  <si>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</si>
  <si>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</si>
  <si>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</si>
  <si>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</si>
  <si>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</si>
  <si>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</si>
  <si>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</si>
  <si>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</si>
  <si>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</si>
  <si>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</si>
  <si>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</si>
  <si>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</si>
  <si>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</si>
  <si>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</si>
  <si>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</si>
  <si>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</si>
  <si>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</si>
  <si>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</si>
  <si>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</si>
  <si>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</si>
  <si>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</si>
  <si>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</si>
  <si>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</si>
  <si>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</si>
  <si>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</si>
  <si>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</si>
  <si>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</si>
  <si>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</si>
  <si>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</si>
  <si>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</si>
  <si>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</si>
  <si>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</si>
  <si>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</si>
  <si>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</si>
  <si>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</si>
  <si>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</si>
  <si>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</si>
  <si>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</si>
  <si>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</si>
  <si>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</si>
  <si>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</si>
  <si>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</si>
  <si>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</si>
  <si>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</si>
  <si>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</si>
  <si>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</si>
  <si>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</si>
  <si>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</si>
  <si>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</si>
  <si>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</si>
  <si>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</si>
  <si>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</si>
  <si>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</si>
  <si>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</si>
  <si>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</si>
  <si>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</si>
  <si>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</si>
  <si>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</si>
  <si>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</si>
  <si>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</si>
  <si>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</si>
  <si>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</si>
  <si>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</si>
  <si>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</si>
  <si>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</si>
  <si>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</si>
  <si>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</si>
  <si>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</si>
  <si>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</si>
  <si>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</si>
  <si>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</si>
  <si>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</si>
  <si>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</si>
  <si>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</si>
  <si>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</si>
  <si>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</si>
  <si>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</si>
  <si>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</si>
  <si>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</si>
  <si>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</si>
  <si>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</si>
  <si>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</si>
  <si>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</si>
  <si>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</si>
  <si>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</si>
  <si>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</si>
  <si>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</si>
  <si>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</si>
  <si>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</si>
  <si>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</si>
  <si>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</si>
  <si>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</si>
  <si>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</si>
  <si>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</si>
  <si>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</si>
  <si>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</si>
  <si>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</si>
  <si>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</si>
  <si>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</si>
  <si>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</si>
  <si>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</si>
  <si>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</si>
  <si>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</si>
  <si>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</si>
  <si>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</si>
  <si>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</si>
  <si>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</si>
  <si>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</si>
  <si>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</si>
  <si>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</si>
  <si>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</si>
  <si>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</si>
  <si>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</si>
  <si>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</si>
  <si>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</si>
  <si>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</si>
  <si>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</si>
  <si>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</si>
  <si>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</si>
  <si>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</si>
  <si>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</si>
  <si>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</si>
  <si>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</si>
  <si>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</si>
  <si>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</si>
  <si>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</si>
  <si>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</si>
  <si>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</si>
  <si>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</si>
  <si>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</si>
  <si>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</si>
  <si>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</si>
  <si>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</si>
  <si>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</si>
  <si>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</si>
  <si>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</si>
  <si>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</si>
  <si>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</si>
  <si>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</si>
  <si>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</si>
  <si>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</si>
  <si>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</si>
  <si>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</si>
  <si>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</si>
  <si>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</si>
  <si>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</si>
  <si>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</si>
  <si>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</si>
  <si>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</si>
  <si>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</si>
  <si>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</si>
  <si>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</si>
  <si>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</si>
  <si>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</si>
  <si>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</si>
  <si>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</si>
  <si>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</si>
  <si>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</si>
  <si>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</si>
  <si>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</si>
  <si>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</si>
  <si>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</si>
  <si>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</si>
  <si>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</si>
  <si>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</si>
  <si>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</si>
  <si>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</si>
  <si>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</si>
  <si>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</si>
  <si>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</si>
  <si>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</si>
  <si>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</si>
  <si>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</si>
  <si>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</si>
  <si>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</si>
  <si>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</si>
  <si>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</si>
  <si>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</si>
  <si>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</si>
  <si>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</si>
  <si>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</si>
  <si>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</si>
  <si>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</si>
  <si>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</si>
  <si>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</si>
  <si>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</si>
  <si>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</si>
  <si>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</si>
  <si>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</si>
  <si>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</si>
  <si>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</si>
  <si>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</si>
  <si>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</si>
  <si>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</si>
  <si>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</si>
  <si>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</si>
  <si>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</si>
  <si>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</si>
  <si>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</si>
  <si>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</si>
  <si>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</si>
  <si>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</si>
  <si>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</si>
  <si>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</si>
  <si>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</si>
  <si>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</si>
  <si>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</si>
  <si>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</si>
  <si>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</si>
  <si>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</si>
  <si>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</si>
  <si>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</si>
  <si>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</si>
  <si>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</si>
  <si>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</si>
  <si>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</si>
  <si>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</si>
  <si>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</si>
  <si>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</si>
  <si>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</si>
  <si>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</si>
  <si>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</si>
  <si>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</si>
  <si>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</si>
  <si>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</si>
  <si>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</si>
  <si>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</si>
  <si>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</si>
  <si>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</si>
  <si>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</si>
  <si>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</si>
  <si>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</si>
  <si>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</si>
  <si>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</si>
  <si>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</si>
  <si>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</si>
  <si>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</si>
  <si>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</si>
  <si>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</si>
  <si>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</si>
  <si>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</si>
  <si>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</si>
  <si>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</si>
  <si>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</si>
  <si>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</si>
  <si>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</si>
  <si>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</si>
  <si>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</si>
  <si>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</si>
  <si>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</si>
  <si>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</si>
  <si>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</si>
  <si>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</si>
  <si>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</si>
  <si>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</si>
  <si>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</si>
  <si>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</si>
  <si>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</si>
  <si>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</si>
  <si>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</si>
  <si>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</si>
  <si>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</si>
  <si>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</si>
  <si>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</si>
  <si>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</si>
  <si>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</si>
  <si>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</si>
  <si>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</si>
  <si>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</si>
  <si>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</si>
  <si>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</si>
  <si>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</si>
  <si>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</si>
  <si>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</si>
  <si>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</si>
  <si>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</si>
  <si>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</si>
  <si>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</si>
  <si>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</si>
  <si>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</si>
  <si>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</si>
  <si>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</si>
  <si>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</si>
  <si>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</si>
  <si>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</si>
  <si>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</si>
  <si>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</si>
  <si>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</si>
  <si>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</si>
  <si>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</si>
  <si>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</si>
  <si>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</si>
  <si>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</si>
  <si>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</si>
  <si>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</si>
  <si>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</si>
  <si>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</si>
  <si>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</si>
  <si>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</si>
  <si>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</si>
  <si>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</si>
  <si>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</si>
  <si>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</si>
  <si>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</si>
  <si>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</si>
  <si>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</si>
  <si>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</si>
  <si>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</si>
  <si>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</si>
  <si>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</si>
  <si>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</si>
  <si>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</si>
  <si>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</si>
  <si>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</si>
  <si>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</si>
  <si>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</si>
  <si>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</si>
  <si>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</si>
  <si>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</si>
  <si>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</si>
  <si>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</si>
  <si>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</si>
  <si>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</si>
  <si>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</si>
  <si>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</si>
  <si>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</si>
  <si>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</si>
  <si>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</si>
  <si>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</si>
  <si>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</si>
  <si>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</si>
  <si>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</si>
  <si>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</si>
  <si>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</si>
  <si>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</si>
  <si>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</si>
  <si>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</si>
  <si>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</si>
  <si>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</si>
  <si>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</si>
  <si>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</si>
  <si>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</si>
  <si>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</si>
  <si>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</si>
  <si>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</si>
  <si>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</si>
  <si>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</si>
  <si>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</si>
  <si>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</si>
  <si>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</si>
  <si>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</si>
  <si>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</si>
  <si>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</si>
  <si>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</si>
  <si>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</si>
  <si>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</si>
  <si>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</si>
  <si>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</si>
  <si>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</si>
  <si>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</si>
  <si>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</si>
  <si>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</si>
  <si>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</si>
  <si>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</si>
  <si>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</si>
  <si>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</si>
  <si>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</si>
  <si>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</si>
  <si>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</si>
  <si>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</si>
  <si>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</si>
  <si>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</si>
  <si>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</si>
  <si>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</si>
  <si>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</si>
  <si>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</si>
  <si>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</si>
  <si>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</si>
  <si>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</si>
  <si>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</si>
  <si>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</si>
  <si>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</si>
  <si>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</si>
  <si>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</si>
  <si>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</si>
  <si>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</si>
  <si>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</si>
  <si>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</si>
  <si>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</si>
  <si>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</si>
  <si>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</si>
  <si>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</si>
  <si>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</si>
  <si>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</si>
  <si>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</si>
  <si>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</si>
  <si>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</si>
  <si>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</si>
  <si>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</si>
  <si>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</si>
  <si>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</si>
  <si>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</si>
  <si>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</si>
  <si>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</si>
  <si>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</si>
  <si>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</si>
  <si>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</si>
  <si>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</si>
  <si>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</si>
  <si>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</si>
  <si>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</si>
  <si>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</si>
  <si>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</si>
  <si>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</si>
  <si>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</si>
  <si>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</si>
  <si>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</si>
  <si>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</si>
  <si>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</si>
  <si>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</si>
  <si>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</si>
  <si>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</si>
  <si>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</si>
  <si>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</si>
  <si>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</si>
  <si>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</si>
  <si>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</si>
  <si>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</si>
  <si>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</si>
  <si>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</si>
  <si>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</si>
  <si>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</si>
  <si>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</si>
  <si>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</si>
  <si>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</si>
  <si>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</si>
  <si>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</si>
  <si>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</si>
  <si>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</si>
  <si>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</si>
  <si>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</si>
  <si>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</si>
  <si>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</si>
  <si>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</si>
  <si>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</si>
  <si>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</si>
  <si>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</si>
  <si>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</si>
  <si>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</si>
  <si>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</si>
  <si>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</si>
  <si>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</si>
  <si>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</si>
  <si>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</si>
  <si>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</si>
  <si>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</si>
  <si>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</si>
  <si>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</si>
  <si>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</si>
  <si>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</si>
  <si>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</si>
  <si>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</si>
  <si>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</si>
  <si>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</si>
  <si>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</si>
  <si>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</si>
  <si>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</si>
  <si>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</si>
  <si>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</si>
  <si>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</si>
  <si>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</si>
  <si>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</si>
  <si>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</si>
  <si>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</si>
  <si>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</si>
  <si>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</si>
  <si>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</si>
  <si>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</si>
  <si>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</si>
  <si>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</si>
  <si>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</si>
  <si>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</si>
  <si>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</si>
  <si>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</si>
  <si>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</si>
  <si>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</si>
  <si>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</si>
  <si>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</si>
  <si>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</si>
  <si>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</si>
  <si>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</si>
  <si>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</si>
  <si>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</si>
  <si>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</si>
  <si>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</si>
  <si>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</si>
  <si>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</si>
  <si>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</si>
  <si>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</si>
  <si>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</si>
  <si>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</si>
  <si>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</si>
  <si>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</si>
  <si>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</si>
  <si>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</si>
  <si>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</si>
  <si>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</si>
  <si>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</si>
  <si>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</si>
  <si>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</si>
  <si>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</si>
  <si>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</si>
  <si>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</si>
  <si>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</si>
  <si>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</si>
  <si>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</si>
  <si>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</si>
  <si>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</si>
  <si>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</si>
  <si>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</si>
  <si>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</si>
  <si>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</si>
  <si>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</si>
  <si>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</si>
  <si>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 xml:space="preserve">Телеком НЕЦ </t>
  </si>
  <si>
    <t>Драган Шкоф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</si>
  <si>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</si>
  <si>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</si>
  <si>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</si>
  <si>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</si>
  <si>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</si>
  <si>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</si>
  <si>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</si>
  <si>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</si>
  <si>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</si>
  <si>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</si>
  <si>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</si>
  <si>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</si>
  <si>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</si>
  <si>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</si>
  <si>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</si>
  <si>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</si>
  <si>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</si>
  <si>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</si>
  <si>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</si>
  <si>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</si>
  <si>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</si>
  <si>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</si>
  <si>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</si>
  <si>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</si>
  <si>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</si>
  <si>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</si>
  <si>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</si>
  <si>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</si>
  <si>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</si>
  <si>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</si>
  <si>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</si>
  <si>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</si>
  <si>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</si>
  <si>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</si>
  <si>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</si>
  <si>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</si>
  <si>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</si>
  <si>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</si>
  <si>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</si>
  <si>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</si>
  <si>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</si>
  <si>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</si>
  <si>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</si>
  <si>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</si>
  <si>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</si>
  <si>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</si>
  <si>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</si>
  <si>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</si>
  <si>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</si>
  <si>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</si>
  <si>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</si>
  <si>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</si>
  <si>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</si>
  <si>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</si>
  <si>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</si>
  <si>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</si>
  <si>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</si>
  <si>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</si>
  <si>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</si>
  <si>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</si>
  <si>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</si>
  <si>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</si>
  <si>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</si>
  <si>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</si>
  <si>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</si>
  <si>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</si>
  <si>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</si>
  <si>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</si>
  <si>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</si>
  <si>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</si>
  <si>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</si>
  <si>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</si>
  <si>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</si>
  <si>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</si>
  <si>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</si>
  <si>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</si>
  <si>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</si>
  <si>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</si>
  <si>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</si>
  <si>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Агро Милениум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</si>
  <si>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</si>
  <si>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</si>
  <si>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</si>
  <si>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</si>
  <si>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</si>
  <si>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</si>
  <si>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</si>
  <si>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</si>
  <si>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</si>
  <si>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</si>
  <si>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</si>
  <si>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</si>
  <si>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 xml:space="preserve">10 60 Ѓорче Петров </t>
  </si>
  <si>
    <t>Кавадарци</t>
  </si>
  <si>
    <t>Амелиа Николов</t>
  </si>
  <si>
    <t xml:space="preserve">Шуто Оризари 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</si>
  <si>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</si>
  <si>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</si>
  <si>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</si>
  <si>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</si>
  <si>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</si>
  <si>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</si>
  <si>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</si>
  <si>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</si>
  <si>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</si>
  <si>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</si>
  <si>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</si>
  <si>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</si>
  <si>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</si>
  <si>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</si>
  <si>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</si>
  <si>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</si>
  <si>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</si>
  <si>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</si>
  <si>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</si>
  <si>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</si>
  <si>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</si>
  <si>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</si>
  <si>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</si>
  <si>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</si>
  <si>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</si>
  <si>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</si>
  <si>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</si>
  <si>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</si>
  <si>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</si>
  <si>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</si>
  <si>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</si>
  <si>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</si>
  <si>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</si>
  <si>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</si>
  <si>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</si>
  <si>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</si>
  <si>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</si>
  <si>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</si>
  <si>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</si>
  <si>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</si>
  <si>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</si>
  <si>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</si>
  <si>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</si>
  <si>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</si>
  <si>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</si>
  <si>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</si>
  <si>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</si>
  <si>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</si>
  <si>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</si>
  <si>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</si>
  <si>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</si>
  <si>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</si>
  <si>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</si>
  <si>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</si>
  <si>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</si>
  <si>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</si>
  <si>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</si>
  <si>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</si>
  <si>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</si>
  <si>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</si>
  <si>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</si>
  <si>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</si>
  <si>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</si>
  <si>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</si>
  <si>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</si>
  <si>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</si>
  <si>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</si>
  <si>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</si>
  <si>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Берово 1</t>
  </si>
  <si>
    <t xml:space="preserve">Берово </t>
  </si>
  <si>
    <t>Берово 2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</si>
  <si>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</si>
  <si>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</si>
  <si>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</si>
  <si>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</si>
  <si>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</si>
  <si>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</si>
  <si>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</si>
  <si>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</si>
  <si>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</si>
  <si>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</si>
  <si>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</si>
  <si>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</si>
  <si>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</si>
  <si>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</si>
  <si>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</si>
  <si>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</si>
  <si>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</si>
  <si>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</si>
  <si>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</si>
  <si>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</si>
  <si>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</si>
  <si>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</si>
  <si>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</si>
  <si>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</si>
  <si>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</si>
  <si>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</si>
  <si>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Без клуб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</si>
  <si>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</si>
  <si>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</si>
  <si>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</si>
  <si>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</si>
  <si>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</si>
  <si>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</si>
  <si>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</si>
  <si>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</si>
  <si>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</si>
  <si>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</si>
  <si>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</si>
  <si>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</si>
  <si>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</si>
  <si>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</si>
  <si>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</si>
  <si>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</si>
  <si>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</si>
  <si>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</si>
  <si>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</si>
  <si>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</si>
  <si>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</si>
  <si>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</si>
  <si>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</si>
  <si>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</si>
  <si>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</si>
  <si>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</si>
  <si>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</si>
  <si>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</si>
  <si>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Зафировска</t>
  </si>
  <si>
    <t>Евгенија Сирачевска</t>
  </si>
  <si>
    <t>Марио Мирчовски</t>
  </si>
  <si>
    <t>Исабела Флеминг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</si>
  <si>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</si>
  <si>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</si>
  <si>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</si>
  <si>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</si>
  <si>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</si>
  <si>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</si>
  <si>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</si>
  <si>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</si>
  <si>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</si>
  <si>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</si>
  <si>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</si>
  <si>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</si>
  <si>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</si>
  <si>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</si>
  <si>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</si>
  <si>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</si>
  <si>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</si>
  <si>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</si>
  <si>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</si>
  <si>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</si>
  <si>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</si>
  <si>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</si>
  <si>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</si>
  <si>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</si>
  <si>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</si>
  <si>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</si>
  <si>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</si>
  <si>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</si>
  <si>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</si>
  <si>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</si>
  <si>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</si>
  <si>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</si>
  <si>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</si>
  <si>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</si>
  <si>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</si>
  <si>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</si>
  <si>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</si>
  <si>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</si>
  <si>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</si>
  <si>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</si>
  <si>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СЕНИОРИ</t>
  </si>
  <si>
    <t>Огнен Илиески</t>
  </si>
  <si>
    <t>Јован Аврамоски</t>
  </si>
  <si>
    <t>19.06.1980</t>
  </si>
  <si>
    <t>17.07.1996</t>
  </si>
  <si>
    <t>12.08.1967</t>
  </si>
  <si>
    <t>25.09.2001</t>
  </si>
  <si>
    <t>08.08.1997</t>
  </si>
  <si>
    <t>24.10.1994</t>
  </si>
  <si>
    <t>12.08.1960</t>
  </si>
  <si>
    <t>07.12.1960</t>
  </si>
  <si>
    <t>24.04.1964</t>
  </si>
  <si>
    <t>29.12.1994</t>
  </si>
  <si>
    <t>10.05.2000</t>
  </si>
  <si>
    <t>06.02.1998</t>
  </si>
  <si>
    <t>21.06.1994</t>
  </si>
  <si>
    <t>21.10.2007</t>
  </si>
  <si>
    <t>01.03.1986</t>
  </si>
  <si>
    <t>12.04.1970</t>
  </si>
  <si>
    <t>04.09.2007</t>
  </si>
  <si>
    <t>28.11.2007</t>
  </si>
  <si>
    <t>05.08.2003</t>
  </si>
  <si>
    <t>13.06.1994</t>
  </si>
  <si>
    <t>30.03.1986</t>
  </si>
  <si>
    <t>24.10.1959</t>
  </si>
  <si>
    <t>12.09.1975</t>
  </si>
  <si>
    <t>31.05.1959</t>
  </si>
  <si>
    <t>15.10.1974</t>
  </si>
  <si>
    <t>22.12.1978</t>
  </si>
  <si>
    <t>12.01.1998</t>
  </si>
  <si>
    <t>09.04.1993</t>
  </si>
  <si>
    <t>16.01.2006</t>
  </si>
  <si>
    <t>23.03.2008</t>
  </si>
  <si>
    <t>10.02.1995</t>
  </si>
  <si>
    <t>26.03.1994</t>
  </si>
  <si>
    <t>17.03.1997</t>
  </si>
  <si>
    <t>02.12.1997</t>
  </si>
  <si>
    <t>05.04.2012</t>
  </si>
  <si>
    <t>29.07.1954</t>
  </si>
  <si>
    <t>11.08.2008</t>
  </si>
  <si>
    <t>07.08.1998</t>
  </si>
  <si>
    <t>05.12.1969</t>
  </si>
  <si>
    <t>26.06.1980</t>
  </si>
  <si>
    <t>02.07.1964</t>
  </si>
  <si>
    <t>21.04.1960</t>
  </si>
  <si>
    <t>12.03.1967</t>
  </si>
  <si>
    <t>21.07.1960</t>
  </si>
  <si>
    <t>05.02.1971</t>
  </si>
  <si>
    <t>01.09.1973</t>
  </si>
  <si>
    <t>04.11.1996</t>
  </si>
  <si>
    <t>12.11.1984</t>
  </si>
  <si>
    <t>04.04.1982</t>
  </si>
  <si>
    <t>27.09.2001</t>
  </si>
  <si>
    <t>29.06.2007</t>
  </si>
  <si>
    <t>23.09.1974</t>
  </si>
  <si>
    <t>18.06.2002</t>
  </si>
  <si>
    <t>23.07.2004</t>
  </si>
  <si>
    <t>25.01.1966</t>
  </si>
  <si>
    <t>14.05.1967</t>
  </si>
  <si>
    <t>02.05.1959</t>
  </si>
  <si>
    <t>17.07.1954</t>
  </si>
  <si>
    <t>25.10.1968</t>
  </si>
  <si>
    <t>02.08.2004</t>
  </si>
  <si>
    <t>30.10.1963</t>
  </si>
  <si>
    <t>23.03.1972</t>
  </si>
  <si>
    <t>23.03.1964</t>
  </si>
  <si>
    <t>01.12.1959</t>
  </si>
  <si>
    <t>10.06.1969</t>
  </si>
  <si>
    <t>19.04.1970</t>
  </si>
  <si>
    <t>20.04.1971</t>
  </si>
  <si>
    <t>18.02.1969</t>
  </si>
  <si>
    <t>28.06.1973</t>
  </si>
  <si>
    <t>28.04.1969</t>
  </si>
  <si>
    <t>03.09.1968</t>
  </si>
  <si>
    <t>29.06.1979</t>
  </si>
  <si>
    <t>14.02.1999</t>
  </si>
  <si>
    <t>22.12.1972</t>
  </si>
  <si>
    <t>16.03.1976</t>
  </si>
  <si>
    <t>28.01.1989</t>
  </si>
  <si>
    <t>24.08.1991</t>
  </si>
  <si>
    <t>06.04.1956</t>
  </si>
  <si>
    <t>14.08.1975</t>
  </si>
  <si>
    <t>06.08.2004</t>
  </si>
  <si>
    <t>12.06.1964</t>
  </si>
  <si>
    <t>02.03.1992</t>
  </si>
  <si>
    <t>16.02.1969</t>
  </si>
  <si>
    <t>04.12.1941</t>
  </si>
  <si>
    <t>04.10.1964</t>
  </si>
  <si>
    <t>28.05.1971</t>
  </si>
  <si>
    <t>05.07.1972</t>
  </si>
  <si>
    <t>25.06.1962</t>
  </si>
  <si>
    <t>16.10.1973</t>
  </si>
  <si>
    <t>20.04.1955</t>
  </si>
  <si>
    <t>10.11.1972</t>
  </si>
  <si>
    <t>16.08.1970</t>
  </si>
  <si>
    <t>18.05.1965</t>
  </si>
  <si>
    <t>03.03.1990</t>
  </si>
  <si>
    <t>21.11.1969</t>
  </si>
  <si>
    <t>03.02.1968</t>
  </si>
  <si>
    <t>14.06.1974</t>
  </si>
  <si>
    <t>15.04.2008</t>
  </si>
  <si>
    <t>31.05.2006</t>
  </si>
  <si>
    <t>13.05.2004</t>
  </si>
  <si>
    <t>17.11.2004</t>
  </si>
  <si>
    <t>02.07.2004</t>
  </si>
  <si>
    <t>25.07.2008</t>
  </si>
  <si>
    <t>28.08.1973</t>
  </si>
  <si>
    <t>21.01.2007</t>
  </si>
  <si>
    <t>06.05.1961</t>
  </si>
  <si>
    <t>14.03.1970</t>
  </si>
  <si>
    <t>23.05.2008</t>
  </si>
  <si>
    <t>29.10.2004</t>
  </si>
  <si>
    <t>21.11.2005</t>
  </si>
  <si>
    <t>04.12.2000</t>
  </si>
  <si>
    <t>13.12.1971</t>
  </si>
  <si>
    <t>15.01.2005</t>
  </si>
  <si>
    <t>27.08.2002</t>
  </si>
  <si>
    <t>19.02.1986</t>
  </si>
  <si>
    <t>16.02.2002</t>
  </si>
  <si>
    <t>06.03.2005</t>
  </si>
  <si>
    <t>17.06.1990</t>
  </si>
  <si>
    <t>31.08.2010</t>
  </si>
  <si>
    <t>17.05.2010</t>
  </si>
  <si>
    <t>09.10.1990</t>
  </si>
  <si>
    <t>24.08.1987</t>
  </si>
  <si>
    <t>08.07.1978</t>
  </si>
  <si>
    <t>20.07.1978</t>
  </si>
  <si>
    <t>25.08.1952</t>
  </si>
  <si>
    <t>27.09.2004</t>
  </si>
  <si>
    <t>13.03.2008</t>
  </si>
  <si>
    <t>27.05.2009</t>
  </si>
  <si>
    <t>24.01.1988</t>
  </si>
  <si>
    <t>25.06.2003</t>
  </si>
  <si>
    <t>23.06.2008</t>
  </si>
  <si>
    <t>11.03.2005</t>
  </si>
  <si>
    <t>28.05.2004</t>
  </si>
  <si>
    <t>18.12.2010</t>
  </si>
  <si>
    <t>30.10.1993</t>
  </si>
  <si>
    <t>11.04.2003</t>
  </si>
  <si>
    <t>16.04.2005</t>
  </si>
  <si>
    <t>19.02.2005</t>
  </si>
  <si>
    <t>12.02.2009</t>
  </si>
  <si>
    <t>01.10.2007</t>
  </si>
  <si>
    <t>30.10.2007</t>
  </si>
  <si>
    <t>04.07.2001</t>
  </si>
  <si>
    <t>07.05.1963</t>
  </si>
  <si>
    <t>27.12.1968</t>
  </si>
  <si>
    <t>15.07.1970</t>
  </si>
  <si>
    <t>10.02.1973</t>
  </si>
  <si>
    <t>12.02.1985</t>
  </si>
  <si>
    <t>12.04.2006</t>
  </si>
  <si>
    <t>26.06.2006</t>
  </si>
  <si>
    <t>18.02.2008</t>
  </si>
  <si>
    <t>03.08.2009</t>
  </si>
  <si>
    <t>08.02.2007</t>
  </si>
  <si>
    <t>19.06.2009</t>
  </si>
  <si>
    <t>26.08.2009</t>
  </si>
  <si>
    <t>11.11.2008</t>
  </si>
  <si>
    <t>13.01.2009</t>
  </si>
  <si>
    <t>25.06.2008</t>
  </si>
  <si>
    <t>12.10.2006</t>
  </si>
  <si>
    <t>20.01.1980</t>
  </si>
  <si>
    <t>15.07.2010</t>
  </si>
  <si>
    <t>02.11.1959</t>
  </si>
  <si>
    <t>25.04.2003</t>
  </si>
  <si>
    <t>10.12.1999</t>
  </si>
  <si>
    <t>19.10.2000</t>
  </si>
  <si>
    <t>15.04.2002</t>
  </si>
  <si>
    <t>06.05.1969</t>
  </si>
  <si>
    <t>25.08.1979</t>
  </si>
  <si>
    <t>08.10.1978</t>
  </si>
  <si>
    <t>17.11.1984</t>
  </si>
  <si>
    <t>30.01.1959</t>
  </si>
  <si>
    <t>25.02.1956</t>
  </si>
  <si>
    <t>21.07.1975</t>
  </si>
  <si>
    <t>22.11.1969</t>
  </si>
  <si>
    <t>26.10.1965</t>
  </si>
  <si>
    <t>02.10.1985</t>
  </si>
  <si>
    <t>11.12.1986</t>
  </si>
  <si>
    <t>23.07.2001</t>
  </si>
  <si>
    <t>15.12.1984</t>
  </si>
  <si>
    <t>10.03.1963</t>
  </si>
  <si>
    <t>01.01.1975</t>
  </si>
  <si>
    <t>02.06.1950</t>
  </si>
  <si>
    <t>25.10.1959</t>
  </si>
  <si>
    <t>22.05.1988</t>
  </si>
  <si>
    <t>28.03.1983</t>
  </si>
  <si>
    <t>15.01.1981</t>
  </si>
  <si>
    <t>17.09.1983</t>
  </si>
  <si>
    <t>14.11.2005</t>
  </si>
  <si>
    <t>21.10.2006</t>
  </si>
  <si>
    <t>15.09.1967</t>
  </si>
  <si>
    <t>01.10.2003</t>
  </si>
  <si>
    <t>05.01.1990</t>
  </si>
  <si>
    <t>22.11.1999</t>
  </si>
  <si>
    <t>11.08.1992</t>
  </si>
  <si>
    <t>11.06.1980</t>
  </si>
  <si>
    <t>26.04.2002</t>
  </si>
  <si>
    <t>10.06.1993</t>
  </si>
  <si>
    <t>16.08.1979</t>
  </si>
  <si>
    <t>08.11.2007</t>
  </si>
  <si>
    <t>11.01.2010</t>
  </si>
  <si>
    <t>08.08.2008</t>
  </si>
  <si>
    <t>27.11.1973</t>
  </si>
  <si>
    <t>21.12.1974</t>
  </si>
  <si>
    <t>25.04.2007</t>
  </si>
  <si>
    <t>20.08.2007</t>
  </si>
  <si>
    <t>09.03.2007</t>
  </si>
  <si>
    <t>27.05.2007</t>
  </si>
  <si>
    <t>21.07.2009</t>
  </si>
  <si>
    <t>23.05.2003</t>
  </si>
  <si>
    <t>19.07.1977</t>
  </si>
  <si>
    <t>12.07.2013</t>
  </si>
  <si>
    <t>26.01.2012</t>
  </si>
  <si>
    <t>28.01.2000</t>
  </si>
  <si>
    <t>29.09.1995</t>
  </si>
  <si>
    <t>26.08.1989</t>
  </si>
  <si>
    <t>24.10.1992</t>
  </si>
  <si>
    <t>26.03.2010</t>
  </si>
  <si>
    <t>15.03.2010</t>
  </si>
  <si>
    <t>24.09.1985</t>
  </si>
  <si>
    <t>26.04.2005</t>
  </si>
  <si>
    <t>23.02.2009</t>
  </si>
  <si>
    <t>20.08.2006</t>
  </si>
  <si>
    <t>04.07.2011</t>
  </si>
  <si>
    <t>21.10.2010</t>
  </si>
  <si>
    <t>01.12.2011</t>
  </si>
  <si>
    <t>02.07.1999</t>
  </si>
  <si>
    <t>02.03.2011</t>
  </si>
  <si>
    <t>27.02.2007</t>
  </si>
  <si>
    <t>07.05.2002</t>
  </si>
  <si>
    <t>23.12.2003</t>
  </si>
  <si>
    <t>03.09.2008</t>
  </si>
  <si>
    <t>16.11.2004</t>
  </si>
  <si>
    <t>19.09.2008</t>
  </si>
  <si>
    <t>10.04.1980</t>
  </si>
  <si>
    <t>30.10.2003</t>
  </si>
  <si>
    <t>04.01.1978</t>
  </si>
  <si>
    <t>24.10.2003</t>
  </si>
  <si>
    <t>01.03.2001</t>
  </si>
  <si>
    <t>07.07.1994</t>
  </si>
  <si>
    <t>03.10.2010</t>
  </si>
  <si>
    <t>30.04.1997</t>
  </si>
  <si>
    <t>25.04.2009</t>
  </si>
  <si>
    <t>02.01.2000</t>
  </si>
  <si>
    <t>13.02.1995</t>
  </si>
  <si>
    <t>11.11.2011</t>
  </si>
  <si>
    <t>20.11.2007</t>
  </si>
  <si>
    <t>28.11.1999</t>
  </si>
  <si>
    <t>11.04.2000</t>
  </si>
  <si>
    <t>25.01.2005</t>
  </si>
  <si>
    <t>16.07.1992</t>
  </si>
  <si>
    <t>25.02.2003</t>
  </si>
  <si>
    <t>03.11.1998</t>
  </si>
  <si>
    <t>17.07.2001</t>
  </si>
  <si>
    <t>18.10.2005</t>
  </si>
  <si>
    <t>19.03.2007</t>
  </si>
  <si>
    <t>02.05.1976</t>
  </si>
  <si>
    <t>23.11.1988</t>
  </si>
  <si>
    <t>02.02.1987</t>
  </si>
  <si>
    <t>26.10.2004</t>
  </si>
  <si>
    <t>24.09.2004</t>
  </si>
  <si>
    <t>17.05.2004</t>
  </si>
  <si>
    <t>06.05.2009</t>
  </si>
  <si>
    <t>23.03.1982</t>
  </si>
  <si>
    <t>29.09.1980</t>
  </si>
  <si>
    <t>20.06.2012</t>
  </si>
  <si>
    <t>10.12.1980</t>
  </si>
  <si>
    <t>14.09.1951</t>
  </si>
  <si>
    <t>03.08.1993</t>
  </si>
  <si>
    <t>14.03.1982</t>
  </si>
  <si>
    <t>11.01.2013</t>
  </si>
  <si>
    <t>10.01.2012</t>
  </si>
  <si>
    <t>19.07.2012</t>
  </si>
  <si>
    <t>21.04.1992</t>
  </si>
  <si>
    <t>02.10.2012</t>
  </si>
  <si>
    <t>16.05.2010</t>
  </si>
  <si>
    <t>25.02.2013</t>
  </si>
  <si>
    <t>02.11.2010</t>
  </si>
  <si>
    <t>23.01.2011</t>
  </si>
  <si>
    <t>25.11.2014</t>
  </si>
  <si>
    <t>28.05.2013</t>
  </si>
  <si>
    <t>26.09.2014</t>
  </si>
  <si>
    <t>10.11.2011</t>
  </si>
  <si>
    <t>05.03.2014</t>
  </si>
  <si>
    <t>14.02.2011</t>
  </si>
  <si>
    <t>05.09.2015</t>
  </si>
  <si>
    <t>16.12.2012</t>
  </si>
  <si>
    <t>26.10.2009</t>
  </si>
  <si>
    <t>14.12.2009</t>
  </si>
  <si>
    <t>14.11.2011</t>
  </si>
  <si>
    <t>10.06.2012</t>
  </si>
  <si>
    <t>06.12.2012</t>
  </si>
  <si>
    <t>23.10.2012</t>
  </si>
  <si>
    <t>24.02.2009</t>
  </si>
  <si>
    <t>06.07.1984</t>
  </si>
  <si>
    <t>06.08.1984</t>
  </si>
  <si>
    <t>08.07.1994</t>
  </si>
  <si>
    <t>18.04.2012</t>
  </si>
  <si>
    <t>21.10.2008</t>
  </si>
  <si>
    <t>02.01.2005</t>
  </si>
  <si>
    <t>01.10.1959</t>
  </si>
  <si>
    <t>21.01.1969</t>
  </si>
  <si>
    <t>28.07.1968</t>
  </si>
  <si>
    <t>30.11.2005</t>
  </si>
  <si>
    <t>15.12.1959</t>
  </si>
  <si>
    <t>22.08.1969</t>
  </si>
  <si>
    <t>03.06.1956</t>
  </si>
  <si>
    <t>28.05.1993</t>
  </si>
  <si>
    <t>20.02.2008</t>
  </si>
  <si>
    <t>16.04.2008</t>
  </si>
  <si>
    <t>17.09.2008</t>
  </si>
  <si>
    <t>16.11.1990</t>
  </si>
  <si>
    <t>14.06.2001</t>
  </si>
  <si>
    <t>26.06.2010</t>
  </si>
  <si>
    <t>21.02.2010</t>
  </si>
  <si>
    <t>21.01.2014</t>
  </si>
  <si>
    <t>07.09.1991</t>
  </si>
  <si>
    <t>17.04.1959</t>
  </si>
  <si>
    <t>11.02.1990</t>
  </si>
  <si>
    <t>19.08.1996</t>
  </si>
  <si>
    <t>24.8.2004</t>
  </si>
  <si>
    <t>26.9.2002</t>
  </si>
  <si>
    <t>23.04.2005 </t>
  </si>
  <si>
    <t>19.08.2008 </t>
  </si>
  <si>
    <t>11.07.2008 </t>
  </si>
  <si>
    <t>30.10.1976 </t>
  </si>
  <si>
    <t>28.01.2006</t>
  </si>
  <si>
    <t> 02.02.2005 </t>
  </si>
  <si>
    <t> 04.06.1965</t>
  </si>
  <si>
    <t>15.10.2011 </t>
  </si>
  <si>
    <t> 27.10.2004</t>
  </si>
  <si>
    <t>17.04.2008 </t>
  </si>
  <si>
    <t>19.02.2013 </t>
  </si>
  <si>
    <t> 01.12.2011</t>
  </si>
  <si>
    <t>11.02.2008 </t>
  </si>
  <si>
    <t>30.05.2009</t>
  </si>
  <si>
    <t>16.08.2006</t>
  </si>
  <si>
    <t>18.02.2009</t>
  </si>
  <si>
    <t>19.01.1955</t>
  </si>
  <si>
    <t>09.10.2009</t>
  </si>
  <si>
    <t>14.04.1976</t>
  </si>
  <si>
    <t>27.07.2018</t>
  </si>
  <si>
    <t>07.06.2009</t>
  </si>
  <si>
    <t>09.10.2002</t>
  </si>
  <si>
    <t>13.09.2002</t>
  </si>
  <si>
    <t>23.11.2004</t>
  </si>
  <si>
    <t>16.11.1967</t>
  </si>
  <si>
    <t>05.04.1987</t>
  </si>
  <si>
    <t>28.01.1988</t>
  </si>
  <si>
    <t>16.01.2013</t>
  </si>
  <si>
    <t>16.02.2011</t>
  </si>
  <si>
    <t>19.05.2012</t>
  </si>
  <si>
    <t>02.10.1976</t>
  </si>
  <si>
    <t>13.10.1975</t>
  </si>
  <si>
    <t>01.07.1968</t>
  </si>
  <si>
    <t>10.05.1986</t>
  </si>
  <si>
    <t>14.09.1982</t>
  </si>
  <si>
    <t>24.10.1973</t>
  </si>
  <si>
    <t>04.04.1986</t>
  </si>
  <si>
    <t>05.03.1984</t>
  </si>
  <si>
    <t>18.12.2004</t>
  </si>
  <si>
    <t>11.04.1994</t>
  </si>
  <si>
    <t>08.01.2013</t>
  </si>
  <si>
    <t>14.01.2016</t>
  </si>
  <si>
    <t>01.12.1987</t>
  </si>
  <si>
    <t>17.01.1991</t>
  </si>
  <si>
    <t>08.06.2001</t>
  </si>
  <si>
    <t>10.05.2014</t>
  </si>
  <si>
    <t>20.10.1984</t>
  </si>
  <si>
    <t>04.09.1998</t>
  </si>
  <si>
    <t>27.08.2004</t>
  </si>
  <si>
    <t>16.08.2009</t>
  </si>
  <si>
    <t>29.01.1984</t>
  </si>
  <si>
    <t>24.09.1983</t>
  </si>
  <si>
    <t>03.11.2022</t>
  </si>
  <si>
    <t>30.01.2008</t>
  </si>
  <si>
    <t>06.04.2006</t>
  </si>
  <si>
    <t>23.09.2004</t>
  </si>
  <si>
    <t>18.07.2016</t>
  </si>
  <si>
    <t>30.06.2015</t>
  </si>
  <si>
    <t>29.11.2013</t>
  </si>
  <si>
    <t>29.03.2014</t>
  </si>
  <si>
    <t>24.04.2014</t>
  </si>
  <si>
    <t>05.11.2011</t>
  </si>
  <si>
    <t>15.07.2014</t>
  </si>
  <si>
    <t>15.06.2015</t>
  </si>
  <si>
    <t>07.03.2014</t>
  </si>
  <si>
    <t>30.11.2013</t>
  </si>
  <si>
    <t>13.09.2011</t>
  </si>
  <si>
    <t>17.04.2013</t>
  </si>
  <si>
    <t>24.12.2012</t>
  </si>
  <si>
    <t>27.11.2012</t>
  </si>
  <si>
    <t>15.08.2012</t>
  </si>
  <si>
    <t>24.10.2012</t>
  </si>
  <si>
    <t>02.04.2012</t>
  </si>
  <si>
    <t>25.07.2012</t>
  </si>
  <si>
    <t>13.02.2014</t>
  </si>
  <si>
    <t>27.03.2012</t>
  </si>
  <si>
    <t>20.01.2010</t>
  </si>
  <si>
    <t>31.01.2009</t>
  </si>
  <si>
    <t>01.09.2008</t>
  </si>
  <si>
    <t>29.12.2007</t>
  </si>
  <si>
    <t>08.10.2001</t>
  </si>
  <si>
    <t>02.02.2010</t>
  </si>
  <si>
    <t>22.03.2003</t>
  </si>
  <si>
    <t>16.04.2006</t>
  </si>
  <si>
    <t>16.06.1964</t>
  </si>
  <si>
    <t>13.02.2010</t>
  </si>
  <si>
    <t>26.07.2012</t>
  </si>
  <si>
    <t>04.02.2012</t>
  </si>
  <si>
    <t>14.03.2013</t>
  </si>
  <si>
    <t>06.12.2013</t>
  </si>
  <si>
    <t>27.10.2010</t>
  </si>
  <si>
    <t>23.01.1975</t>
  </si>
  <si>
    <t>05.08.2014</t>
  </si>
  <si>
    <t>10.09.2009</t>
  </si>
  <si>
    <t>24.11.2015</t>
  </si>
  <si>
    <t>16.06.2013</t>
  </si>
  <si>
    <t>08.08.2013</t>
  </si>
  <si>
    <t>29.04.2004</t>
  </si>
  <si>
    <t>28.09.2011</t>
  </si>
  <si>
    <t>21.07.2017</t>
  </si>
  <si>
    <t>04.12.2015</t>
  </si>
  <si>
    <t>15.10.2005</t>
  </si>
  <si>
    <t>Сарах Николова</t>
  </si>
  <si>
    <t>14.12.2016</t>
  </si>
  <si>
    <t>03.06.2010</t>
  </si>
  <si>
    <t>11.10.2013</t>
  </si>
  <si>
    <t>17.01.2014</t>
  </si>
  <si>
    <t>14.07.2009</t>
  </si>
  <si>
    <t>01.11.1973</t>
  </si>
  <si>
    <t>21.12.2011</t>
  </si>
  <si>
    <t>12.03.2014</t>
  </si>
  <si>
    <t>04.07.2015</t>
  </si>
  <si>
    <t>03.01.2014</t>
  </si>
  <si>
    <t>11.03.2011</t>
  </si>
  <si>
    <t>14.11.2009</t>
  </si>
  <si>
    <t>Филип Музоски</t>
  </si>
  <si>
    <t>27.04.2014</t>
  </si>
  <si>
    <t>Дарко Музоски</t>
  </si>
  <si>
    <t>07.05.2010</t>
  </si>
  <si>
    <t>Виктор Јанчески</t>
  </si>
  <si>
    <t>10.10.2011</t>
  </si>
  <si>
    <t>Благој Ѓорчески</t>
  </si>
  <si>
    <t>28.11.2013</t>
  </si>
  <si>
    <t>Димитар Богоески</t>
  </si>
  <si>
    <t>Крушево </t>
  </si>
  <si>
    <t>11.02.2013</t>
  </si>
  <si>
    <t>Петар Ристески</t>
  </si>
  <si>
    <t>08.05.2008</t>
  </si>
  <si>
    <t>12.05.1977</t>
  </si>
  <si>
    <t>Ненад Тиловски (129)</t>
  </si>
</sst>
</file>

<file path=xl/styles.xml><?xml version="1.0" encoding="utf-8"?>
<styleSheet xmlns="http://schemas.openxmlformats.org/spreadsheetml/2006/main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Calibri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4" fillId="0" borderId="0"/>
    <xf numFmtId="165" fontId="35" fillId="0" borderId="0"/>
    <xf numFmtId="0" fontId="36" fillId="0" borderId="0">
      <alignment horizontal="center"/>
    </xf>
    <xf numFmtId="0" fontId="36" fillId="0" borderId="0">
      <alignment horizontal="center" textRotation="90"/>
    </xf>
    <xf numFmtId="0" fontId="37" fillId="0" borderId="0"/>
    <xf numFmtId="167" fontId="37" fillId="0" borderId="0"/>
  </cellStyleXfs>
  <cellXfs count="53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77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/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Font="1" applyFill="1" applyBorder="1" applyAlignment="1" applyProtection="1">
      <alignment horizontal="left" vertical="center"/>
    </xf>
    <xf numFmtId="165" fontId="31" fillId="0" borderId="48" xfId="2" applyFont="1" applyFill="1" applyBorder="1" applyAlignment="1" applyProtection="1">
      <alignment horizontal="left" vertical="center"/>
    </xf>
    <xf numFmtId="165" fontId="31" fillId="0" borderId="9" xfId="2" applyFont="1" applyFill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0" borderId="30" xfId="0" applyFont="1" applyFill="1" applyBorder="1"/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ont="1" applyFill="1" applyBorder="1" applyAlignment="1" applyProtection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3" fillId="0" borderId="1" xfId="0" applyFont="1" applyBorder="1" applyAlignment="1"/>
    <xf numFmtId="0" fontId="30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30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33" fillId="0" borderId="22" xfId="0" applyFont="1" applyBorder="1" applyAlignment="1"/>
    <xf numFmtId="0" fontId="2" fillId="15" borderId="22" xfId="0" applyFont="1" applyFill="1" applyBorder="1"/>
    <xf numFmtId="0" fontId="2" fillId="0" borderId="22" xfId="0" applyFont="1" applyFill="1" applyBorder="1"/>
    <xf numFmtId="0" fontId="0" fillId="0" borderId="1" xfId="0" applyBorder="1"/>
    <xf numFmtId="0" fontId="0" fillId="0" borderId="1" xfId="0" applyBorder="1"/>
    <xf numFmtId="0" fontId="0" fillId="0" borderId="22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64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5" fillId="16" borderId="1" xfId="0" applyNumberFormat="1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10">
    <cellStyle name="Comma 2" xfId="3"/>
    <cellStyle name="Excel Built-in Hyperlink" xfId="5"/>
    <cellStyle name="Excel Built-in Normal" xfId="2"/>
    <cellStyle name="Heading" xfId="6"/>
    <cellStyle name="Heading1" xfId="7"/>
    <cellStyle name="Normal" xfId="0" builtinId="0"/>
    <cellStyle name="Normal 2" xfId="4"/>
    <cellStyle name="Normal 3" xfId="1"/>
    <cellStyle name="Result" xfId="8"/>
    <cellStyle name="Result2" xfId="9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xmlns="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xmlns="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xmlns="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xmlns="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xmlns="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xmlns="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xmlns="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xmlns="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xmlns="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xmlns="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xmlns="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xmlns="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xmlns="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xmlns="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xmlns="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xmlns="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xmlns="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xmlns="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xmlns="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xmlns="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xmlns="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xmlns="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xmlns="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xmlns="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xmlns="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xmlns="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xmlns="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xmlns="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xmlns="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xmlns="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xmlns="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xmlns="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xmlns="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xmlns="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xmlns="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xmlns="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xmlns="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xmlns="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xmlns="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xmlns="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xmlns="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xmlns="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xmlns="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xmlns="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xmlns="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xmlns="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xmlns="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xmlns="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xmlns="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xmlns="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xmlns="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xmlns="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xmlns="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xmlns="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xmlns="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xmlns="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xmlns="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xmlns="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/>
  </sheetPr>
  <dimension ref="A1:Q98"/>
  <sheetViews>
    <sheetView zoomScale="120" zoomScaleNormal="120" workbookViewId="0">
      <selection activeCell="P16" sqref="P16"/>
    </sheetView>
  </sheetViews>
  <sheetFormatPr defaultColWidth="8.85546875" defaultRowHeight="15.75"/>
  <cols>
    <col min="1" max="1" width="9" style="276" customWidth="1"/>
    <col min="2" max="2" width="6.140625" style="38" customWidth="1"/>
    <col min="3" max="3" width="4.140625" style="276" customWidth="1"/>
    <col min="4" max="4" width="45.7109375" style="276" customWidth="1"/>
    <col min="5" max="5" width="19.85546875" style="287" customWidth="1"/>
    <col min="6" max="6" width="4.28515625" style="276" customWidth="1"/>
    <col min="7" max="7" width="7.5703125" style="276" customWidth="1"/>
    <col min="8" max="8" width="7.5703125" style="371" customWidth="1"/>
    <col min="9" max="9" width="35.42578125" style="291" customWidth="1"/>
    <col min="10" max="10" width="21.140625" style="276" customWidth="1"/>
    <col min="11" max="11" width="11" style="277" hidden="1" customWidth="1"/>
    <col min="12" max="12" width="5.140625" style="277" hidden="1" customWidth="1"/>
    <col min="13" max="13" width="23.5703125" style="276" hidden="1" customWidth="1"/>
    <col min="14" max="14" width="2.7109375" style="276" hidden="1" customWidth="1"/>
    <col min="15" max="16384" width="8.85546875" style="276"/>
  </cols>
  <sheetData>
    <row r="1" spans="2:17">
      <c r="B1" s="420" t="s">
        <v>123</v>
      </c>
      <c r="C1" s="421"/>
      <c r="D1" s="421"/>
      <c r="E1" s="421"/>
      <c r="F1" s="422" t="s">
        <v>121</v>
      </c>
      <c r="G1" s="423"/>
      <c r="H1" s="423"/>
      <c r="I1" s="423"/>
      <c r="J1" s="423"/>
      <c r="K1" s="423"/>
      <c r="L1" s="423"/>
      <c r="M1" s="423"/>
      <c r="N1" s="423"/>
      <c r="O1" s="424"/>
    </row>
    <row r="2" spans="2:17" ht="48.6" customHeight="1" thickBot="1">
      <c r="B2" s="336" t="s">
        <v>123</v>
      </c>
      <c r="C2" s="337" t="s">
        <v>78</v>
      </c>
      <c r="D2" s="338" t="s">
        <v>24</v>
      </c>
      <c r="E2" s="344" t="s">
        <v>122</v>
      </c>
      <c r="F2" s="342" t="s">
        <v>424</v>
      </c>
      <c r="G2" s="343" t="s">
        <v>78</v>
      </c>
      <c r="H2" s="343" t="s">
        <v>126</v>
      </c>
      <c r="I2" s="249" t="s">
        <v>24</v>
      </c>
      <c r="J2" s="338" t="s">
        <v>122</v>
      </c>
      <c r="K2" s="338" t="s">
        <v>604</v>
      </c>
      <c r="L2" s="345"/>
      <c r="M2" s="346"/>
      <c r="N2" s="346"/>
      <c r="O2" s="339" t="s">
        <v>439</v>
      </c>
    </row>
    <row r="3" spans="2:17">
      <c r="B3" s="418" t="s">
        <v>62</v>
      </c>
      <c r="C3" s="308">
        <v>1</v>
      </c>
      <c r="D3" s="334" t="str">
        <f>IF(ISERROR(VLOOKUP(C3,$G$3:$I$66,3,FALSE)),"",(VLOOKUP(C3,$G$3:$I$66,3,FALSE)))</f>
        <v>Александар Јакимовски (178)</v>
      </c>
      <c r="E3" s="335" t="str">
        <f>IF(D3="","",INDEX($J$3:$J$42,MATCH(C3,$G$3:$G$42,0)))</f>
        <v>Крива Паланка</v>
      </c>
      <c r="F3" s="340">
        <v>9</v>
      </c>
      <c r="G3" s="392">
        <v>1</v>
      </c>
      <c r="H3" s="46">
        <v>178</v>
      </c>
      <c r="I3" s="341" t="str">
        <f>IF(ISERROR(VLOOKUP(H3,Baza!A:C,2,FALSE)&amp;" "&amp;"("&amp;H3&amp;")"),"",(VLOOKUP(H3,Baza!A:C,2,FALSE)&amp;" "&amp;"("&amp;H3&amp;")"))</f>
        <v>Александар Јакимовски (178)</v>
      </c>
      <c r="J3" s="341" t="str">
        <f>IF(ISERROR(VLOOKUP(H3,Baza!A:C,3,FALSE)),"",(VLOOKUP(H3,Baza!A:C,3,FALSE)))</f>
        <v>Крива Паланка</v>
      </c>
      <c r="K3" s="356" t="str">
        <f>IF(ISERROR(VLOOKUP(H3,Baza!A:D,4,FALSE)),"",(VLOOKUP(H3,Baza!A:D,4,FALSE)))</f>
        <v>13.03.2008</v>
      </c>
      <c r="M3" s="276" t="e">
        <f t="shared" ref="M3:M34" si="0">VLOOKUP(C3,$H$3:$J$66,3,FALSE)</f>
        <v>#N/A</v>
      </c>
      <c r="N3" s="276">
        <v>9</v>
      </c>
      <c r="O3" s="289">
        <v>1084</v>
      </c>
    </row>
    <row r="4" spans="2:17">
      <c r="B4" s="416"/>
      <c r="C4" s="306">
        <v>2</v>
      </c>
      <c r="D4" s="328" t="str">
        <f t="shared" ref="D4:D67" si="1">IF(ISERROR(VLOOKUP(C4,$G$3:$I$66,3,FALSE)),"",(VLOOKUP(C4,$G$3:$I$66,3,FALSE)))</f>
        <v>Трајче Маркоски (384)</v>
      </c>
      <c r="E4" s="329" t="str">
        <f t="shared" ref="E4:E64" si="2">IF(D4="","",INDEX($J$3:$J$42,MATCH(C4,$G$3:$G$42,0)))</f>
        <v>Младост</v>
      </c>
      <c r="F4" s="325">
        <v>39</v>
      </c>
      <c r="G4" s="280">
        <v>5</v>
      </c>
      <c r="H4" s="411">
        <v>47</v>
      </c>
      <c r="I4" s="292" t="str">
        <f>IF(ISERROR(VLOOKUP(H4,Baza!A:C,2,FALSE)&amp;" "&amp;"("&amp;H4&amp;")"),"",(VLOOKUP(H4,Baza!A:C,2,FALSE)&amp;" "&amp;"("&amp;H4&amp;")"))</f>
        <v>Андреј Стојановски (47)</v>
      </c>
      <c r="J4" s="292" t="str">
        <f>IF(ISERROR(VLOOKUP(H4,Baza!A:C,3,FALSE)),"",(VLOOKUP(H4,Baza!A:C,3,FALSE)))</f>
        <v>Крива Паланка</v>
      </c>
      <c r="K4" s="355" t="str">
        <f>IF(ISERROR(VLOOKUP(H4,Baza!A:D,4,FALSE)),"",(VLOOKUP(H4,Baza!A:D,4,FALSE)))</f>
        <v>11.08.2008</v>
      </c>
      <c r="M4" s="276" t="e">
        <f t="shared" si="0"/>
        <v>#N/A</v>
      </c>
      <c r="N4" s="276">
        <v>39</v>
      </c>
      <c r="O4" s="280">
        <v>649</v>
      </c>
    </row>
    <row r="5" spans="2:17">
      <c r="B5" s="416"/>
      <c r="C5" s="306">
        <v>3</v>
      </c>
      <c r="D5" s="328" t="str">
        <f t="shared" si="1"/>
        <v>Јован Пармачки (472)</v>
      </c>
      <c r="E5" s="329" t="str">
        <f t="shared" si="2"/>
        <v>Берово</v>
      </c>
      <c r="F5" s="325">
        <v>51</v>
      </c>
      <c r="G5" s="280">
        <v>9</v>
      </c>
      <c r="H5" s="411">
        <v>144</v>
      </c>
      <c r="I5" s="292" t="str">
        <f>IF(ISERROR(VLOOKUP(H5,Baza!A:C,2,FALSE)&amp;" "&amp;"("&amp;H5&amp;")"),"",(VLOOKUP(H5,Baza!A:C,2,FALSE)&amp;" "&amp;"("&amp;H5&amp;")"))</f>
        <v>Антонио Аврамски (144)</v>
      </c>
      <c r="J5" s="292" t="str">
        <f>IF(ISERROR(VLOOKUP(H5,Baza!A:C,3,FALSE)),"",(VLOOKUP(H5,Baza!A:C,3,FALSE)))</f>
        <v>Берово 2</v>
      </c>
      <c r="K5" s="355" t="str">
        <f>IF(ISERROR(VLOOKUP(H5,Baza!A:D,4,FALSE)),"",(VLOOKUP(H5,Baza!A:D,4,FALSE)))</f>
        <v>23.05.2008</v>
      </c>
      <c r="M5" s="276" t="e">
        <f t="shared" si="0"/>
        <v>#N/A</v>
      </c>
      <c r="N5" s="276">
        <v>51</v>
      </c>
      <c r="O5" s="280">
        <v>453</v>
      </c>
    </row>
    <row r="6" spans="2:17" ht="16.5" thickBot="1">
      <c r="B6" s="419"/>
      <c r="C6" s="309">
        <v>4</v>
      </c>
      <c r="D6" s="332" t="str">
        <f t="shared" si="1"/>
        <v/>
      </c>
      <c r="E6" s="333" t="str">
        <f t="shared" si="2"/>
        <v/>
      </c>
      <c r="F6" s="325">
        <v>8</v>
      </c>
      <c r="G6" s="280">
        <v>13</v>
      </c>
      <c r="H6" s="411">
        <v>347</v>
      </c>
      <c r="I6" s="292" t="str">
        <f>IF(ISERROR(VLOOKUP(H6,Baza!A:C,2,FALSE)&amp;" "&amp;"("&amp;H6&amp;")"),"",(VLOOKUP(H6,Baza!A:C,2,FALSE)&amp;" "&amp;"("&amp;H6&amp;")"))</f>
        <v>Кристијан Каламадевски (347)</v>
      </c>
      <c r="J6" s="292" t="str">
        <f>IF(ISERROR(VLOOKUP(H6,Baza!A:C,3,FALSE)),"",(VLOOKUP(H6,Baza!A:C,3,FALSE)))</f>
        <v>Берово 2</v>
      </c>
      <c r="K6" s="355" t="str">
        <f>IF(ISERROR(VLOOKUP(H6,Baza!A:D,4,FALSE)),"",(VLOOKUP(H6,Baza!A:D,4,FALSE)))</f>
        <v>21.10.2010</v>
      </c>
      <c r="M6" s="276" t="e">
        <f t="shared" si="0"/>
        <v>#N/A</v>
      </c>
      <c r="N6" s="276">
        <v>8</v>
      </c>
      <c r="O6" s="280">
        <v>389</v>
      </c>
    </row>
    <row r="7" spans="2:17">
      <c r="B7" s="415" t="s">
        <v>63</v>
      </c>
      <c r="C7" s="305">
        <v>5</v>
      </c>
      <c r="D7" s="326" t="str">
        <f t="shared" si="1"/>
        <v>Андреј Стојановски (47)</v>
      </c>
      <c r="E7" s="327" t="str">
        <f t="shared" si="2"/>
        <v>Крива Паланка</v>
      </c>
      <c r="F7" s="325">
        <v>7</v>
      </c>
      <c r="G7" s="281">
        <v>17</v>
      </c>
      <c r="H7" s="411">
        <v>404</v>
      </c>
      <c r="I7" s="292" t="str">
        <f>IF(ISERROR(VLOOKUP(H7,Baza!A:C,2,FALSE)&amp;" "&amp;"("&amp;H7&amp;")"),"",(VLOOKUP(H7,Baza!A:C,2,FALSE)&amp;" "&amp;"("&amp;H7&amp;")"))</f>
        <v>Љупчо Треновски (404)</v>
      </c>
      <c r="J7" s="292" t="str">
        <f>IF(ISERROR(VLOOKUP(H7,Baza!A:C,3,FALSE)),"",(VLOOKUP(H7,Baza!A:C,3,FALSE)))</f>
        <v>Берово 2</v>
      </c>
      <c r="K7" s="355" t="str">
        <f>IF(ISERROR(VLOOKUP(H7,Baza!A:D,4,FALSE)),"",(VLOOKUP(H7,Baza!A:D,4,FALSE)))</f>
        <v>06.05.2009</v>
      </c>
      <c r="M7" s="276" t="e">
        <f t="shared" si="0"/>
        <v>#N/A</v>
      </c>
      <c r="N7" s="276">
        <v>7</v>
      </c>
      <c r="O7" s="280">
        <v>220</v>
      </c>
    </row>
    <row r="8" spans="2:17">
      <c r="B8" s="416"/>
      <c r="C8" s="306">
        <v>6</v>
      </c>
      <c r="D8" s="328" t="str">
        <f t="shared" si="1"/>
        <v>Петар Јуришиќ (361)</v>
      </c>
      <c r="E8" s="329" t="str">
        <f t="shared" si="2"/>
        <v>Дебар Маало</v>
      </c>
      <c r="F8" s="325">
        <v>14</v>
      </c>
      <c r="G8" s="281">
        <v>21</v>
      </c>
      <c r="H8" s="400">
        <v>364</v>
      </c>
      <c r="I8" s="292" t="str">
        <f>IF(ISERROR(VLOOKUP(H8,Baza!A:C,2,FALSE)&amp;" "&amp;"("&amp;H8&amp;")"),"",(VLOOKUP(H8,Baza!A:C,2,FALSE)&amp;" "&amp;"("&amp;H8&amp;")"))</f>
        <v>Петар Мукаетов (364)</v>
      </c>
      <c r="J8" s="292" t="str">
        <f>IF(ISERROR(VLOOKUP(H8,Baza!A:C,3,FALSE)),"",(VLOOKUP(H8,Baza!A:C,3,FALSE)))</f>
        <v>Кавадарци</v>
      </c>
      <c r="K8" s="355" t="str">
        <f>IF(ISERROR(VLOOKUP(H8,Baza!A:D,4,FALSE)),"",(VLOOKUP(H8,Baza!A:D,4,FALSE)))</f>
        <v>19.09.2008</v>
      </c>
      <c r="M8" s="276" t="e">
        <f t="shared" si="0"/>
        <v>#N/A</v>
      </c>
      <c r="N8" s="276">
        <v>14</v>
      </c>
      <c r="O8" s="280">
        <v>165</v>
      </c>
    </row>
    <row r="9" spans="2:17">
      <c r="B9" s="416"/>
      <c r="C9" s="306">
        <v>7</v>
      </c>
      <c r="D9" s="328" t="str">
        <f t="shared" si="1"/>
        <v>Давид Јоноски (287)</v>
      </c>
      <c r="E9" s="329" t="str">
        <f t="shared" si="2"/>
        <v>Младост 96</v>
      </c>
      <c r="F9" s="325">
        <v>38</v>
      </c>
      <c r="G9" s="280">
        <v>22</v>
      </c>
      <c r="H9" s="411">
        <v>443</v>
      </c>
      <c r="I9" s="292" t="str">
        <f>IF(ISERROR(VLOOKUP(H9,Baza!A:C,2,FALSE)&amp;" "&amp;"("&amp;H9&amp;")"),"",(VLOOKUP(H9,Baza!A:C,2,FALSE)&amp;" "&amp;"("&amp;H9&amp;")"))</f>
        <v>Јаков Кузмановски (443)</v>
      </c>
      <c r="J9" s="292" t="str">
        <f>IF(ISERROR(VLOOKUP(H9,Baza!A:C,3,FALSE)),"",(VLOOKUP(H9,Baza!A:C,3,FALSE)))</f>
        <v>Куманово</v>
      </c>
      <c r="K9" s="355" t="str">
        <f>IF(ISERROR(VLOOKUP(H9,Baza!A:D,4,FALSE)),"",(VLOOKUP(H9,Baza!A:D,4,FALSE)))</f>
        <v>24.02.2009</v>
      </c>
      <c r="M9" s="276" t="e">
        <f t="shared" si="0"/>
        <v>#N/A</v>
      </c>
      <c r="N9" s="276">
        <v>38</v>
      </c>
      <c r="O9" s="280">
        <v>115</v>
      </c>
      <c r="Q9" s="372"/>
    </row>
    <row r="10" spans="2:17" ht="16.5" thickBot="1">
      <c r="B10" s="417"/>
      <c r="C10" s="307">
        <v>8</v>
      </c>
      <c r="D10" s="330" t="str">
        <f t="shared" si="1"/>
        <v/>
      </c>
      <c r="E10" s="331" t="str">
        <f t="shared" si="2"/>
        <v/>
      </c>
      <c r="F10" s="325">
        <v>24</v>
      </c>
      <c r="G10" s="281">
        <v>18</v>
      </c>
      <c r="H10" s="411">
        <v>499</v>
      </c>
      <c r="I10" s="292" t="str">
        <f>IF(ISERROR(VLOOKUP(H10,Baza!A:C,2,FALSE)&amp;" "&amp;"("&amp;H10&amp;")"),"",(VLOOKUP(H10,Baza!A:C,2,FALSE)&amp;" "&amp;"("&amp;H10&amp;")"))</f>
        <v>Дарко Китановски (499)</v>
      </c>
      <c r="J10" s="292" t="str">
        <f>IF(ISERROR(VLOOKUP(H10,Baza!A:C,3,FALSE)),"",(VLOOKUP(H10,Baza!A:C,3,FALSE)))</f>
        <v>Пелагонија</v>
      </c>
      <c r="K10" s="355" t="str">
        <f>IF(ISERROR(VLOOKUP(H10,Baza!A:D,4,FALSE)),"",(VLOOKUP(H10,Baza!A:D,4,FALSE)))</f>
        <v>30.05.2009</v>
      </c>
      <c r="M10" s="276" t="e">
        <f t="shared" si="0"/>
        <v>#N/A</v>
      </c>
      <c r="N10" s="276">
        <v>24</v>
      </c>
      <c r="O10" s="280">
        <v>110</v>
      </c>
      <c r="Q10" s="372"/>
    </row>
    <row r="11" spans="2:17">
      <c r="B11" s="418" t="s">
        <v>64</v>
      </c>
      <c r="C11" s="308">
        <v>9</v>
      </c>
      <c r="D11" s="334" t="str">
        <f t="shared" si="1"/>
        <v>Антонио Аврамски (144)</v>
      </c>
      <c r="E11" s="335" t="str">
        <f t="shared" si="2"/>
        <v>Берово 2</v>
      </c>
      <c r="F11" s="325">
        <v>54</v>
      </c>
      <c r="G11" s="280">
        <v>14</v>
      </c>
      <c r="H11" s="411">
        <v>420</v>
      </c>
      <c r="I11" s="292" t="str">
        <f>IF(ISERROR(VLOOKUP(H11,Baza!A:C,2,FALSE)&amp;" "&amp;"("&amp;H11&amp;")"),"",(VLOOKUP(H11,Baza!A:C,2,FALSE)&amp;" "&amp;"("&amp;H11&amp;")"))</f>
        <v>Кристијан Митев (420)</v>
      </c>
      <c r="J11" s="292" t="str">
        <f>IF(ISERROR(VLOOKUP(H11,Baza!A:C,3,FALSE)),"",(VLOOKUP(H11,Baza!A:C,3,FALSE)))</f>
        <v>Пелагонија</v>
      </c>
      <c r="K11" s="355" t="str">
        <f>IF(ISERROR(VLOOKUP(H11,Baza!A:D,4,FALSE)),"",(VLOOKUP(H11,Baza!A:D,4,FALSE)))</f>
        <v>19.07.2012</v>
      </c>
      <c r="M11" s="276" t="e">
        <f t="shared" si="0"/>
        <v>#N/A</v>
      </c>
      <c r="N11" s="276">
        <v>54</v>
      </c>
      <c r="O11" s="280">
        <v>100</v>
      </c>
      <c r="Q11" s="372"/>
    </row>
    <row r="12" spans="2:17">
      <c r="B12" s="416"/>
      <c r="C12" s="306">
        <v>10</v>
      </c>
      <c r="D12" s="328" t="str">
        <f t="shared" si="1"/>
        <v>Мартин Ристески (433)</v>
      </c>
      <c r="E12" s="329" t="str">
        <f t="shared" si="2"/>
        <v>Младост 96</v>
      </c>
      <c r="F12" s="325">
        <v>10</v>
      </c>
      <c r="G12" s="281">
        <v>6</v>
      </c>
      <c r="H12" s="411">
        <v>361</v>
      </c>
      <c r="I12" s="292" t="str">
        <f>IF(ISERROR(VLOOKUP(H12,Baza!A:C,2,FALSE)&amp;" "&amp;"("&amp;H12&amp;")"),"",(VLOOKUP(H12,Baza!A:C,2,FALSE)&amp;" "&amp;"("&amp;H12&amp;")"))</f>
        <v>Петар Јуришиќ (361)</v>
      </c>
      <c r="J12" s="292" t="str">
        <f>IF(ISERROR(VLOOKUP(H12,Baza!A:C,3,FALSE)),"",(VLOOKUP(H12,Baza!A:C,3,FALSE)))</f>
        <v>Дебар Маало</v>
      </c>
      <c r="K12" s="355" t="str">
        <f>IF(ISERROR(VLOOKUP(H12,Baza!A:D,4,FALSE)),"",(VLOOKUP(H12,Baza!A:D,4,FALSE)))</f>
        <v>03.09.2008</v>
      </c>
      <c r="M12" s="276" t="e">
        <f t="shared" si="0"/>
        <v>#N/A</v>
      </c>
      <c r="N12" s="276">
        <v>10</v>
      </c>
      <c r="O12" s="280">
        <v>76</v>
      </c>
      <c r="Q12" s="372"/>
    </row>
    <row r="13" spans="2:17">
      <c r="B13" s="416"/>
      <c r="C13" s="306">
        <v>11</v>
      </c>
      <c r="D13" s="328" t="str">
        <f t="shared" si="1"/>
        <v>Леонид Гидалов (355)</v>
      </c>
      <c r="E13" s="329" t="str">
        <f t="shared" si="2"/>
        <v>Рисови</v>
      </c>
      <c r="F13" s="325">
        <v>52</v>
      </c>
      <c r="G13" s="280">
        <v>10</v>
      </c>
      <c r="H13" s="411">
        <v>433</v>
      </c>
      <c r="I13" s="292" t="str">
        <f>IF(ISERROR(VLOOKUP(H13,Baza!A:C,2,FALSE)&amp;" "&amp;"("&amp;H13&amp;")"),"",(VLOOKUP(H13,Baza!A:C,2,FALSE)&amp;" "&amp;"("&amp;H13&amp;")"))</f>
        <v>Мартин Ристески (433)</v>
      </c>
      <c r="J13" s="292" t="str">
        <f>IF(ISERROR(VLOOKUP(H13,Baza!A:C,3,FALSE)),"",(VLOOKUP(H13,Baza!A:C,3,FALSE)))</f>
        <v>Младост 96</v>
      </c>
      <c r="K13" s="355" t="str">
        <f>IF(ISERROR(VLOOKUP(H13,Baza!A:D,4,FALSE)),"",(VLOOKUP(H13,Baza!A:D,4,FALSE)))</f>
        <v>14.02.2011</v>
      </c>
      <c r="M13" s="276" t="e">
        <f t="shared" si="0"/>
        <v>#N/A</v>
      </c>
      <c r="N13" s="276">
        <v>52</v>
      </c>
      <c r="O13" s="280">
        <v>74</v>
      </c>
      <c r="Q13" s="372"/>
    </row>
    <row r="14" spans="2:17" ht="16.5" thickBot="1">
      <c r="B14" s="419"/>
      <c r="C14" s="309">
        <v>12</v>
      </c>
      <c r="D14" s="332" t="str">
        <f t="shared" si="1"/>
        <v>Стефан Белџигеровски (501)</v>
      </c>
      <c r="E14" s="333" t="str">
        <f t="shared" si="2"/>
        <v>Пелагонија</v>
      </c>
      <c r="F14" s="325">
        <v>4</v>
      </c>
      <c r="G14" s="281">
        <v>2</v>
      </c>
      <c r="H14" s="411">
        <v>384</v>
      </c>
      <c r="I14" s="292" t="str">
        <f>IF(ISERROR(VLOOKUP(H14,Baza!A:C,2,FALSE)&amp;" "&amp;"("&amp;H14&amp;")"),"",(VLOOKUP(H14,Baza!A:C,2,FALSE)&amp;" "&amp;"("&amp;H14&amp;")"))</f>
        <v>Трајче Маркоски (384)</v>
      </c>
      <c r="J14" s="292" t="str">
        <f>IF(ISERROR(VLOOKUP(H14,Baza!A:C,3,FALSE)),"",(VLOOKUP(H14,Baza!A:C,3,FALSE)))</f>
        <v>Младост</v>
      </c>
      <c r="K14" s="355" t="str">
        <f>IF(ISERROR(VLOOKUP(H14,Baza!A:D,4,FALSE)),"",(VLOOKUP(H14,Baza!A:D,4,FALSE)))</f>
        <v>11.11.2011</v>
      </c>
      <c r="L14" s="413"/>
      <c r="M14" s="414" t="e">
        <f t="shared" si="0"/>
        <v>#N/A</v>
      </c>
      <c r="N14" s="414">
        <v>4</v>
      </c>
      <c r="O14" s="280">
        <v>60</v>
      </c>
      <c r="Q14" s="372"/>
    </row>
    <row r="15" spans="2:17">
      <c r="B15" s="415" t="s">
        <v>65</v>
      </c>
      <c r="C15" s="305">
        <v>13</v>
      </c>
      <c r="D15" s="326" t="str">
        <f t="shared" si="1"/>
        <v>Кристијан Каламадевски (347)</v>
      </c>
      <c r="E15" s="327" t="str">
        <f t="shared" si="2"/>
        <v>Берово 2</v>
      </c>
      <c r="F15" s="325">
        <v>33</v>
      </c>
      <c r="G15" s="280">
        <v>7</v>
      </c>
      <c r="H15" s="411">
        <v>287</v>
      </c>
      <c r="I15" s="292" t="str">
        <f>IF(ISERROR(VLOOKUP(H15,Baza!A:C,2,FALSE)&amp;" "&amp;"("&amp;H15&amp;")"),"",(VLOOKUP(H15,Baza!A:C,2,FALSE)&amp;" "&amp;"("&amp;H15&amp;")"))</f>
        <v>Давид Јоноски (287)</v>
      </c>
      <c r="J15" s="292" t="str">
        <f>IF(ISERROR(VLOOKUP(H15,Baza!A:C,3,FALSE)),"",(VLOOKUP(H15,Baza!A:C,3,FALSE)))</f>
        <v>Младост 96</v>
      </c>
      <c r="K15" s="355" t="str">
        <f>IF(ISERROR(VLOOKUP(H15,Baza!A:D,4,FALSE)),"",(VLOOKUP(H15,Baza!A:D,4,FALSE)))</f>
        <v>11.01.2010</v>
      </c>
      <c r="M15" s="276" t="e">
        <f t="shared" si="0"/>
        <v>#N/A</v>
      </c>
      <c r="N15" s="276">
        <v>33</v>
      </c>
      <c r="O15" s="280">
        <v>39</v>
      </c>
      <c r="Q15" s="372"/>
    </row>
    <row r="16" spans="2:17">
      <c r="B16" s="416"/>
      <c r="C16" s="306">
        <v>14</v>
      </c>
      <c r="D16" s="328" t="str">
        <f t="shared" si="1"/>
        <v>Кристијан Митев (420)</v>
      </c>
      <c r="E16" s="329" t="str">
        <f t="shared" si="2"/>
        <v>Пелагонија</v>
      </c>
      <c r="F16" s="325">
        <v>30</v>
      </c>
      <c r="G16" s="281">
        <v>11</v>
      </c>
      <c r="H16" s="411">
        <v>355</v>
      </c>
      <c r="I16" s="292" t="str">
        <f>IF(ISERROR(VLOOKUP(H16,Baza!A:C,2,FALSE)&amp;" "&amp;"("&amp;H16&amp;")"),"",(VLOOKUP(H16,Baza!A:C,2,FALSE)&amp;" "&amp;"("&amp;H16&amp;")"))</f>
        <v>Леонид Гидалов (355)</v>
      </c>
      <c r="J16" s="292" t="str">
        <f>IF(ISERROR(VLOOKUP(H16,Baza!A:C,3,FALSE)),"",(VLOOKUP(H16,Baza!A:C,3,FALSE)))</f>
        <v>Рисови</v>
      </c>
      <c r="K16" s="355" t="str">
        <f>IF(ISERROR(VLOOKUP(H16,Baza!A:D,4,FALSE)),"",(VLOOKUP(H16,Baza!A:D,4,FALSE)))</f>
        <v>02.03.2011</v>
      </c>
      <c r="M16" s="276" t="e">
        <f t="shared" si="0"/>
        <v>#N/A</v>
      </c>
      <c r="N16" s="276">
        <v>30</v>
      </c>
      <c r="O16" s="280">
        <v>34</v>
      </c>
      <c r="Q16" s="372"/>
    </row>
    <row r="17" spans="2:17">
      <c r="B17" s="416"/>
      <c r="C17" s="306">
        <v>15</v>
      </c>
      <c r="D17" s="328" t="str">
        <f t="shared" si="1"/>
        <v>Ненад Тиловски (129)</v>
      </c>
      <c r="E17" s="329" t="str">
        <f t="shared" si="2"/>
        <v>Телеком НЕЦ 2</v>
      </c>
      <c r="F17" s="325">
        <v>42</v>
      </c>
      <c r="G17" s="280">
        <v>15</v>
      </c>
      <c r="H17" s="411">
        <v>129</v>
      </c>
      <c r="I17" s="292" t="str">
        <f>IF(ISERROR(VLOOKUP(H17,Baza!A:C,2,FALSE)&amp;" "&amp;"("&amp;H17&amp;")"),"",(VLOOKUP(H17,Baza!A:C,2,FALSE)&amp;" "&amp;"("&amp;H17&amp;")"))</f>
        <v>Ненад Тиловски (129)</v>
      </c>
      <c r="J17" s="292" t="str">
        <f>IF(ISERROR(VLOOKUP(H17,Baza!A:C,3,FALSE)),"",(VLOOKUP(H17,Baza!A:C,3,FALSE)))</f>
        <v>Телеком НЕЦ 2</v>
      </c>
      <c r="K17" s="355" t="str">
        <f>IF(ISERROR(VLOOKUP(H17,Baza!A:D,4,FALSE)),"",(VLOOKUP(H17,Baza!A:D,4,FALSE)))</f>
        <v>15.04.2008</v>
      </c>
      <c r="M17" s="276" t="e">
        <f t="shared" si="0"/>
        <v>#N/A</v>
      </c>
      <c r="N17" s="276">
        <v>42</v>
      </c>
      <c r="O17" s="280">
        <v>34</v>
      </c>
      <c r="Q17" s="372"/>
    </row>
    <row r="18" spans="2:17" ht="16.5" thickBot="1">
      <c r="B18" s="417"/>
      <c r="C18" s="307">
        <v>16</v>
      </c>
      <c r="D18" s="330" t="str">
        <f t="shared" si="1"/>
        <v>Јован Аврамоски (613)</v>
      </c>
      <c r="E18" s="331" t="str">
        <f t="shared" si="2"/>
        <v>Младост 96</v>
      </c>
      <c r="F18" s="325">
        <v>26</v>
      </c>
      <c r="G18" s="409">
        <v>3</v>
      </c>
      <c r="H18" s="411">
        <v>472</v>
      </c>
      <c r="I18" s="408" t="str">
        <f>IF(ISERROR(VLOOKUP(H18,Baza!A:C,2,FALSE)&amp;" "&amp;"("&amp;H18&amp;")"),"",(VLOOKUP(H18,Baza!A:C,2,FALSE)&amp;" "&amp;"("&amp;H18&amp;")"))</f>
        <v>Јован Пармачки (472)</v>
      </c>
      <c r="J18" s="408" t="str">
        <f>IF(ISERROR(VLOOKUP(H18,Baza!A:C,3,FALSE)),"",(VLOOKUP(H18,Baza!A:C,3,FALSE)))</f>
        <v>Берово</v>
      </c>
      <c r="K18" s="345" t="str">
        <f>IF(ISERROR(VLOOKUP(H18,Baza!A:D,4,FALSE)),"",(VLOOKUP(H18,Baza!A:D,4,FALSE)))</f>
        <v>21.01.2014</v>
      </c>
      <c r="L18" s="405"/>
      <c r="M18" s="406" t="e">
        <f t="shared" si="0"/>
        <v>#N/A</v>
      </c>
      <c r="N18" s="406">
        <v>26</v>
      </c>
      <c r="O18" s="346">
        <v>34</v>
      </c>
      <c r="Q18" s="372"/>
    </row>
    <row r="19" spans="2:17">
      <c r="B19" s="418" t="s">
        <v>66</v>
      </c>
      <c r="C19" s="314">
        <v>17</v>
      </c>
      <c r="D19" s="334" t="str">
        <f t="shared" si="1"/>
        <v>Љупчо Треновски (404)</v>
      </c>
      <c r="E19" s="335" t="str">
        <f t="shared" si="2"/>
        <v>Берово 2</v>
      </c>
      <c r="F19" s="325">
        <v>48</v>
      </c>
      <c r="G19" s="289">
        <v>23</v>
      </c>
      <c r="H19" s="411">
        <v>440</v>
      </c>
      <c r="I19" s="341" t="str">
        <f>IF(ISERROR(VLOOKUP(H19,Baza!A:C,2,FALSE)&amp;" "&amp;"("&amp;H19&amp;")"),"",(VLOOKUP(H19,Baza!A:C,2,FALSE)&amp;" "&amp;"("&amp;H19&amp;")"))</f>
        <v>Андреј Бејковски (440)</v>
      </c>
      <c r="J19" s="341" t="str">
        <f>IF(ISERROR(VLOOKUP(H19,Baza!A:C,3,FALSE)),"",(VLOOKUP(H19,Baza!A:C,3,FALSE)))</f>
        <v>Пелагонија</v>
      </c>
      <c r="K19" s="356" t="str">
        <f>IF(ISERROR(VLOOKUP(H19,Baza!A:D,4,FALSE)),"",(VLOOKUP(H19,Baza!A:D,4,FALSE)))</f>
        <v>10.06.2012</v>
      </c>
      <c r="M19" s="276" t="e">
        <f t="shared" si="0"/>
        <v>#N/A</v>
      </c>
      <c r="N19" s="276">
        <v>48</v>
      </c>
      <c r="O19" s="289">
        <v>21</v>
      </c>
      <c r="Q19" s="372"/>
    </row>
    <row r="20" spans="2:17">
      <c r="B20" s="416"/>
      <c r="C20" s="311">
        <v>18</v>
      </c>
      <c r="D20" s="328" t="str">
        <f t="shared" si="1"/>
        <v>Дарко Китановски (499)</v>
      </c>
      <c r="E20" s="329" t="str">
        <f t="shared" si="2"/>
        <v>Пелагонија</v>
      </c>
      <c r="F20" s="325">
        <v>5</v>
      </c>
      <c r="G20" s="281">
        <v>20</v>
      </c>
      <c r="H20" s="411">
        <v>538</v>
      </c>
      <c r="I20" s="292" t="str">
        <f>IF(ISERROR(VLOOKUP(H20,Baza!A:C,2,FALSE)&amp;" "&amp;"("&amp;H20&amp;")"),"",(VLOOKUP(H20,Baza!A:C,2,FALSE)&amp;" "&amp;"("&amp;H20&amp;")"))</f>
        <v>Јаков Јакимовски (538)</v>
      </c>
      <c r="J20" s="292" t="str">
        <f>IF(ISERROR(VLOOKUP(H20,Baza!A:C,3,FALSE)),"",(VLOOKUP(H20,Baza!A:C,3,FALSE)))</f>
        <v>Куманово</v>
      </c>
      <c r="K20" s="355" t="str">
        <f>IF(ISERROR(VLOOKUP(H20,Baza!A:D,4,FALSE)),"",(VLOOKUP(H20,Baza!A:D,4,FALSE)))</f>
        <v>16.08.2009</v>
      </c>
      <c r="M20" s="276" t="e">
        <f t="shared" si="0"/>
        <v>#N/A</v>
      </c>
      <c r="N20" s="276">
        <v>5</v>
      </c>
      <c r="O20" s="280">
        <v>13</v>
      </c>
    </row>
    <row r="21" spans="2:17">
      <c r="B21" s="416"/>
      <c r="C21" s="311">
        <v>19</v>
      </c>
      <c r="D21" s="328" t="str">
        <f t="shared" si="1"/>
        <v>Огнен Илиески (612)</v>
      </c>
      <c r="E21" s="329" t="str">
        <f t="shared" si="2"/>
        <v>Младост 96</v>
      </c>
      <c r="F21" s="325">
        <v>55</v>
      </c>
      <c r="G21" s="280">
        <v>19</v>
      </c>
      <c r="H21" s="411">
        <v>612</v>
      </c>
      <c r="I21" s="292" t="str">
        <f>IF(ISERROR(VLOOKUP(H21,Baza!A:C,2,FALSE)&amp;" "&amp;"("&amp;H21&amp;")"),"",(VLOOKUP(H21,Baza!A:C,2,FALSE)&amp;" "&amp;"("&amp;H21&amp;")"))</f>
        <v>Огнен Илиески (612)</v>
      </c>
      <c r="J21" s="292" t="str">
        <f>IF(ISERROR(VLOOKUP(H21,Baza!A:C,3,FALSE)),"",(VLOOKUP(H21,Baza!A:C,3,FALSE)))</f>
        <v>Младост 96</v>
      </c>
      <c r="K21" s="355" t="str">
        <f>IF(ISERROR(VLOOKUP(H21,Baza!A:D,4,FALSE)),"",(VLOOKUP(H21,Baza!A:D,4,FALSE)))</f>
        <v>11.03.2011</v>
      </c>
      <c r="M21" s="276" t="e">
        <f t="shared" si="0"/>
        <v>#N/A</v>
      </c>
      <c r="N21" s="276">
        <v>55</v>
      </c>
      <c r="O21" s="280">
        <v>13</v>
      </c>
    </row>
    <row r="22" spans="2:17" ht="16.5" thickBot="1">
      <c r="B22" s="419"/>
      <c r="C22" s="312">
        <v>20</v>
      </c>
      <c r="D22" s="332" t="str">
        <f t="shared" si="1"/>
        <v>Јаков Јакимовски (538)</v>
      </c>
      <c r="E22" s="333" t="str">
        <f t="shared" si="2"/>
        <v>Куманово</v>
      </c>
      <c r="F22" s="325">
        <v>2</v>
      </c>
      <c r="G22" s="281">
        <v>12</v>
      </c>
      <c r="H22" s="411">
        <v>501</v>
      </c>
      <c r="I22" s="292" t="str">
        <f>IF(ISERROR(VLOOKUP(H22,Baza!A:C,2,FALSE)&amp;" "&amp;"("&amp;H22&amp;")"),"",(VLOOKUP(H22,Baza!A:C,2,FALSE)&amp;" "&amp;"("&amp;H22&amp;")"))</f>
        <v>Стефан Белџигеровски (501)</v>
      </c>
      <c r="J22" s="292" t="str">
        <f>IF(ISERROR(VLOOKUP(H22,Baza!A:C,3,FALSE)),"",(VLOOKUP(H22,Baza!A:C,3,FALSE)))</f>
        <v>Пелагонија</v>
      </c>
      <c r="K22" s="355" t="str">
        <f>IF(ISERROR(VLOOKUP(H22,Baza!A:D,4,FALSE)),"",(VLOOKUP(H22,Baza!A:D,4,FALSE)))</f>
        <v>18.02.2009</v>
      </c>
      <c r="M22" s="276" t="e">
        <f t="shared" si="0"/>
        <v>#N/A</v>
      </c>
      <c r="N22" s="276">
        <v>2</v>
      </c>
      <c r="O22" s="280">
        <v>10</v>
      </c>
    </row>
    <row r="23" spans="2:17">
      <c r="B23" s="415" t="s">
        <v>67</v>
      </c>
      <c r="C23" s="310">
        <v>21</v>
      </c>
      <c r="D23" s="326" t="str">
        <f t="shared" si="1"/>
        <v>Петар Мукаетов (364)</v>
      </c>
      <c r="E23" s="327" t="str">
        <f t="shared" si="2"/>
        <v>Кавадарци</v>
      </c>
      <c r="F23" s="325">
        <v>15</v>
      </c>
      <c r="G23" s="281">
        <v>16</v>
      </c>
      <c r="H23" s="411">
        <v>613</v>
      </c>
      <c r="I23" s="292" t="str">
        <f>IF(ISERROR(VLOOKUP(H23,Baza!A:C,2,FALSE)&amp;" "&amp;"("&amp;H23&amp;")"),"",(VLOOKUP(H23,Baza!A:C,2,FALSE)&amp;" "&amp;"("&amp;H23&amp;")"))</f>
        <v>Јован Аврамоски (613)</v>
      </c>
      <c r="J23" s="292" t="str">
        <f>IF(ISERROR(VLOOKUP(H23,Baza!A:C,3,FALSE)),"",(VLOOKUP(H23,Baza!A:C,3,FALSE)))</f>
        <v>Младост 96</v>
      </c>
      <c r="K23" s="355" t="str">
        <f>IF(ISERROR(VLOOKUP(H23,Baza!A:D,4,FALSE)),"",(VLOOKUP(H23,Baza!A:D,4,FALSE)))</f>
        <v>14.11.2009</v>
      </c>
      <c r="M23" s="276" t="e">
        <f t="shared" si="0"/>
        <v>#N/A</v>
      </c>
      <c r="N23" s="276">
        <v>15</v>
      </c>
      <c r="O23" s="280">
        <v>10</v>
      </c>
    </row>
    <row r="24" spans="2:17">
      <c r="B24" s="416"/>
      <c r="C24" s="311">
        <v>22</v>
      </c>
      <c r="D24" s="328" t="str">
        <f t="shared" si="1"/>
        <v>Јаков Кузмановски (443)</v>
      </c>
      <c r="E24" s="329" t="str">
        <f t="shared" si="2"/>
        <v>Куманово</v>
      </c>
      <c r="F24" s="325">
        <v>1</v>
      </c>
      <c r="G24" s="280">
        <v>24</v>
      </c>
      <c r="H24" s="411">
        <v>570</v>
      </c>
      <c r="I24" s="292" t="str">
        <f>IF(ISERROR(VLOOKUP(H24,Baza!A:C,2,FALSE)&amp;" "&amp;"("&amp;H24&amp;")"),"",(VLOOKUP(H24,Baza!A:C,2,FALSE)&amp;" "&amp;"("&amp;H24&amp;")"))</f>
        <v>Марио Мирчовски (570)</v>
      </c>
      <c r="J24" s="292" t="str">
        <f>IF(ISERROR(VLOOKUP(H24,Baza!A:C,3,FALSE)),"",(VLOOKUP(H24,Baza!A:C,3,FALSE)))</f>
        <v>Берово</v>
      </c>
      <c r="K24" s="355" t="str">
        <f>IF(ISERROR(VLOOKUP(H24,Baza!A:D,4,FALSE)),"",(VLOOKUP(H24,Baza!A:D,4,FALSE)))</f>
        <v>31.01.2009</v>
      </c>
      <c r="M24" s="276" t="e">
        <f t="shared" si="0"/>
        <v>#N/A</v>
      </c>
      <c r="N24" s="276">
        <v>1</v>
      </c>
      <c r="O24" s="280">
        <v>5</v>
      </c>
    </row>
    <row r="25" spans="2:17">
      <c r="B25" s="416"/>
      <c r="C25" s="311">
        <v>23</v>
      </c>
      <c r="D25" s="328" t="str">
        <f t="shared" si="1"/>
        <v>Андреј Бејковски (440)</v>
      </c>
      <c r="E25" s="329" t="str">
        <f t="shared" si="2"/>
        <v>Пелагонија</v>
      </c>
      <c r="F25" s="325">
        <v>41</v>
      </c>
      <c r="G25" s="280"/>
      <c r="H25" s="411"/>
      <c r="I25" s="292" t="str">
        <f>IF(ISERROR(VLOOKUP(H25,Baza!A:C,2,FALSE)&amp;" "&amp;"("&amp;H25&amp;")"),"",(VLOOKUP(H25,Baza!A:C,2,FALSE)&amp;" "&amp;"("&amp;H25&amp;")"))</f>
        <v/>
      </c>
      <c r="J25" s="292" t="str">
        <f>IF(ISERROR(VLOOKUP(H25,Baza!A:C,3,FALSE)),"",(VLOOKUP(H25,Baza!A:C,3,FALSE)))</f>
        <v/>
      </c>
      <c r="K25" s="355" t="str">
        <f>IF(ISERROR(VLOOKUP(H25,Baza!A:D,4,FALSE)),"",(VLOOKUP(H25,Baza!A:D,4,FALSE)))</f>
        <v/>
      </c>
      <c r="M25" s="276" t="e">
        <f t="shared" si="0"/>
        <v>#N/A</v>
      </c>
      <c r="N25" s="276">
        <v>41</v>
      </c>
      <c r="O25" s="280"/>
    </row>
    <row r="26" spans="2:17" ht="16.5" thickBot="1">
      <c r="B26" s="417"/>
      <c r="C26" s="313">
        <v>24</v>
      </c>
      <c r="D26" s="330" t="str">
        <f t="shared" si="1"/>
        <v>Марио Мирчовски (570)</v>
      </c>
      <c r="E26" s="331" t="str">
        <f t="shared" si="2"/>
        <v>Берово</v>
      </c>
      <c r="F26" s="325">
        <v>34</v>
      </c>
      <c r="G26" s="346"/>
      <c r="H26" s="412"/>
      <c r="I26" s="408" t="str">
        <f>IF(ISERROR(VLOOKUP(H26,Baza!A:C,2,FALSE)&amp;" "&amp;"("&amp;H26&amp;")"),"",(VLOOKUP(H26,Baza!A:C,2,FALSE)&amp;" "&amp;"("&amp;H26&amp;")"))</f>
        <v/>
      </c>
      <c r="J26" s="408" t="str">
        <f>IF(ISERROR(VLOOKUP(H26,Baza!A:C,3,FALSE)),"",(VLOOKUP(H26,Baza!A:C,3,FALSE)))</f>
        <v/>
      </c>
      <c r="K26" s="345" t="str">
        <f>IF(ISERROR(VLOOKUP(H26,Baza!A:D,4,FALSE)),"",(VLOOKUP(H26,Baza!A:D,4,FALSE)))</f>
        <v/>
      </c>
      <c r="L26" s="405"/>
      <c r="M26" s="406" t="e">
        <f t="shared" si="0"/>
        <v>#N/A</v>
      </c>
      <c r="N26" s="406">
        <v>34</v>
      </c>
      <c r="O26" s="346"/>
    </row>
    <row r="27" spans="2:17">
      <c r="B27" s="418" t="s">
        <v>68</v>
      </c>
      <c r="C27" s="314">
        <v>25</v>
      </c>
      <c r="D27" s="334" t="str">
        <f t="shared" si="1"/>
        <v/>
      </c>
      <c r="E27" s="335" t="str">
        <f t="shared" si="2"/>
        <v/>
      </c>
      <c r="F27" s="325">
        <v>13</v>
      </c>
      <c r="G27" s="392"/>
      <c r="H27" s="404"/>
      <c r="I27" s="341" t="str">
        <f>IF(ISERROR(VLOOKUP(H27,Baza!A:C,2,FALSE)&amp;" "&amp;"("&amp;H27&amp;")"),"",(VLOOKUP(H27,Baza!A:C,2,FALSE)&amp;" "&amp;"("&amp;H27&amp;")"))</f>
        <v/>
      </c>
      <c r="J27" s="341" t="str">
        <f>IF(ISERROR(VLOOKUP(H27,Baza!A:C,3,FALSE)),"",(VLOOKUP(H27,Baza!A:C,3,FALSE)))</f>
        <v/>
      </c>
      <c r="K27" s="356" t="str">
        <f>IF(ISERROR(VLOOKUP(H27,Baza!A:D,4,FALSE)),"",(VLOOKUP(H27,Baza!A:D,4,FALSE)))</f>
        <v/>
      </c>
      <c r="M27" s="276" t="e">
        <f t="shared" si="0"/>
        <v>#N/A</v>
      </c>
      <c r="N27" s="276">
        <v>13</v>
      </c>
      <c r="O27" s="289"/>
    </row>
    <row r="28" spans="2:17">
      <c r="B28" s="416"/>
      <c r="C28" s="311">
        <v>26</v>
      </c>
      <c r="D28" s="328" t="str">
        <f t="shared" si="1"/>
        <v/>
      </c>
      <c r="E28" s="329" t="str">
        <f t="shared" si="2"/>
        <v/>
      </c>
      <c r="F28" s="325">
        <v>17</v>
      </c>
      <c r="G28" s="281"/>
      <c r="H28" s="411"/>
      <c r="I28" s="292" t="str">
        <f>IF(ISERROR(VLOOKUP(H28,Baza!A:C,2,FALSE)&amp;" "&amp;"("&amp;H28&amp;")"),"",(VLOOKUP(H28,Baza!A:C,2,FALSE)&amp;" "&amp;"("&amp;H28&amp;")"))</f>
        <v/>
      </c>
      <c r="J28" s="292" t="str">
        <f>IF(ISERROR(VLOOKUP(H28,Baza!A:C,3,FALSE)),"",(VLOOKUP(H28,Baza!A:C,3,FALSE)))</f>
        <v/>
      </c>
      <c r="K28" s="355" t="str">
        <f>IF(ISERROR(VLOOKUP(H28,Baza!A:D,4,FALSE)),"",(VLOOKUP(H28,Baza!A:D,4,FALSE)))</f>
        <v/>
      </c>
      <c r="M28" s="276" t="e">
        <f t="shared" si="0"/>
        <v>#N/A</v>
      </c>
      <c r="N28" s="276">
        <v>17</v>
      </c>
      <c r="O28" s="280"/>
    </row>
    <row r="29" spans="2:17">
      <c r="B29" s="416"/>
      <c r="C29" s="311">
        <v>27</v>
      </c>
      <c r="D29" s="328" t="str">
        <f t="shared" si="1"/>
        <v/>
      </c>
      <c r="E29" s="329" t="str">
        <f t="shared" si="2"/>
        <v/>
      </c>
      <c r="F29" s="325">
        <v>50</v>
      </c>
      <c r="G29" s="280"/>
      <c r="H29" s="411"/>
      <c r="I29" s="292" t="str">
        <f>IF(ISERROR(VLOOKUP(H29,Baza!A:C,2,FALSE)&amp;" "&amp;"("&amp;H29&amp;")"),"",(VLOOKUP(H29,Baza!A:C,2,FALSE)&amp;" "&amp;"("&amp;H29&amp;")"))</f>
        <v/>
      </c>
      <c r="J29" s="292" t="str">
        <f>IF(ISERROR(VLOOKUP(H29,Baza!A:C,3,FALSE)),"",(VLOOKUP(H29,Baza!A:C,3,FALSE)))</f>
        <v/>
      </c>
      <c r="K29" s="355" t="str">
        <f>IF(ISERROR(VLOOKUP(H29,Baza!A:D,4,FALSE)),"",(VLOOKUP(H29,Baza!A:D,4,FALSE)))</f>
        <v/>
      </c>
      <c r="M29" s="276" t="e">
        <f t="shared" si="0"/>
        <v>#N/A</v>
      </c>
      <c r="N29" s="276">
        <v>50</v>
      </c>
      <c r="O29" s="280"/>
    </row>
    <row r="30" spans="2:17" ht="16.5" thickBot="1">
      <c r="B30" s="419"/>
      <c r="C30" s="312">
        <v>28</v>
      </c>
      <c r="D30" s="332" t="str">
        <f t="shared" si="1"/>
        <v/>
      </c>
      <c r="E30" s="333" t="str">
        <f t="shared" si="2"/>
        <v/>
      </c>
      <c r="F30" s="325">
        <v>46</v>
      </c>
      <c r="G30" s="280"/>
      <c r="H30" s="411"/>
      <c r="I30" s="292" t="str">
        <f>IF(ISERROR(VLOOKUP(H30,Baza!A:C,2,FALSE)&amp;" "&amp;"("&amp;H30&amp;")"),"",(VLOOKUP(H30,Baza!A:C,2,FALSE)&amp;" "&amp;"("&amp;H30&amp;")"))</f>
        <v/>
      </c>
      <c r="J30" s="292" t="str">
        <f>IF(ISERROR(VLOOKUP(H30,Baza!A:C,3,FALSE)),"",(VLOOKUP(H30,Baza!A:C,3,FALSE)))</f>
        <v/>
      </c>
      <c r="K30" s="355" t="str">
        <f>IF(ISERROR(VLOOKUP(H30,Baza!A:D,4,FALSE)),"",(VLOOKUP(H30,Baza!A:D,4,FALSE)))</f>
        <v/>
      </c>
      <c r="M30" s="276" t="e">
        <f t="shared" si="0"/>
        <v>#N/A</v>
      </c>
      <c r="N30" s="276">
        <v>46</v>
      </c>
      <c r="O30" s="280"/>
    </row>
    <row r="31" spans="2:17">
      <c r="B31" s="415" t="s">
        <v>69</v>
      </c>
      <c r="C31" s="310">
        <v>29</v>
      </c>
      <c r="D31" s="326" t="str">
        <f t="shared" si="1"/>
        <v/>
      </c>
      <c r="E31" s="327" t="str">
        <f t="shared" si="2"/>
        <v/>
      </c>
      <c r="F31" s="325">
        <v>37</v>
      </c>
      <c r="G31" s="280"/>
      <c r="H31" s="370"/>
      <c r="I31" s="292" t="str">
        <f>IF(ISERROR(VLOOKUP(H31,Baza!A:C,2,FALSE)&amp;" "&amp;"("&amp;H31&amp;")"),"",(VLOOKUP(H31,Baza!A:C,2,FALSE)&amp;" "&amp;"("&amp;H31&amp;")"))</f>
        <v/>
      </c>
      <c r="J31" s="292" t="str">
        <f>IF(ISERROR(VLOOKUP(H31,Baza!A:C,3,FALSE)),"",(VLOOKUP(H31,Baza!A:C,3,FALSE)))</f>
        <v/>
      </c>
      <c r="K31" s="355" t="str">
        <f>IF(ISERROR(VLOOKUP(H31,Baza!A:D,4,FALSE)),"",(VLOOKUP(H31,Baza!A:D,4,FALSE)))</f>
        <v/>
      </c>
      <c r="M31" s="276" t="e">
        <f t="shared" si="0"/>
        <v>#N/A</v>
      </c>
      <c r="N31" s="276">
        <v>37</v>
      </c>
      <c r="O31" s="280"/>
    </row>
    <row r="32" spans="2:17">
      <c r="B32" s="416"/>
      <c r="C32" s="311">
        <v>30</v>
      </c>
      <c r="D32" s="328" t="str">
        <f t="shared" si="1"/>
        <v/>
      </c>
      <c r="E32" s="329" t="str">
        <f t="shared" si="2"/>
        <v/>
      </c>
      <c r="F32" s="325">
        <v>43</v>
      </c>
      <c r="G32" s="280"/>
      <c r="H32" s="402"/>
      <c r="I32" s="292" t="str">
        <f>IF(ISERROR(VLOOKUP(H32,Baza!A:C,2,FALSE)&amp;" "&amp;"("&amp;H32&amp;")"),"",(VLOOKUP(H32,Baza!A:C,2,FALSE)&amp;" "&amp;"("&amp;H32&amp;")"))</f>
        <v/>
      </c>
      <c r="J32" s="292" t="str">
        <f>IF(ISERROR(VLOOKUP(H32,Baza!A:C,3,FALSE)),"",(VLOOKUP(H32,Baza!A:C,3,FALSE)))</f>
        <v/>
      </c>
      <c r="K32" s="355" t="str">
        <f>IF(ISERROR(VLOOKUP(H32,Baza!A:D,4,FALSE)),"",(VLOOKUP(H32,Baza!A:D,4,FALSE)))</f>
        <v/>
      </c>
      <c r="M32" s="276" t="e">
        <f t="shared" si="0"/>
        <v>#N/A</v>
      </c>
      <c r="N32" s="276">
        <v>43</v>
      </c>
      <c r="O32" s="280"/>
    </row>
    <row r="33" spans="1:16">
      <c r="B33" s="416"/>
      <c r="C33" s="311">
        <v>31</v>
      </c>
      <c r="D33" s="328" t="str">
        <f t="shared" si="1"/>
        <v/>
      </c>
      <c r="E33" s="329" t="str">
        <f>IF(D33="","",INDEX($J$3:$J$70,MATCH(C33,$G$3:$G$70,0)))</f>
        <v/>
      </c>
      <c r="F33" s="325">
        <v>45</v>
      </c>
      <c r="G33" s="280"/>
      <c r="H33" s="411"/>
      <c r="I33" s="292" t="str">
        <f>IF(ISERROR(VLOOKUP(H33,Baza!A:C,2,FALSE)&amp;" "&amp;"("&amp;H33&amp;")"),"",(VLOOKUP(H33,Baza!A:C,2,FALSE)&amp;" "&amp;"("&amp;H33&amp;")"))</f>
        <v/>
      </c>
      <c r="J33" s="292" t="str">
        <f>IF(ISERROR(VLOOKUP(H33,Baza!A:C,3,FALSE)),"",(VLOOKUP(H33,Baza!A:C,3,FALSE)))</f>
        <v/>
      </c>
      <c r="K33" s="355" t="str">
        <f>IF(ISERROR(VLOOKUP(H33,Baza!A:D,4,FALSE)),"",(VLOOKUP(H33,Baza!A:D,4,FALSE)))</f>
        <v/>
      </c>
      <c r="M33" s="276" t="e">
        <f t="shared" si="0"/>
        <v>#N/A</v>
      </c>
      <c r="N33" s="276">
        <v>45</v>
      </c>
      <c r="O33" s="280"/>
    </row>
    <row r="34" spans="1:16" ht="16.5" thickBot="1">
      <c r="B34" s="417"/>
      <c r="C34" s="313">
        <v>32</v>
      </c>
      <c r="D34" s="330" t="str">
        <f t="shared" si="1"/>
        <v/>
      </c>
      <c r="E34" s="331" t="str">
        <f t="shared" si="2"/>
        <v/>
      </c>
      <c r="F34" s="325">
        <v>6</v>
      </c>
      <c r="G34" s="409"/>
      <c r="H34" s="407"/>
      <c r="I34" s="408" t="str">
        <f>IF(ISERROR(VLOOKUP(H34,Baza!A:C,2,FALSE)&amp;" "&amp;"("&amp;H34&amp;")"),"",(VLOOKUP(H34,Baza!A:C,2,FALSE)&amp;" "&amp;"("&amp;H34&amp;")"))</f>
        <v/>
      </c>
      <c r="J34" s="408" t="str">
        <f>IF(ISERROR(VLOOKUP(H34,Baza!A:C,3,FALSE)),"",(VLOOKUP(H34,Baza!A:C,3,FALSE)))</f>
        <v/>
      </c>
      <c r="K34" s="345" t="str">
        <f>IF(ISERROR(VLOOKUP(H34,Baza!A:D,4,FALSE)),"",(VLOOKUP(H34,Baza!A:D,4,FALSE)))</f>
        <v/>
      </c>
      <c r="L34" s="405"/>
      <c r="M34" s="406" t="e">
        <f t="shared" si="0"/>
        <v>#N/A</v>
      </c>
      <c r="N34" s="406">
        <v>6</v>
      </c>
      <c r="O34" s="346"/>
    </row>
    <row r="35" spans="1:16">
      <c r="A35" s="282"/>
      <c r="B35" s="418" t="s">
        <v>70</v>
      </c>
      <c r="C35" s="319">
        <v>33</v>
      </c>
      <c r="D35" s="334" t="str">
        <f t="shared" si="1"/>
        <v/>
      </c>
      <c r="E35" s="335" t="str">
        <f t="shared" si="2"/>
        <v/>
      </c>
      <c r="F35" s="325">
        <v>3</v>
      </c>
      <c r="G35" s="392"/>
      <c r="H35" s="404"/>
      <c r="I35" s="341" t="str">
        <f>IF(ISERROR(VLOOKUP(H35,Baza!A:C,2,FALSE)&amp;" "&amp;"("&amp;H35&amp;")"),"",(VLOOKUP(H35,Baza!A:C,2,FALSE)&amp;" "&amp;"("&amp;H35&amp;")"))</f>
        <v/>
      </c>
      <c r="J35" s="341" t="str">
        <f>IF(ISERROR(VLOOKUP(H35,Baza!A:C,3,FALSE)),"",(VLOOKUP(H35,Baza!A:C,3,FALSE)))</f>
        <v/>
      </c>
      <c r="K35" s="356" t="str">
        <f>IF(ISERROR(VLOOKUP(H35,Baza!A:D,4,FALSE)),"",(VLOOKUP(H35,Baza!A:D,4,FALSE)))</f>
        <v/>
      </c>
      <c r="M35" s="276" t="e">
        <f t="shared" ref="M35:M66" si="3">VLOOKUP(C35,$H$3:$J$66,3,FALSE)</f>
        <v>#N/A</v>
      </c>
      <c r="N35" s="276">
        <v>3</v>
      </c>
      <c r="O35" s="289"/>
    </row>
    <row r="36" spans="1:16">
      <c r="B36" s="416"/>
      <c r="C36" s="316">
        <v>34</v>
      </c>
      <c r="D36" s="328" t="str">
        <f t="shared" si="1"/>
        <v/>
      </c>
      <c r="E36" s="329" t="str">
        <f t="shared" si="2"/>
        <v/>
      </c>
      <c r="F36" s="325">
        <v>18</v>
      </c>
      <c r="G36" s="281"/>
      <c r="H36" s="411"/>
      <c r="I36" s="292" t="str">
        <f>IF(ISERROR(VLOOKUP(H36,Baza!A:C,2,FALSE)&amp;" "&amp;"("&amp;H36&amp;")"),"",(VLOOKUP(H36,Baza!A:C,2,FALSE)&amp;" "&amp;"("&amp;H36&amp;")"))</f>
        <v/>
      </c>
      <c r="J36" s="292" t="str">
        <f>IF(ISERROR(VLOOKUP(H36,Baza!A:C,3,FALSE)),"",(VLOOKUP(H36,Baza!A:C,3,FALSE)))</f>
        <v/>
      </c>
      <c r="K36" s="355" t="str">
        <f>IF(ISERROR(VLOOKUP(H36,Baza!A:D,4,FALSE)),"",(VLOOKUP(H36,Baza!A:D,4,FALSE)))</f>
        <v/>
      </c>
      <c r="M36" s="276" t="e">
        <f t="shared" si="3"/>
        <v>#N/A</v>
      </c>
      <c r="N36" s="276">
        <v>18</v>
      </c>
      <c r="O36" s="280"/>
    </row>
    <row r="37" spans="1:16">
      <c r="B37" s="416"/>
      <c r="C37" s="316">
        <v>35</v>
      </c>
      <c r="D37" s="328" t="str">
        <f t="shared" si="1"/>
        <v/>
      </c>
      <c r="E37" s="329" t="str">
        <f>IF(D37="","",INDEX($J$3:$J$70,MATCH(C37,$G$3:$G$70,0)))</f>
        <v/>
      </c>
      <c r="F37" s="325">
        <v>28</v>
      </c>
      <c r="G37" s="281"/>
      <c r="H37" s="402"/>
      <c r="I37" s="292" t="str">
        <f>IF(ISERROR(VLOOKUP(H37,Baza!A:C,2,FALSE)&amp;" "&amp;"("&amp;H37&amp;")"),"",(VLOOKUP(H37,Baza!A:C,2,FALSE)&amp;" "&amp;"("&amp;H37&amp;")"))</f>
        <v/>
      </c>
      <c r="J37" s="292" t="str">
        <f>IF(ISERROR(VLOOKUP(H37,Baza!A:C,3,FALSE)),"",(VLOOKUP(H37,Baza!A:C,3,FALSE)))</f>
        <v/>
      </c>
      <c r="K37" s="355" t="str">
        <f>IF(ISERROR(VLOOKUP(H37,Baza!A:D,4,FALSE)),"",(VLOOKUP(H37,Baza!A:D,4,FALSE)))</f>
        <v/>
      </c>
      <c r="M37" s="276" t="e">
        <f t="shared" si="3"/>
        <v>#N/A</v>
      </c>
      <c r="N37" s="276">
        <v>28</v>
      </c>
      <c r="O37" s="280"/>
    </row>
    <row r="38" spans="1:16" ht="16.5" thickBot="1">
      <c r="B38" s="419"/>
      <c r="C38" s="317">
        <v>36</v>
      </c>
      <c r="D38" s="332" t="str">
        <f t="shared" si="1"/>
        <v/>
      </c>
      <c r="E38" s="333" t="str">
        <f t="shared" si="2"/>
        <v/>
      </c>
      <c r="F38" s="325">
        <v>29</v>
      </c>
      <c r="G38" s="281"/>
      <c r="H38" s="411"/>
      <c r="I38" s="292" t="str">
        <f>IF(ISERROR(VLOOKUP(H38,Baza!A:C,2,FALSE)&amp;" "&amp;"("&amp;H38&amp;")"),"",(VLOOKUP(H38,Baza!A:C,2,FALSE)&amp;" "&amp;"("&amp;H38&amp;")"))</f>
        <v/>
      </c>
      <c r="J38" s="292" t="str">
        <f>IF(ISERROR(VLOOKUP(H38,Baza!A:C,3,FALSE)),"",(VLOOKUP(H38,Baza!A:C,3,FALSE)))</f>
        <v/>
      </c>
      <c r="K38" s="355" t="str">
        <f>IF(ISERROR(VLOOKUP(H38,Baza!A:D,4,FALSE)),"",(VLOOKUP(H38,Baza!A:D,4,FALSE)))</f>
        <v/>
      </c>
      <c r="M38" s="276" t="e">
        <f t="shared" si="3"/>
        <v>#N/A</v>
      </c>
      <c r="N38" s="276">
        <v>29</v>
      </c>
      <c r="O38" s="280"/>
    </row>
    <row r="39" spans="1:16">
      <c r="B39" s="415" t="s">
        <v>71</v>
      </c>
      <c r="C39" s="315">
        <v>37</v>
      </c>
      <c r="D39" s="326" t="str">
        <f t="shared" si="1"/>
        <v/>
      </c>
      <c r="E39" s="327" t="str">
        <f t="shared" si="2"/>
        <v/>
      </c>
      <c r="F39" s="325">
        <v>36</v>
      </c>
      <c r="G39" s="280"/>
      <c r="H39" s="370"/>
      <c r="I39" s="292" t="str">
        <f>IF(ISERROR(VLOOKUP(H39,Baza!A:C,2,FALSE)&amp;" "&amp;"("&amp;H39&amp;")"),"",(VLOOKUP(H39,Baza!A:C,2,FALSE)&amp;" "&amp;"("&amp;H39&amp;")"))</f>
        <v/>
      </c>
      <c r="J39" s="292" t="str">
        <f>IF(ISERROR(VLOOKUP(H39,Baza!A:C,3,FALSE)),"",(VLOOKUP(H39,Baza!A:C,3,FALSE)))</f>
        <v/>
      </c>
      <c r="K39" s="355" t="str">
        <f>IF(ISERROR(VLOOKUP(H39,Baza!A:D,4,FALSE)),"",(VLOOKUP(H39,Baza!A:D,4,FALSE)))</f>
        <v/>
      </c>
      <c r="M39" s="276" t="e">
        <f t="shared" si="3"/>
        <v>#N/A</v>
      </c>
      <c r="N39" s="276">
        <v>36</v>
      </c>
      <c r="O39" s="280"/>
    </row>
    <row r="40" spans="1:16">
      <c r="B40" s="416"/>
      <c r="C40" s="316">
        <v>38</v>
      </c>
      <c r="D40" s="328" t="str">
        <f t="shared" si="1"/>
        <v/>
      </c>
      <c r="E40" s="329" t="str">
        <f t="shared" si="2"/>
        <v/>
      </c>
      <c r="F40" s="325">
        <v>12</v>
      </c>
      <c r="G40" s="281"/>
      <c r="H40" s="411"/>
      <c r="I40" s="292" t="str">
        <f>IF(ISERROR(VLOOKUP(H40,Baza!A:C,2,FALSE)&amp;" "&amp;"("&amp;H40&amp;")"),"",(VLOOKUP(H40,Baza!A:C,2,FALSE)&amp;" "&amp;"("&amp;H40&amp;")"))</f>
        <v/>
      </c>
      <c r="J40" s="292" t="str">
        <f>IF(ISERROR(VLOOKUP(H40,Baza!A:C,3,FALSE)),"",(VLOOKUP(H40,Baza!A:C,3,FALSE)))</f>
        <v/>
      </c>
      <c r="K40" s="355" t="str">
        <f>IF(ISERROR(VLOOKUP(H40,Baza!A:D,4,FALSE)),"",(VLOOKUP(H40,Baza!A:D,4,FALSE)))</f>
        <v/>
      </c>
      <c r="M40" s="276" t="e">
        <f t="shared" si="3"/>
        <v>#N/A</v>
      </c>
      <c r="N40" s="276">
        <v>12</v>
      </c>
      <c r="O40" s="280"/>
    </row>
    <row r="41" spans="1:16">
      <c r="B41" s="416"/>
      <c r="C41" s="316">
        <v>39</v>
      </c>
      <c r="D41" s="328" t="str">
        <f t="shared" si="1"/>
        <v/>
      </c>
      <c r="E41" s="329" t="str">
        <f>IF(D41="","",INDEX($J$3:$J$70,MATCH(C41,$G$3:$G$70,0)))</f>
        <v/>
      </c>
      <c r="F41" s="325">
        <v>19</v>
      </c>
      <c r="G41" s="281"/>
      <c r="H41" s="403"/>
      <c r="I41" s="292" t="str">
        <f>IF(ISERROR(VLOOKUP(H41,Baza!A:C,2,FALSE)&amp;" "&amp;"("&amp;H41&amp;")"),"",(VLOOKUP(H41,Baza!A:C,2,FALSE)&amp;" "&amp;"("&amp;H41&amp;")"))</f>
        <v/>
      </c>
      <c r="J41" s="292" t="str">
        <f>IF(ISERROR(VLOOKUP(H41,Baza!A:C,3,FALSE)),"",(VLOOKUP(H41,Baza!A:C,3,FALSE)))</f>
        <v/>
      </c>
      <c r="K41" s="355" t="str">
        <f>IF(ISERROR(VLOOKUP(H41,Baza!A:D,4,FALSE)),"",(VLOOKUP(H41,Baza!A:D,4,FALSE)))</f>
        <v/>
      </c>
      <c r="M41" s="276" t="e">
        <f t="shared" si="3"/>
        <v>#N/A</v>
      </c>
      <c r="N41" s="276">
        <v>19</v>
      </c>
      <c r="O41" s="280"/>
      <c r="P41" s="276">
        <v>2</v>
      </c>
    </row>
    <row r="42" spans="1:16" ht="16.5" thickBot="1">
      <c r="B42" s="417"/>
      <c r="C42" s="318">
        <v>40</v>
      </c>
      <c r="D42" s="330" t="str">
        <f t="shared" si="1"/>
        <v/>
      </c>
      <c r="E42" s="331" t="str">
        <f>IF(D42="","",INDEX($J$3:$J$70,MATCH(C42,$G$3:$G$70,0)))</f>
        <v/>
      </c>
      <c r="F42" s="325">
        <v>25</v>
      </c>
      <c r="G42" s="409"/>
      <c r="H42" s="402"/>
      <c r="I42" s="292" t="str">
        <f>IF(ISERROR(VLOOKUP(H42,Baza!A:C,2,FALSE)&amp;" "&amp;"("&amp;H42&amp;")"),"",(VLOOKUP(H42,Baza!A:C,2,FALSE)&amp;" "&amp;"("&amp;H42&amp;")"))</f>
        <v/>
      </c>
      <c r="J42" s="292" t="str">
        <f>IF(ISERROR(VLOOKUP(H42,Baza!A:C,3,FALSE)),"",(VLOOKUP(H42,Baza!A:C,3,FALSE)))</f>
        <v/>
      </c>
      <c r="K42" s="355" t="str">
        <f>IF(ISERROR(VLOOKUP(H42,Baza!A:D,4,FALSE)),"",(VLOOKUP(H42,Baza!A:D,4,FALSE)))</f>
        <v/>
      </c>
      <c r="M42" s="276" t="e">
        <f t="shared" si="3"/>
        <v>#N/A</v>
      </c>
      <c r="N42" s="276">
        <v>25</v>
      </c>
      <c r="O42" s="280"/>
    </row>
    <row r="43" spans="1:16">
      <c r="B43" s="418" t="s">
        <v>72</v>
      </c>
      <c r="C43" s="319">
        <v>41</v>
      </c>
      <c r="D43" s="334" t="str">
        <f t="shared" si="1"/>
        <v/>
      </c>
      <c r="E43" s="335" t="str">
        <f t="shared" si="2"/>
        <v/>
      </c>
      <c r="F43" s="325">
        <v>49</v>
      </c>
      <c r="G43" s="289"/>
      <c r="H43" s="402"/>
      <c r="I43" s="292" t="str">
        <f>IF(ISERROR(VLOOKUP(H43,Baza!A:C,2,FALSE)&amp;" "&amp;"("&amp;H43&amp;")"),"",(VLOOKUP(H43,Baza!A:C,2,FALSE)&amp;" "&amp;"("&amp;H43&amp;")"))</f>
        <v/>
      </c>
      <c r="J43" s="292" t="str">
        <f>IF(ISERROR(VLOOKUP(H43,Baza!A:C,3,FALSE)),"",(VLOOKUP(H43,Baza!A:C,3,FALSE)))</f>
        <v/>
      </c>
      <c r="K43" s="355" t="str">
        <f>IF(ISERROR(VLOOKUP(H43,Baza!A:D,4,FALSE)),"",(VLOOKUP(H43,Baza!A:D,4,FALSE)))</f>
        <v/>
      </c>
      <c r="M43" s="276" t="e">
        <f t="shared" si="3"/>
        <v>#N/A</v>
      </c>
      <c r="N43" s="276">
        <v>49</v>
      </c>
      <c r="O43" s="280"/>
    </row>
    <row r="44" spans="1:16">
      <c r="B44" s="416"/>
      <c r="C44" s="316">
        <v>42</v>
      </c>
      <c r="D44" s="328" t="str">
        <f t="shared" si="1"/>
        <v/>
      </c>
      <c r="E44" s="329" t="str">
        <f t="shared" si="2"/>
        <v/>
      </c>
      <c r="F44" s="325">
        <v>11</v>
      </c>
      <c r="G44" s="281"/>
      <c r="H44" s="402"/>
      <c r="I44" s="292" t="str">
        <f>IF(ISERROR(VLOOKUP(H44,Baza!A:C,2,FALSE)&amp;" "&amp;"("&amp;H44&amp;")"),"",(VLOOKUP(H44,Baza!A:C,2,FALSE)&amp;" "&amp;"("&amp;H44&amp;")"))</f>
        <v/>
      </c>
      <c r="J44" s="292" t="str">
        <f>IF(ISERROR(VLOOKUP(H44,Baza!A:C,3,FALSE)),"",(VLOOKUP(H44,Baza!A:C,3,FALSE)))</f>
        <v/>
      </c>
      <c r="K44" s="355" t="str">
        <f>IF(ISERROR(VLOOKUP(H44,Baza!A:D,4,FALSE)),"",(VLOOKUP(H44,Baza!A:D,4,FALSE)))</f>
        <v/>
      </c>
      <c r="M44" s="276" t="e">
        <f t="shared" si="3"/>
        <v>#N/A</v>
      </c>
      <c r="N44" s="276">
        <v>11</v>
      </c>
      <c r="O44" s="280"/>
    </row>
    <row r="45" spans="1:16">
      <c r="B45" s="416"/>
      <c r="C45" s="316">
        <v>43</v>
      </c>
      <c r="D45" s="328" t="str">
        <f t="shared" si="1"/>
        <v/>
      </c>
      <c r="E45" s="329" t="str">
        <f>IF(D45="","",INDEX($J$3:$J$70,MATCH(C45,$G$3:$G$70,0)))</f>
        <v/>
      </c>
      <c r="F45" s="325">
        <v>20</v>
      </c>
      <c r="G45" s="281"/>
      <c r="H45" s="402"/>
      <c r="I45" s="292" t="str">
        <f>IF(ISERROR(VLOOKUP(H45,Baza!A:C,2,FALSE)&amp;" "&amp;"("&amp;H45&amp;")"),"",(VLOOKUP(H45,Baza!A:C,2,FALSE)&amp;" "&amp;"("&amp;H45&amp;")"))</f>
        <v/>
      </c>
      <c r="J45" s="292" t="str">
        <f>IF(ISERROR(VLOOKUP(H45,Baza!A:C,3,FALSE)),"",(VLOOKUP(H45,Baza!A:C,3,FALSE)))</f>
        <v/>
      </c>
      <c r="K45" s="355" t="str">
        <f>IF(ISERROR(VLOOKUP(H45,Baza!A:D,4,FALSE)),"",(VLOOKUP(H45,Baza!A:D,4,FALSE)))</f>
        <v/>
      </c>
      <c r="M45" s="276" t="e">
        <f t="shared" si="3"/>
        <v>#N/A</v>
      </c>
      <c r="N45" s="276">
        <v>20</v>
      </c>
      <c r="O45" s="280"/>
    </row>
    <row r="46" spans="1:16" ht="16.5" thickBot="1">
      <c r="B46" s="419"/>
      <c r="C46" s="317">
        <v>44</v>
      </c>
      <c r="D46" s="332" t="str">
        <f t="shared" si="1"/>
        <v/>
      </c>
      <c r="E46" s="333" t="str">
        <f>IF(D46="","",INDEX($J$3:$J$70,MATCH(C46,$G$3:$G$70,0)))</f>
        <v/>
      </c>
      <c r="F46" s="325">
        <v>23</v>
      </c>
      <c r="G46" s="281"/>
      <c r="H46" s="410"/>
      <c r="I46" s="292" t="str">
        <f>IF(ISERROR(VLOOKUP(H46,Baza!A:C,2,FALSE)&amp;" "&amp;"("&amp;H46&amp;")"),"",(VLOOKUP(H46,Baza!A:C,2,FALSE)&amp;" "&amp;"("&amp;H46&amp;")"))</f>
        <v/>
      </c>
      <c r="J46" s="292" t="str">
        <f>IF(ISERROR(VLOOKUP(H46,Baza!A:C,3,FALSE)),"",(VLOOKUP(H46,Baza!A:C,3,FALSE)))</f>
        <v/>
      </c>
      <c r="K46" s="355" t="str">
        <f>IF(ISERROR(VLOOKUP(H46,Baza!A:D,4,FALSE)),"",(VLOOKUP(H46,Baza!A:D,4,FALSE)))</f>
        <v/>
      </c>
      <c r="M46" s="276" t="e">
        <f t="shared" si="3"/>
        <v>#N/A</v>
      </c>
      <c r="N46" s="276">
        <v>23</v>
      </c>
      <c r="O46" s="280"/>
    </row>
    <row r="47" spans="1:16">
      <c r="B47" s="415" t="s">
        <v>73</v>
      </c>
      <c r="C47" s="315">
        <v>45</v>
      </c>
      <c r="D47" s="326" t="str">
        <f t="shared" si="1"/>
        <v/>
      </c>
      <c r="E47" s="327" t="str">
        <f t="shared" si="2"/>
        <v/>
      </c>
      <c r="F47" s="325">
        <v>16</v>
      </c>
      <c r="G47" s="281"/>
      <c r="H47" s="400"/>
      <c r="I47" s="292" t="str">
        <f>IF(ISERROR(VLOOKUP(H47,Baza!A:C,2,FALSE)&amp;" "&amp;"("&amp;H47&amp;")"),"",(VLOOKUP(H47,Baza!A:C,2,FALSE)&amp;" "&amp;"("&amp;H47&amp;")"))</f>
        <v/>
      </c>
      <c r="J47" s="292" t="str">
        <f>IF(ISERROR(VLOOKUP(H47,Baza!A:C,3,FALSE)),"",(VLOOKUP(H47,Baza!A:C,3,FALSE)))</f>
        <v/>
      </c>
      <c r="K47" s="355" t="str">
        <f>IF(ISERROR(VLOOKUP(H47,Baza!A:D,4,FALSE)),"",(VLOOKUP(H47,Baza!A:D,4,FALSE)))</f>
        <v/>
      </c>
      <c r="M47" s="276" t="e">
        <f t="shared" si="3"/>
        <v>#N/A</v>
      </c>
      <c r="N47" s="276">
        <v>16</v>
      </c>
      <c r="O47" s="280"/>
    </row>
    <row r="48" spans="1:16">
      <c r="B48" s="416"/>
      <c r="C48" s="316">
        <v>46</v>
      </c>
      <c r="D48" s="328" t="str">
        <f t="shared" si="1"/>
        <v/>
      </c>
      <c r="E48" s="329" t="str">
        <f t="shared" si="2"/>
        <v/>
      </c>
      <c r="F48" s="325">
        <v>27</v>
      </c>
      <c r="G48" s="281"/>
      <c r="H48" s="410"/>
      <c r="I48" s="292" t="str">
        <f>IF(ISERROR(VLOOKUP(H48,Baza!A:C,2,FALSE)&amp;" "&amp;"("&amp;H48&amp;")"),"",(VLOOKUP(H48,Baza!A:C,2,FALSE)&amp;" "&amp;"("&amp;H48&amp;")"))</f>
        <v/>
      </c>
      <c r="J48" s="292" t="str">
        <f>IF(ISERROR(VLOOKUP(H48,Baza!A:C,3,FALSE)),"",(VLOOKUP(H48,Baza!A:C,3,FALSE)))</f>
        <v/>
      </c>
      <c r="K48" s="355" t="str">
        <f>IF(ISERROR(VLOOKUP(H48,Baza!A:D,4,FALSE)),"",(VLOOKUP(H48,Baza!A:D,4,FALSE)))</f>
        <v/>
      </c>
      <c r="M48" s="276" t="e">
        <f t="shared" si="3"/>
        <v>#N/A</v>
      </c>
      <c r="N48" s="276">
        <v>27</v>
      </c>
      <c r="O48" s="280"/>
    </row>
    <row r="49" spans="2:15">
      <c r="B49" s="416"/>
      <c r="C49" s="316">
        <v>47</v>
      </c>
      <c r="D49" s="328" t="str">
        <f t="shared" si="1"/>
        <v/>
      </c>
      <c r="E49" s="329" t="str">
        <f>IF(D49="","",INDEX($J$3:$J$70,MATCH(C49,$G$3:$G$70,0)))</f>
        <v/>
      </c>
      <c r="F49" s="325">
        <v>21</v>
      </c>
      <c r="G49" s="281"/>
      <c r="H49" s="411"/>
      <c r="I49" s="292" t="str">
        <f>IF(ISERROR(VLOOKUP(H49,Baza!A:C,2,FALSE)&amp;" "&amp;"("&amp;H49&amp;")"),"",(VLOOKUP(H49,Baza!A:C,2,FALSE)&amp;" "&amp;"("&amp;H49&amp;")"))</f>
        <v/>
      </c>
      <c r="J49" s="292" t="str">
        <f>IF(ISERROR(VLOOKUP(H49,Baza!A:C,3,FALSE)),"",(VLOOKUP(H49,Baza!A:C,3,FALSE)))</f>
        <v/>
      </c>
      <c r="K49" s="355" t="str">
        <f>IF(ISERROR(VLOOKUP(H49,Baza!A:D,4,FALSE)),"",(VLOOKUP(H49,Baza!A:D,4,FALSE)))</f>
        <v/>
      </c>
      <c r="M49" s="276" t="str">
        <f t="shared" si="3"/>
        <v>Крива Паланка</v>
      </c>
      <c r="N49" s="276">
        <v>21</v>
      </c>
      <c r="O49" s="280"/>
    </row>
    <row r="50" spans="2:15" ht="16.5" thickBot="1">
      <c r="B50" s="417"/>
      <c r="C50" s="318">
        <v>48</v>
      </c>
      <c r="D50" s="330" t="str">
        <f t="shared" si="1"/>
        <v/>
      </c>
      <c r="E50" s="331" t="str">
        <f>IF(D50="","",INDEX($J$3:$J$70,MATCH(C50,$G$3:$G$70,0)))</f>
        <v/>
      </c>
      <c r="F50" s="325">
        <v>32</v>
      </c>
      <c r="G50" s="409"/>
      <c r="H50" s="410"/>
      <c r="I50" s="292" t="str">
        <f>IF(ISERROR(VLOOKUP(H50,Baza!A:C,2,FALSE)&amp;" "&amp;"("&amp;H50&amp;")"),"",(VLOOKUP(H50,Baza!A:C,2,FALSE)&amp;" "&amp;"("&amp;H50&amp;")"))</f>
        <v/>
      </c>
      <c r="J50" s="292" t="str">
        <f>IF(ISERROR(VLOOKUP(H50,Baza!A:C,3,FALSE)),"",(VLOOKUP(H50,Baza!A:C,3,FALSE)))</f>
        <v/>
      </c>
      <c r="K50" s="355" t="str">
        <f>IF(ISERROR(VLOOKUP(H50,Baza!A:D,4,FALSE)),"",(VLOOKUP(H50,Baza!A:D,4,FALSE)))</f>
        <v/>
      </c>
      <c r="M50" s="276" t="e">
        <f t="shared" si="3"/>
        <v>#N/A</v>
      </c>
      <c r="N50" s="276">
        <v>32</v>
      </c>
      <c r="O50" s="280"/>
    </row>
    <row r="51" spans="2:15">
      <c r="B51" s="418" t="s">
        <v>74</v>
      </c>
      <c r="C51" s="323">
        <v>49</v>
      </c>
      <c r="D51" s="334" t="str">
        <f t="shared" si="1"/>
        <v/>
      </c>
      <c r="E51" s="335" t="str">
        <f t="shared" si="2"/>
        <v/>
      </c>
      <c r="F51" s="325">
        <v>22</v>
      </c>
      <c r="G51" s="392"/>
      <c r="H51" s="410"/>
      <c r="I51" s="292" t="str">
        <f>IF(ISERROR(VLOOKUP(H51,Baza!A:C,2,FALSE)&amp;" "&amp;"("&amp;H51&amp;")"),"",(VLOOKUP(H51,Baza!A:C,2,FALSE)&amp;" "&amp;"("&amp;H51&amp;")"))</f>
        <v/>
      </c>
      <c r="J51" s="292" t="str">
        <f>IF(ISERROR(VLOOKUP(H51,Baza!A:C,3,FALSE)),"",(VLOOKUP(H51,Baza!A:C,3,FALSE)))</f>
        <v/>
      </c>
      <c r="K51" s="355" t="str">
        <f>IF(ISERROR(VLOOKUP(H51,Baza!A:D,4,FALSE)),"",(VLOOKUP(H51,Baza!A:D,4,FALSE)))</f>
        <v/>
      </c>
      <c r="M51" s="276" t="e">
        <f t="shared" si="3"/>
        <v>#N/A</v>
      </c>
      <c r="N51" s="276">
        <v>22</v>
      </c>
      <c r="O51" s="280"/>
    </row>
    <row r="52" spans="2:15">
      <c r="B52" s="416"/>
      <c r="C52" s="321">
        <v>50</v>
      </c>
      <c r="D52" s="328" t="str">
        <f t="shared" si="1"/>
        <v/>
      </c>
      <c r="E52" s="329" t="str">
        <f t="shared" si="2"/>
        <v/>
      </c>
      <c r="F52" s="325">
        <v>31</v>
      </c>
      <c r="G52" s="281"/>
      <c r="H52" s="410"/>
      <c r="I52" s="292" t="str">
        <f>IF(ISERROR(VLOOKUP(H52,Baza!A:C,2,FALSE)&amp;" "&amp;"("&amp;H52&amp;")"),"",(VLOOKUP(H52,Baza!A:C,2,FALSE)&amp;" "&amp;"("&amp;H52&amp;")"))</f>
        <v/>
      </c>
      <c r="J52" s="292" t="str">
        <f>IF(ISERROR(VLOOKUP(H52,Baza!A:C,3,FALSE)),"",(VLOOKUP(H52,Baza!A:C,3,FALSE)))</f>
        <v/>
      </c>
      <c r="K52" s="355" t="str">
        <f>IF(ISERROR(VLOOKUP(H52,Baza!A:D,4,FALSE)),"",(VLOOKUP(H52,Baza!A:D,4,FALSE)))</f>
        <v/>
      </c>
      <c r="M52" s="276" t="e">
        <f t="shared" si="3"/>
        <v>#N/A</v>
      </c>
      <c r="N52" s="276">
        <v>31</v>
      </c>
      <c r="O52" s="280"/>
    </row>
    <row r="53" spans="2:15">
      <c r="B53" s="416"/>
      <c r="C53" s="321">
        <v>51</v>
      </c>
      <c r="D53" s="328" t="str">
        <f t="shared" si="1"/>
        <v/>
      </c>
      <c r="E53" s="329" t="str">
        <f t="shared" si="2"/>
        <v/>
      </c>
      <c r="F53" s="325">
        <v>35</v>
      </c>
      <c r="G53" s="280"/>
      <c r="H53" s="410"/>
      <c r="I53" s="292" t="str">
        <f>IF(ISERROR(VLOOKUP(H53,Baza!A:C,2,FALSE)&amp;" "&amp;"("&amp;H53&amp;")"),"",(VLOOKUP(H53,Baza!A:C,2,FALSE)&amp;" "&amp;"("&amp;H53&amp;")"))</f>
        <v/>
      </c>
      <c r="J53" s="292" t="str">
        <f>IF(ISERROR(VLOOKUP(H53,Baza!A:C,3,FALSE)),"",(VLOOKUP(H53,Baza!A:C,3,FALSE)))</f>
        <v/>
      </c>
      <c r="K53" s="355" t="str">
        <f>IF(ISERROR(VLOOKUP(H53,Baza!A:D,4,FALSE)),"",(VLOOKUP(H53,Baza!A:D,4,FALSE)))</f>
        <v/>
      </c>
      <c r="M53" s="276" t="e">
        <f t="shared" si="3"/>
        <v>#N/A</v>
      </c>
      <c r="N53" s="276">
        <v>35</v>
      </c>
      <c r="O53" s="280"/>
    </row>
    <row r="54" spans="2:15" ht="16.5" thickBot="1">
      <c r="B54" s="419"/>
      <c r="C54" s="324">
        <v>52</v>
      </c>
      <c r="D54" s="332" t="str">
        <f t="shared" si="1"/>
        <v/>
      </c>
      <c r="E54" s="333" t="str">
        <f>IF(D54="","",INDEX($J$3:$J$70,MATCH(C54,$G$3:$G$70,0)))</f>
        <v/>
      </c>
      <c r="F54" s="325">
        <v>40</v>
      </c>
      <c r="G54" s="280"/>
      <c r="H54" s="410"/>
      <c r="I54" s="292" t="str">
        <f>IF(ISERROR(VLOOKUP(H54,Baza!A:C,2,FALSE)&amp;" "&amp;"("&amp;H54&amp;")"),"",(VLOOKUP(H54,Baza!A:C,2,FALSE)&amp;" "&amp;"("&amp;H54&amp;")"))</f>
        <v/>
      </c>
      <c r="J54" s="292" t="str">
        <f>IF(ISERROR(VLOOKUP(H54,Baza!A:C,3,FALSE)),"",(VLOOKUP(H54,Baza!A:C,3,FALSE)))</f>
        <v/>
      </c>
      <c r="K54" s="355" t="str">
        <f>IF(ISERROR(VLOOKUP(H54,Baza!A:D,4,FALSE)),"",(VLOOKUP(H54,Baza!A:D,4,FALSE)))</f>
        <v/>
      </c>
      <c r="M54" s="276" t="e">
        <f t="shared" si="3"/>
        <v>#N/A</v>
      </c>
      <c r="N54" s="276">
        <v>40</v>
      </c>
      <c r="O54" s="280"/>
    </row>
    <row r="55" spans="2:15">
      <c r="B55" s="415" t="s">
        <v>75</v>
      </c>
      <c r="C55" s="320">
        <v>53</v>
      </c>
      <c r="D55" s="326" t="str">
        <f t="shared" si="1"/>
        <v/>
      </c>
      <c r="E55" s="327" t="str">
        <f t="shared" si="2"/>
        <v/>
      </c>
      <c r="F55" s="325">
        <v>44</v>
      </c>
      <c r="G55" s="280"/>
      <c r="H55" s="411"/>
      <c r="I55" s="292" t="str">
        <f>IF(ISERROR(VLOOKUP(H55,Baza!A:C,2,FALSE)&amp;" "&amp;"("&amp;H55&amp;")"),"",(VLOOKUP(H55,Baza!A:C,2,FALSE)&amp;" "&amp;"("&amp;H55&amp;")"))</f>
        <v/>
      </c>
      <c r="J55" s="292" t="str">
        <f>IF(ISERROR(VLOOKUP(H55,Baza!A:C,3,FALSE)),"",(VLOOKUP(H55,Baza!A:C,3,FALSE)))</f>
        <v/>
      </c>
      <c r="K55" s="355" t="str">
        <f>IF(ISERROR(VLOOKUP(H55,Baza!A:D,4,FALSE)),"",(VLOOKUP(H55,Baza!A:D,4,FALSE)))</f>
        <v/>
      </c>
      <c r="M55" s="276" t="e">
        <f t="shared" si="3"/>
        <v>#N/A</v>
      </c>
      <c r="N55" s="276">
        <v>44</v>
      </c>
      <c r="O55" s="280"/>
    </row>
    <row r="56" spans="2:15">
      <c r="B56" s="416"/>
      <c r="C56" s="321">
        <v>54</v>
      </c>
      <c r="D56" s="328" t="str">
        <f t="shared" si="1"/>
        <v/>
      </c>
      <c r="E56" s="329" t="str">
        <f t="shared" si="2"/>
        <v/>
      </c>
      <c r="F56" s="325">
        <v>47</v>
      </c>
      <c r="G56" s="280"/>
      <c r="H56" s="370"/>
      <c r="I56" s="292" t="str">
        <f>IF(ISERROR(VLOOKUP(H56,Baza!A:C,2,FALSE)&amp;" "&amp;"("&amp;H56&amp;")"),"",(VLOOKUP(H56,Baza!A:C,2,FALSE)&amp;" "&amp;"("&amp;H56&amp;")"))</f>
        <v/>
      </c>
      <c r="J56" s="292" t="str">
        <f>IF(ISERROR(VLOOKUP(H56,Baza!A:C,3,FALSE)),"",(VLOOKUP(H56,Baza!A:C,3,FALSE)))</f>
        <v/>
      </c>
      <c r="K56" s="355" t="str">
        <f>IF(ISERROR(VLOOKUP(H56,Baza!A:D,4,FALSE)),"",(VLOOKUP(H56,Baza!A:D,4,FALSE)))</f>
        <v/>
      </c>
      <c r="M56" s="276" t="e">
        <f t="shared" si="3"/>
        <v>#N/A</v>
      </c>
      <c r="N56" s="276">
        <v>47</v>
      </c>
      <c r="O56" s="280"/>
    </row>
    <row r="57" spans="2:15">
      <c r="B57" s="416"/>
      <c r="C57" s="321">
        <v>55</v>
      </c>
      <c r="D57" s="328" t="str">
        <f t="shared" si="1"/>
        <v/>
      </c>
      <c r="E57" s="329" t="str">
        <f>IF(D57="","",INDEX($J$3:$J$70,MATCH(C57,$G$3:$G$70,0)))</f>
        <v/>
      </c>
      <c r="F57" s="325">
        <v>53</v>
      </c>
      <c r="G57" s="280"/>
      <c r="H57" s="370"/>
      <c r="I57" s="292" t="str">
        <f>IF(ISERROR(VLOOKUP(H57,Baza!A:C,2,FALSE)&amp;" "&amp;"("&amp;H57&amp;")"),"",(VLOOKUP(H57,Baza!A:C,2,FALSE)&amp;" "&amp;"("&amp;H57&amp;")"))</f>
        <v/>
      </c>
      <c r="J57" s="292" t="str">
        <f>IF(ISERROR(VLOOKUP(H57,Baza!A:C,3,FALSE)),"",(VLOOKUP(H57,Baza!A:C,3,FALSE)))</f>
        <v/>
      </c>
      <c r="K57" s="355" t="str">
        <f>IF(ISERROR(VLOOKUP(H57,Baza!A:D,4,FALSE)),"",(VLOOKUP(H57,Baza!A:D,4,FALSE)))</f>
        <v/>
      </c>
      <c r="M57" s="276" t="e">
        <f t="shared" si="3"/>
        <v>#N/A</v>
      </c>
      <c r="N57" s="276">
        <v>53</v>
      </c>
      <c r="O57" s="280"/>
    </row>
    <row r="58" spans="2:15" ht="16.5" thickBot="1">
      <c r="B58" s="417"/>
      <c r="C58" s="322">
        <v>56</v>
      </c>
      <c r="D58" s="330" t="str">
        <f t="shared" si="1"/>
        <v/>
      </c>
      <c r="E58" s="331" t="str">
        <f>IF(D58="","",INDEX($J$3:$J$70,MATCH(C58,$G$3:$G$70,0)))</f>
        <v/>
      </c>
      <c r="F58" s="325">
        <v>56</v>
      </c>
      <c r="G58" s="280"/>
      <c r="H58" s="370"/>
      <c r="I58" s="292" t="str">
        <f>IF(ISERROR(VLOOKUP(H58,Baza!A:C,2,FALSE)&amp;" "&amp;"("&amp;H58&amp;")"),"",(VLOOKUP(H58,Baza!A:C,2,FALSE)&amp;" "&amp;"("&amp;H58&amp;")"))</f>
        <v/>
      </c>
      <c r="J58" s="292" t="str">
        <f>IF(ISERROR(VLOOKUP(H58,Baza!A:C,3,FALSE)),"",(VLOOKUP(H58,Baza!A:C,3,FALSE)))</f>
        <v/>
      </c>
      <c r="K58" s="355" t="str">
        <f>IF(ISERROR(VLOOKUP(H58,Baza!A:D,4,FALSE)),"",(VLOOKUP(H58,Baza!A:D,4,FALSE)))</f>
        <v/>
      </c>
      <c r="M58" s="276" t="e">
        <f t="shared" si="3"/>
        <v>#N/A</v>
      </c>
      <c r="N58" s="276">
        <v>56</v>
      </c>
      <c r="O58" s="280"/>
    </row>
    <row r="59" spans="2:15">
      <c r="B59" s="418" t="s">
        <v>76</v>
      </c>
      <c r="C59" s="323">
        <v>57</v>
      </c>
      <c r="D59" s="334" t="str">
        <f t="shared" si="1"/>
        <v/>
      </c>
      <c r="E59" s="335" t="str">
        <f t="shared" si="2"/>
        <v/>
      </c>
      <c r="F59" s="325">
        <v>57</v>
      </c>
      <c r="G59" s="280"/>
      <c r="H59" s="370"/>
      <c r="I59" s="292" t="str">
        <f>IF(ISERROR(VLOOKUP(H59,Baza!A:C,2,FALSE)&amp;" "&amp;"("&amp;H59&amp;")"),"",(VLOOKUP(H59,Baza!A:C,2,FALSE)&amp;" "&amp;"("&amp;H59&amp;")"))</f>
        <v/>
      </c>
      <c r="J59" s="292" t="str">
        <f>IF(ISERROR(VLOOKUP(H59,Baza!A:C,3,FALSE)),"",(VLOOKUP(H59,Baza!A:C,3,FALSE)))</f>
        <v/>
      </c>
      <c r="K59" s="355" t="str">
        <f>IF(ISERROR(VLOOKUP(H59,Baza!A:D,4,FALSE)),"",(VLOOKUP(H59,Baza!A:D,4,FALSE)))</f>
        <v/>
      </c>
      <c r="M59" s="276" t="e">
        <f t="shared" si="3"/>
        <v>#N/A</v>
      </c>
      <c r="N59" s="276">
        <v>57</v>
      </c>
      <c r="O59" s="280"/>
    </row>
    <row r="60" spans="2:15">
      <c r="B60" s="416"/>
      <c r="C60" s="321">
        <v>58</v>
      </c>
      <c r="D60" s="328" t="str">
        <f t="shared" si="1"/>
        <v/>
      </c>
      <c r="E60" s="329" t="str">
        <f t="shared" si="2"/>
        <v/>
      </c>
      <c r="F60" s="325">
        <v>58</v>
      </c>
      <c r="G60" s="280"/>
      <c r="H60" s="370"/>
      <c r="I60" s="292" t="str">
        <f>IF(ISERROR(VLOOKUP(H60,Baza!A:C,2,FALSE)&amp;" "&amp;"("&amp;H60&amp;")"),"",(VLOOKUP(H60,Baza!A:C,2,FALSE)&amp;" "&amp;"("&amp;H60&amp;")"))</f>
        <v/>
      </c>
      <c r="J60" s="292" t="str">
        <f>IF(ISERROR(VLOOKUP(H60,Baza!A:C,3,FALSE)),"",(VLOOKUP(H60,Baza!A:C,3,FALSE)))</f>
        <v/>
      </c>
      <c r="K60" s="355" t="str">
        <f>IF(ISERROR(VLOOKUP(H60,Baza!A:D,4,FALSE)),"",(VLOOKUP(H60,Baza!A:D,4,FALSE)))</f>
        <v/>
      </c>
      <c r="M60" s="276" t="e">
        <f t="shared" si="3"/>
        <v>#N/A</v>
      </c>
      <c r="N60" s="276">
        <v>58</v>
      </c>
      <c r="O60" s="280"/>
    </row>
    <row r="61" spans="2:15">
      <c r="B61" s="416"/>
      <c r="C61" s="321">
        <v>59</v>
      </c>
      <c r="D61" s="328" t="str">
        <f t="shared" si="1"/>
        <v/>
      </c>
      <c r="E61" s="329" t="str">
        <f>IF(D61="","",INDEX($J$3:$J$70,MATCH(C61,$G$3:$G$70,0)))</f>
        <v/>
      </c>
      <c r="F61" s="325">
        <v>59</v>
      </c>
      <c r="G61" s="280"/>
      <c r="H61" s="370"/>
      <c r="I61" s="292" t="str">
        <f>IF(ISERROR(VLOOKUP(H61,Baza!A:C,2,FALSE)&amp;" "&amp;"("&amp;H61&amp;")"),"",(VLOOKUP(H61,Baza!A:C,2,FALSE)&amp;" "&amp;"("&amp;H61&amp;")"))</f>
        <v/>
      </c>
      <c r="J61" s="292" t="str">
        <f>IF(ISERROR(VLOOKUP(H61,Baza!A:C,3,FALSE)),"",(VLOOKUP(H61,Baza!A:C,3,FALSE)))</f>
        <v/>
      </c>
      <c r="K61" s="355" t="str">
        <f>IF(ISERROR(VLOOKUP(H61,Baza!A:D,4,FALSE)),"",(VLOOKUP(H61,Baza!A:D,4,FALSE)))</f>
        <v/>
      </c>
      <c r="M61" s="276" t="e">
        <f t="shared" si="3"/>
        <v>#N/A</v>
      </c>
      <c r="N61" s="276">
        <v>59</v>
      </c>
      <c r="O61" s="280"/>
    </row>
    <row r="62" spans="2:15" ht="16.5" thickBot="1">
      <c r="B62" s="419"/>
      <c r="C62" s="324">
        <v>60</v>
      </c>
      <c r="D62" s="332" t="str">
        <f t="shared" si="1"/>
        <v/>
      </c>
      <c r="E62" s="333" t="str">
        <f>IF(D62="","",INDEX($J$3:$J$70,MATCH(C62,$G$3:$G$70,0)))</f>
        <v/>
      </c>
      <c r="F62" s="325">
        <v>60</v>
      </c>
      <c r="G62" s="280"/>
      <c r="H62" s="370"/>
      <c r="I62" s="292" t="str">
        <f>IF(ISERROR(VLOOKUP(H62,Baza!A:C,2,FALSE)&amp;" "&amp;"("&amp;H62&amp;")"),"",(VLOOKUP(H62,Baza!A:C,2,FALSE)&amp;" "&amp;"("&amp;H62&amp;")"))</f>
        <v/>
      </c>
      <c r="J62" s="292" t="str">
        <f>IF(ISERROR(VLOOKUP(H62,Baza!A:C,3,FALSE)),"",(VLOOKUP(H62,Baza!A:C,3,FALSE)))</f>
        <v/>
      </c>
      <c r="K62" s="355" t="str">
        <f>IF(ISERROR(VLOOKUP(H62,Baza!A:D,4,FALSE)),"",(VLOOKUP(H62,Baza!A:D,4,FALSE)))</f>
        <v/>
      </c>
      <c r="M62" s="276" t="e">
        <f t="shared" si="3"/>
        <v>#N/A</v>
      </c>
      <c r="N62" s="276">
        <v>60</v>
      </c>
      <c r="O62" s="280"/>
    </row>
    <row r="63" spans="2:15">
      <c r="B63" s="415" t="s">
        <v>77</v>
      </c>
      <c r="C63" s="320">
        <v>61</v>
      </c>
      <c r="D63" s="326" t="str">
        <f t="shared" si="1"/>
        <v/>
      </c>
      <c r="E63" s="327" t="str">
        <f t="shared" si="2"/>
        <v/>
      </c>
      <c r="F63" s="325">
        <v>61</v>
      </c>
      <c r="G63" s="280"/>
      <c r="H63" s="370"/>
      <c r="I63" s="292" t="str">
        <f>IF(ISERROR(VLOOKUP(H63,Baza!A:C,2,FALSE)&amp;" "&amp;"("&amp;H63&amp;")"),"",(VLOOKUP(H63,Baza!A:C,2,FALSE)&amp;" "&amp;"("&amp;H63&amp;")"))</f>
        <v/>
      </c>
      <c r="J63" s="292" t="str">
        <f>IF(ISERROR(VLOOKUP(H63,Baza!A:C,3,FALSE)),"",(VLOOKUP(H63,Baza!A:C,3,FALSE)))</f>
        <v/>
      </c>
      <c r="K63" s="355" t="str">
        <f>IF(ISERROR(VLOOKUP(H63,Baza!A:D,4,FALSE)),"",(VLOOKUP(H63,Baza!A:D,4,FALSE)))</f>
        <v/>
      </c>
      <c r="M63" s="276" t="e">
        <f t="shared" si="3"/>
        <v>#N/A</v>
      </c>
      <c r="N63" s="276">
        <v>61</v>
      </c>
      <c r="O63" s="280"/>
    </row>
    <row r="64" spans="2:15">
      <c r="B64" s="416"/>
      <c r="C64" s="321">
        <v>62</v>
      </c>
      <c r="D64" s="328" t="str">
        <f t="shared" si="1"/>
        <v/>
      </c>
      <c r="E64" s="329" t="str">
        <f t="shared" si="2"/>
        <v/>
      </c>
      <c r="F64" s="325">
        <v>62</v>
      </c>
      <c r="G64" s="280"/>
      <c r="H64" s="370"/>
      <c r="I64" s="292" t="str">
        <f>IF(ISERROR(VLOOKUP(H64,Baza!A:C,2,FALSE)&amp;" "&amp;"("&amp;H64&amp;")"),"",(VLOOKUP(H64,Baza!A:C,2,FALSE)&amp;" "&amp;"("&amp;H64&amp;")"))</f>
        <v/>
      </c>
      <c r="J64" s="292" t="str">
        <f>IF(ISERROR(VLOOKUP(H64,Baza!A:C,3,FALSE)),"",(VLOOKUP(H64,Baza!A:C,3,FALSE)))</f>
        <v/>
      </c>
      <c r="K64" s="355" t="str">
        <f>IF(ISERROR(VLOOKUP(H64,Baza!A:D,4,FALSE)),"",(VLOOKUP(H64,Baza!A:D,4,FALSE)))</f>
        <v/>
      </c>
      <c r="M64" s="276" t="e">
        <f t="shared" si="3"/>
        <v>#N/A</v>
      </c>
      <c r="N64" s="276">
        <v>62</v>
      </c>
      <c r="O64" s="280"/>
    </row>
    <row r="65" spans="2:15">
      <c r="B65" s="416"/>
      <c r="C65" s="321">
        <v>63</v>
      </c>
      <c r="D65" s="328" t="str">
        <f t="shared" si="1"/>
        <v/>
      </c>
      <c r="E65" s="329" t="str">
        <f>IF(D65="","",INDEX($J$3:$J$70,MATCH(C65,$G$3:$G$70,0)))</f>
        <v/>
      </c>
      <c r="F65" s="325">
        <v>63</v>
      </c>
      <c r="G65" s="280"/>
      <c r="H65" s="370"/>
      <c r="I65" s="292" t="str">
        <f>IF(ISERROR(VLOOKUP(H65,Baza!A:C,2,FALSE)&amp;" "&amp;"("&amp;H65&amp;")"),"",(VLOOKUP(H65,Baza!A:C,2,FALSE)&amp;" "&amp;"("&amp;H65&amp;")"))</f>
        <v/>
      </c>
      <c r="J65" s="292" t="str">
        <f>IF(ISERROR(VLOOKUP(H65,Baza!A:C,3,FALSE)),"",(VLOOKUP(H65,Baza!A:C,3,FALSE)))</f>
        <v/>
      </c>
      <c r="K65" s="355" t="str">
        <f>IF(ISERROR(VLOOKUP(H65,Baza!A:D,4,FALSE)),"",(VLOOKUP(H65,Baza!A:D,4,FALSE)))</f>
        <v/>
      </c>
      <c r="M65" s="276" t="e">
        <f t="shared" si="3"/>
        <v>#N/A</v>
      </c>
      <c r="N65" s="276">
        <v>63</v>
      </c>
      <c r="O65" s="280"/>
    </row>
    <row r="66" spans="2:15" ht="16.5" thickBot="1">
      <c r="B66" s="417"/>
      <c r="C66" s="322">
        <v>64</v>
      </c>
      <c r="D66" s="330" t="str">
        <f t="shared" si="1"/>
        <v/>
      </c>
      <c r="E66" s="331" t="str">
        <f>IF(D66="","",INDEX($J$3:$J$70,MATCH(C66,$G$3:$G$70,0)))</f>
        <v/>
      </c>
      <c r="F66" s="325">
        <v>64</v>
      </c>
      <c r="G66" s="280"/>
      <c r="H66" s="370"/>
      <c r="I66" s="292" t="str">
        <f>IF(ISERROR(VLOOKUP(H66,Baza!A:C,2,FALSE)&amp;" "&amp;"("&amp;H66&amp;")"),"",(VLOOKUP(H66,Baza!A:C,2,FALSE)&amp;" "&amp;"("&amp;H66&amp;")"))</f>
        <v/>
      </c>
      <c r="J66" s="292" t="str">
        <f>IF(ISERROR(VLOOKUP(H66,Baza!A:C,3,FALSE)),"",(VLOOKUP(H66,Baza!A:C,3,FALSE)))</f>
        <v/>
      </c>
      <c r="K66" s="355" t="str">
        <f>IF(ISERROR(VLOOKUP(H66,Baza!A:D,4,FALSE)),"",(VLOOKUP(H66,Baza!A:D,4,FALSE)))</f>
        <v/>
      </c>
      <c r="M66" s="276" t="e">
        <f t="shared" si="3"/>
        <v>#N/A</v>
      </c>
      <c r="N66" s="276">
        <v>64</v>
      </c>
      <c r="O66" s="280"/>
    </row>
    <row r="67" spans="2:15" hidden="1">
      <c r="B67" s="415" t="s">
        <v>97</v>
      </c>
      <c r="C67" s="283">
        <v>65</v>
      </c>
      <c r="D67" s="304" t="str">
        <f t="shared" si="1"/>
        <v/>
      </c>
      <c r="E67" s="279"/>
      <c r="F67" s="276">
        <v>65</v>
      </c>
      <c r="I67" s="288"/>
      <c r="J67" s="289"/>
      <c r="K67" s="355" t="str">
        <f>IF(ISERROR(VLOOKUP(H67,Baza!A:D,4,FALSE)),"",(VLOOKUP(H67,Baza!A:D,4,FALSE)))</f>
        <v/>
      </c>
    </row>
    <row r="68" spans="2:15" ht="16.5" hidden="1" thickBot="1">
      <c r="B68" s="416"/>
      <c r="C68" s="284">
        <v>66</v>
      </c>
      <c r="D68" s="278" t="str">
        <f t="shared" ref="D68:D98" si="4">IF(ISERROR(VLOOKUP(C68,$G$3:$I$66,3,FALSE)),"",(VLOOKUP(C68,$G$3:$I$66,3,FALSE)))</f>
        <v/>
      </c>
      <c r="E68" s="279"/>
      <c r="F68" s="276">
        <v>66</v>
      </c>
      <c r="I68" s="290"/>
      <c r="J68" s="280"/>
      <c r="K68" s="355" t="str">
        <f>IF(ISERROR(VLOOKUP(H68,Baza!A:D,4,FALSE)),"",(VLOOKUP(H68,Baza!A:D,4,FALSE)))</f>
        <v/>
      </c>
    </row>
    <row r="69" spans="2:15" ht="16.5" hidden="1" thickBot="1">
      <c r="B69" s="416"/>
      <c r="C69" s="284">
        <v>67</v>
      </c>
      <c r="D69" s="278" t="str">
        <f t="shared" si="4"/>
        <v/>
      </c>
      <c r="E69" s="279"/>
      <c r="F69" s="276">
        <v>67</v>
      </c>
      <c r="I69" s="290"/>
      <c r="J69" s="280"/>
      <c r="K69" s="355" t="str">
        <f>IF(ISERROR(VLOOKUP(H69,Baza!A:D,4,FALSE)),"",(VLOOKUP(H69,Baza!A:D,4,FALSE)))</f>
        <v/>
      </c>
    </row>
    <row r="70" spans="2:15" ht="16.5" hidden="1" thickBot="1">
      <c r="B70" s="417"/>
      <c r="C70" s="285">
        <v>68</v>
      </c>
      <c r="D70" s="278" t="str">
        <f t="shared" si="4"/>
        <v/>
      </c>
      <c r="E70" s="279"/>
      <c r="F70" s="276">
        <v>68</v>
      </c>
      <c r="I70" s="290"/>
      <c r="J70" s="280"/>
      <c r="K70" s="355" t="str">
        <f>IF(ISERROR(VLOOKUP(H70,Baza!A:D,4,FALSE)),"",(VLOOKUP(H70,Baza!A:D,4,FALSE)))</f>
        <v/>
      </c>
    </row>
    <row r="71" spans="2:15" ht="16.5" hidden="1" thickBot="1">
      <c r="B71" s="415" t="s">
        <v>98</v>
      </c>
      <c r="C71" s="286">
        <v>69</v>
      </c>
      <c r="D71" s="278" t="str">
        <f t="shared" si="4"/>
        <v/>
      </c>
      <c r="E71" s="279"/>
      <c r="F71" s="276">
        <v>69</v>
      </c>
      <c r="I71" s="290"/>
      <c r="J71" s="280"/>
      <c r="K71" s="355" t="str">
        <f>IF(ISERROR(VLOOKUP(H71,Baza!A:D,4,FALSE)),"",(VLOOKUP(H71,Baza!A:D,4,FALSE)))</f>
        <v/>
      </c>
    </row>
    <row r="72" spans="2:15" ht="16.5" hidden="1" thickBot="1">
      <c r="B72" s="416"/>
      <c r="C72" s="284">
        <v>70</v>
      </c>
      <c r="D72" s="278" t="str">
        <f t="shared" si="4"/>
        <v/>
      </c>
      <c r="E72" s="279"/>
      <c r="F72" s="276">
        <v>70</v>
      </c>
      <c r="I72" s="290"/>
      <c r="J72" s="280"/>
      <c r="K72" s="355" t="str">
        <f>IF(ISERROR(VLOOKUP(H72,Baza!A:D,4,FALSE)),"",(VLOOKUP(H72,Baza!A:D,4,FALSE)))</f>
        <v/>
      </c>
    </row>
    <row r="73" spans="2:15" ht="16.5" hidden="1" thickBot="1">
      <c r="B73" s="416"/>
      <c r="C73" s="284">
        <v>71</v>
      </c>
      <c r="D73" s="278" t="str">
        <f t="shared" si="4"/>
        <v/>
      </c>
      <c r="E73" s="279"/>
      <c r="F73" s="276">
        <v>71</v>
      </c>
      <c r="I73" s="290"/>
      <c r="J73" s="280"/>
      <c r="K73" s="355" t="str">
        <f>IF(ISERROR(VLOOKUP(H73,Baza!A:D,4,FALSE)),"",(VLOOKUP(H73,Baza!A:D,4,FALSE)))</f>
        <v/>
      </c>
    </row>
    <row r="74" spans="2:15" ht="16.5" hidden="1" thickBot="1">
      <c r="B74" s="417"/>
      <c r="C74" s="285">
        <v>72</v>
      </c>
      <c r="D74" s="278" t="str">
        <f t="shared" si="4"/>
        <v/>
      </c>
      <c r="E74" s="279"/>
      <c r="F74" s="276">
        <v>72</v>
      </c>
      <c r="I74" s="290"/>
      <c r="J74" s="280"/>
      <c r="K74" s="355" t="str">
        <f>IF(ISERROR(VLOOKUP(H74,Baza!A:D,4,FALSE)),"",(VLOOKUP(H74,Baza!A:D,4,FALSE)))</f>
        <v/>
      </c>
    </row>
    <row r="75" spans="2:15" ht="16.5" hidden="1" thickBot="1">
      <c r="B75" s="415" t="s">
        <v>99</v>
      </c>
      <c r="C75" s="283">
        <v>73</v>
      </c>
      <c r="D75" s="278" t="str">
        <f t="shared" si="4"/>
        <v/>
      </c>
      <c r="E75" s="279"/>
      <c r="F75" s="276">
        <v>73</v>
      </c>
      <c r="I75" s="290"/>
      <c r="J75" s="280"/>
      <c r="K75" s="355" t="str">
        <f>IF(ISERROR(VLOOKUP(H75,Baza!A:D,4,FALSE)),"",(VLOOKUP(H75,Baza!A:D,4,FALSE)))</f>
        <v/>
      </c>
    </row>
    <row r="76" spans="2:15" ht="16.5" hidden="1" thickBot="1">
      <c r="B76" s="416"/>
      <c r="C76" s="284">
        <v>74</v>
      </c>
      <c r="D76" s="278" t="str">
        <f t="shared" si="4"/>
        <v/>
      </c>
      <c r="E76" s="279"/>
      <c r="F76" s="276">
        <v>74</v>
      </c>
      <c r="I76" s="290"/>
      <c r="J76" s="280"/>
      <c r="K76" s="355" t="str">
        <f>IF(ISERROR(VLOOKUP(H76,Baza!A:D,4,FALSE)),"",(VLOOKUP(H76,Baza!A:D,4,FALSE)))</f>
        <v/>
      </c>
    </row>
    <row r="77" spans="2:15" ht="16.5" hidden="1" thickBot="1">
      <c r="B77" s="416"/>
      <c r="C77" s="284">
        <v>75</v>
      </c>
      <c r="D77" s="278" t="str">
        <f t="shared" si="4"/>
        <v/>
      </c>
      <c r="E77" s="279"/>
      <c r="F77" s="276">
        <v>75</v>
      </c>
      <c r="I77" s="290"/>
      <c r="J77" s="280"/>
      <c r="K77" s="355" t="str">
        <f>IF(ISERROR(VLOOKUP(H77,Baza!A:D,4,FALSE)),"",(VLOOKUP(H77,Baza!A:D,4,FALSE)))</f>
        <v/>
      </c>
    </row>
    <row r="78" spans="2:15" ht="16.5" hidden="1" thickBot="1">
      <c r="B78" s="417"/>
      <c r="C78" s="285">
        <v>76</v>
      </c>
      <c r="D78" s="278" t="str">
        <f t="shared" si="4"/>
        <v/>
      </c>
      <c r="E78" s="279"/>
      <c r="F78" s="276">
        <v>76</v>
      </c>
      <c r="I78" s="290"/>
      <c r="J78" s="280"/>
      <c r="K78" s="355" t="str">
        <f>IF(ISERROR(VLOOKUP(H78,Baza!A:D,4,FALSE)),"",(VLOOKUP(H78,Baza!A:D,4,FALSE)))</f>
        <v/>
      </c>
    </row>
    <row r="79" spans="2:15" ht="16.5" hidden="1" thickBot="1">
      <c r="B79" s="415" t="s">
        <v>100</v>
      </c>
      <c r="C79" s="286">
        <v>77</v>
      </c>
      <c r="D79" s="278" t="str">
        <f t="shared" si="4"/>
        <v/>
      </c>
      <c r="E79" s="279"/>
      <c r="F79" s="276">
        <v>77</v>
      </c>
      <c r="I79" s="290"/>
      <c r="J79" s="280"/>
      <c r="K79" s="355" t="str">
        <f>IF(ISERROR(VLOOKUP(H79,Baza!A:D,4,FALSE)),"",(VLOOKUP(H79,Baza!A:D,4,FALSE)))</f>
        <v/>
      </c>
    </row>
    <row r="80" spans="2:15" ht="16.5" hidden="1" thickBot="1">
      <c r="B80" s="416"/>
      <c r="C80" s="284">
        <v>78</v>
      </c>
      <c r="D80" s="278" t="str">
        <f t="shared" si="4"/>
        <v/>
      </c>
      <c r="E80" s="279"/>
      <c r="F80" s="276">
        <v>78</v>
      </c>
      <c r="I80" s="290"/>
      <c r="J80" s="280"/>
      <c r="K80" s="355" t="str">
        <f>IF(ISERROR(VLOOKUP(H80,Baza!A:D,4,FALSE)),"",(VLOOKUP(H80,Baza!A:D,4,FALSE)))</f>
        <v/>
      </c>
    </row>
    <row r="81" spans="2:11" ht="16.5" hidden="1" thickBot="1">
      <c r="B81" s="416"/>
      <c r="C81" s="284">
        <v>79</v>
      </c>
      <c r="D81" s="278" t="str">
        <f t="shared" si="4"/>
        <v/>
      </c>
      <c r="E81" s="279"/>
      <c r="F81" s="276">
        <v>79</v>
      </c>
      <c r="I81" s="290"/>
      <c r="J81" s="280"/>
      <c r="K81" s="355" t="str">
        <f>IF(ISERROR(VLOOKUP(H81,Baza!A:D,4,FALSE)),"",(VLOOKUP(H81,Baza!A:D,4,FALSE)))</f>
        <v/>
      </c>
    </row>
    <row r="82" spans="2:11" ht="16.5" hidden="1" thickBot="1">
      <c r="B82" s="417"/>
      <c r="C82" s="285">
        <v>80</v>
      </c>
      <c r="D82" s="278" t="str">
        <f t="shared" si="4"/>
        <v/>
      </c>
      <c r="E82" s="279"/>
      <c r="F82" s="276">
        <v>80</v>
      </c>
      <c r="I82" s="290"/>
      <c r="J82" s="280"/>
      <c r="K82" s="355" t="str">
        <f>IF(ISERROR(VLOOKUP(H82,Baza!A:D,4,FALSE)),"",(VLOOKUP(H82,Baza!A:D,4,FALSE)))</f>
        <v/>
      </c>
    </row>
    <row r="83" spans="2:11" ht="16.5" hidden="1" thickBot="1">
      <c r="B83" s="415" t="s">
        <v>101</v>
      </c>
      <c r="C83" s="283">
        <v>81</v>
      </c>
      <c r="D83" s="278" t="str">
        <f t="shared" si="4"/>
        <v/>
      </c>
      <c r="E83" s="279"/>
      <c r="F83" s="276">
        <v>81</v>
      </c>
      <c r="I83" s="290"/>
      <c r="J83" s="280"/>
      <c r="K83" s="355" t="str">
        <f>IF(ISERROR(VLOOKUP(H83,Baza!A:D,4,FALSE)),"",(VLOOKUP(H83,Baza!A:D,4,FALSE)))</f>
        <v/>
      </c>
    </row>
    <row r="84" spans="2:11" ht="16.5" hidden="1" thickBot="1">
      <c r="B84" s="416"/>
      <c r="C84" s="284">
        <v>82</v>
      </c>
      <c r="D84" s="278" t="str">
        <f t="shared" si="4"/>
        <v/>
      </c>
      <c r="E84" s="279"/>
      <c r="F84" s="276">
        <v>82</v>
      </c>
      <c r="I84" s="290"/>
      <c r="J84" s="280"/>
      <c r="K84" s="355" t="str">
        <f>IF(ISERROR(VLOOKUP(H84,Baza!A:D,4,FALSE)),"",(VLOOKUP(H84,Baza!A:D,4,FALSE)))</f>
        <v/>
      </c>
    </row>
    <row r="85" spans="2:11" ht="16.5" hidden="1" thickBot="1">
      <c r="B85" s="416"/>
      <c r="C85" s="284">
        <v>83</v>
      </c>
      <c r="D85" s="278" t="str">
        <f t="shared" si="4"/>
        <v/>
      </c>
      <c r="E85" s="279"/>
      <c r="F85" s="276">
        <v>83</v>
      </c>
      <c r="I85" s="290"/>
      <c r="J85" s="280"/>
      <c r="K85" s="355" t="str">
        <f>IF(ISERROR(VLOOKUP(H85,Baza!A:D,4,FALSE)),"",(VLOOKUP(H85,Baza!A:D,4,FALSE)))</f>
        <v/>
      </c>
    </row>
    <row r="86" spans="2:11" ht="16.5" hidden="1" thickBot="1">
      <c r="B86" s="417"/>
      <c r="C86" s="285">
        <v>84</v>
      </c>
      <c r="D86" s="278" t="str">
        <f t="shared" si="4"/>
        <v/>
      </c>
      <c r="E86" s="279"/>
      <c r="F86" s="276">
        <v>84</v>
      </c>
      <c r="I86" s="290"/>
      <c r="J86" s="280"/>
      <c r="K86" s="355" t="str">
        <f>IF(ISERROR(VLOOKUP(H86,Baza!A:D,4,FALSE)),"",(VLOOKUP(H86,Baza!A:D,4,FALSE)))</f>
        <v/>
      </c>
    </row>
    <row r="87" spans="2:11" ht="16.5" hidden="1" thickBot="1">
      <c r="B87" s="415" t="s">
        <v>102</v>
      </c>
      <c r="C87" s="286">
        <v>85</v>
      </c>
      <c r="D87" s="278" t="str">
        <f t="shared" si="4"/>
        <v/>
      </c>
      <c r="E87" s="279"/>
      <c r="F87" s="276">
        <v>85</v>
      </c>
      <c r="I87" s="290"/>
      <c r="J87" s="280"/>
      <c r="K87" s="355" t="str">
        <f>IF(ISERROR(VLOOKUP(H87,Baza!A:D,4,FALSE)),"",(VLOOKUP(H87,Baza!A:D,4,FALSE)))</f>
        <v/>
      </c>
    </row>
    <row r="88" spans="2:11" ht="16.5" hidden="1" thickBot="1">
      <c r="B88" s="416"/>
      <c r="C88" s="284">
        <v>86</v>
      </c>
      <c r="D88" s="278" t="str">
        <f t="shared" si="4"/>
        <v/>
      </c>
      <c r="E88" s="279"/>
      <c r="F88" s="276">
        <v>86</v>
      </c>
      <c r="I88" s="290"/>
      <c r="J88" s="280"/>
      <c r="K88" s="355" t="str">
        <f>IF(ISERROR(VLOOKUP(H88,Baza!A:D,4,FALSE)),"",(VLOOKUP(H88,Baza!A:D,4,FALSE)))</f>
        <v/>
      </c>
    </row>
    <row r="89" spans="2:11" ht="16.5" hidden="1" thickBot="1">
      <c r="B89" s="416"/>
      <c r="C89" s="284">
        <v>87</v>
      </c>
      <c r="D89" s="278" t="str">
        <f t="shared" si="4"/>
        <v/>
      </c>
      <c r="E89" s="279"/>
      <c r="F89" s="276">
        <v>87</v>
      </c>
      <c r="I89" s="290"/>
      <c r="J89" s="280"/>
      <c r="K89" s="355" t="str">
        <f>IF(ISERROR(VLOOKUP(H89,Baza!A:D,4,FALSE)),"",(VLOOKUP(H89,Baza!A:D,4,FALSE)))</f>
        <v/>
      </c>
    </row>
    <row r="90" spans="2:11" ht="16.5" hidden="1" thickBot="1">
      <c r="B90" s="417"/>
      <c r="C90" s="285">
        <v>88</v>
      </c>
      <c r="D90" s="278" t="str">
        <f t="shared" si="4"/>
        <v/>
      </c>
      <c r="E90" s="279"/>
      <c r="F90" s="276">
        <v>88</v>
      </c>
      <c r="I90" s="290"/>
      <c r="J90" s="280"/>
      <c r="K90" s="355" t="str">
        <f>IF(ISERROR(VLOOKUP(H90,Baza!A:D,4,FALSE)),"",(VLOOKUP(H90,Baza!A:D,4,FALSE)))</f>
        <v/>
      </c>
    </row>
    <row r="91" spans="2:11" ht="16.5" hidden="1" thickBot="1">
      <c r="B91" s="415" t="s">
        <v>103</v>
      </c>
      <c r="C91" s="283">
        <v>89</v>
      </c>
      <c r="D91" s="278" t="str">
        <f t="shared" si="4"/>
        <v/>
      </c>
      <c r="E91" s="279"/>
      <c r="F91" s="276">
        <v>89</v>
      </c>
      <c r="I91" s="290"/>
      <c r="J91" s="280"/>
      <c r="K91" s="355" t="str">
        <f>IF(ISERROR(VLOOKUP(H91,Baza!A:D,4,FALSE)),"",(VLOOKUP(H91,Baza!A:D,4,FALSE)))</f>
        <v/>
      </c>
    </row>
    <row r="92" spans="2:11" ht="16.5" hidden="1" thickBot="1">
      <c r="B92" s="416"/>
      <c r="C92" s="284">
        <v>90</v>
      </c>
      <c r="D92" s="278" t="str">
        <f t="shared" si="4"/>
        <v/>
      </c>
      <c r="E92" s="279"/>
      <c r="F92" s="276">
        <v>90</v>
      </c>
      <c r="I92" s="290"/>
      <c r="J92" s="280"/>
      <c r="K92" s="355" t="str">
        <f>IF(ISERROR(VLOOKUP(H92,Baza!A:D,4,FALSE)),"",(VLOOKUP(H92,Baza!A:D,4,FALSE)))</f>
        <v/>
      </c>
    </row>
    <row r="93" spans="2:11" ht="16.5" hidden="1" thickBot="1">
      <c r="B93" s="416"/>
      <c r="C93" s="284">
        <v>91</v>
      </c>
      <c r="D93" s="278" t="str">
        <f t="shared" si="4"/>
        <v/>
      </c>
      <c r="E93" s="279"/>
      <c r="F93" s="276">
        <v>91</v>
      </c>
      <c r="I93" s="290"/>
      <c r="J93" s="280"/>
      <c r="K93" s="355" t="str">
        <f>IF(ISERROR(VLOOKUP(H93,Baza!A:D,4,FALSE)),"",(VLOOKUP(H93,Baza!A:D,4,FALSE)))</f>
        <v/>
      </c>
    </row>
    <row r="94" spans="2:11" ht="16.5" hidden="1" thickBot="1">
      <c r="B94" s="417"/>
      <c r="C94" s="285">
        <v>92</v>
      </c>
      <c r="D94" s="278" t="str">
        <f t="shared" si="4"/>
        <v/>
      </c>
      <c r="E94" s="279"/>
      <c r="F94" s="276">
        <v>92</v>
      </c>
      <c r="I94" s="290"/>
      <c r="J94" s="280"/>
      <c r="K94" s="355" t="str">
        <f>IF(ISERROR(VLOOKUP(H94,Baza!A:D,4,FALSE)),"",(VLOOKUP(H94,Baza!A:D,4,FALSE)))</f>
        <v/>
      </c>
    </row>
    <row r="95" spans="2:11" ht="16.5" hidden="1" thickBot="1">
      <c r="B95" s="415" t="s">
        <v>104</v>
      </c>
      <c r="C95" s="286">
        <v>93</v>
      </c>
      <c r="D95" s="278" t="str">
        <f t="shared" si="4"/>
        <v/>
      </c>
      <c r="E95" s="279"/>
      <c r="F95" s="276">
        <v>93</v>
      </c>
      <c r="I95" s="290"/>
      <c r="J95" s="280"/>
      <c r="K95" s="355" t="str">
        <f>IF(ISERROR(VLOOKUP(H95,Baza!A:D,4,FALSE)),"",(VLOOKUP(H95,Baza!A:D,4,FALSE)))</f>
        <v/>
      </c>
    </row>
    <row r="96" spans="2:11" ht="16.5" hidden="1" thickBot="1">
      <c r="B96" s="416"/>
      <c r="C96" s="284">
        <v>94</v>
      </c>
      <c r="D96" s="278" t="str">
        <f t="shared" si="4"/>
        <v/>
      </c>
      <c r="E96" s="279"/>
      <c r="F96" s="276">
        <v>94</v>
      </c>
      <c r="I96" s="290"/>
      <c r="J96" s="280"/>
      <c r="K96" s="355" t="str">
        <f>IF(ISERROR(VLOOKUP(H96,Baza!A:D,4,FALSE)),"",(VLOOKUP(H96,Baza!A:D,4,FALSE)))</f>
        <v/>
      </c>
    </row>
    <row r="97" spans="2:11" ht="16.5" hidden="1" thickBot="1">
      <c r="B97" s="416"/>
      <c r="C97" s="284">
        <v>95</v>
      </c>
      <c r="D97" s="278" t="str">
        <f t="shared" si="4"/>
        <v/>
      </c>
      <c r="E97" s="279"/>
      <c r="F97" s="276">
        <v>95</v>
      </c>
      <c r="I97" s="290"/>
      <c r="J97" s="280"/>
      <c r="K97" s="355" t="str">
        <f>IF(ISERROR(VLOOKUP(H97,Baza!A:D,4,FALSE)),"",(VLOOKUP(H97,Baza!A:D,4,FALSE)))</f>
        <v/>
      </c>
    </row>
    <row r="98" spans="2:11" ht="16.5" hidden="1" thickBot="1">
      <c r="B98" s="417"/>
      <c r="C98" s="285">
        <v>96</v>
      </c>
      <c r="D98" s="278" t="str">
        <f t="shared" si="4"/>
        <v/>
      </c>
      <c r="E98" s="279"/>
      <c r="F98" s="276">
        <v>96</v>
      </c>
      <c r="I98" s="290"/>
      <c r="J98" s="280"/>
      <c r="K98" s="355" t="str">
        <f>IF(ISERROR(VLOOKUP(H98,Baza!A:D,4,FALSE)),"",(VLOOKUP(H98,Baza!A:D,4,FALSE)))</f>
        <v/>
      </c>
    </row>
  </sheetData>
  <autoFilter ref="F2:O2">
    <sortState ref="F3:O66">
      <sortCondition descending="1"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>
    <tabColor rgb="FFFF0000"/>
  </sheetPr>
  <dimension ref="B1:AU27"/>
  <sheetViews>
    <sheetView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53" t="s">
        <v>0</v>
      </c>
      <c r="C1" s="453"/>
      <c r="D1" s="453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5" t="s">
        <v>3</v>
      </c>
      <c r="D2" s="456"/>
      <c r="E2" s="457"/>
      <c r="F2" s="458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>Петар Мукаетов (364)</v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41" t="str">
        <f>IF(GROUPS!F9="","",GROUPS!F9)</f>
        <v>Петар Мукаетов (364)</v>
      </c>
      <c r="D3" s="442"/>
      <c r="E3" s="443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1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1</v>
      </c>
      <c r="P3" s="136">
        <f>IF(AND(T9="",T13="",T17=""),"",AG3)</f>
        <v>106</v>
      </c>
      <c r="Q3" s="137">
        <f>IF(AND(T9="",T13="",T17=""),"",AP3)</f>
        <v>49</v>
      </c>
      <c r="R3" s="444">
        <f>IF(ISERROR(IF(AND(T9="",T13="",T17=""),"",SUM(AB3:AD3)+(N3-O3)/1000)+(AK3/10000)),"",IF(AND(T9="",T13="",T17=""),"",SUM(AB3:AD3)+(N3-O3)/1000)+(AK3/10000)+(AG3/100000))</f>
        <v>6.0147599999999999</v>
      </c>
      <c r="S3" s="444"/>
      <c r="T3" s="138">
        <f>IF(ISERROR(IF(C3="","",RANK(R3,$R$3:$S$6,0))),"",IF(C3="","",RANK(R3,$R$3:$S$6,0)))</f>
        <v>1</v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>Андреј Бејковски (440)</v>
      </c>
      <c r="Y3" s="449"/>
      <c r="Z3" s="450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106</v>
      </c>
      <c r="AH3" s="10">
        <f>F9+H9+J9+L9+N9+P9+R9</f>
        <v>40</v>
      </c>
      <c r="AI3" s="10">
        <f>F13+H13+J13+L13+N13+P13+R13</f>
        <v>33</v>
      </c>
      <c r="AJ3" s="10">
        <f>F17+H17+J17+L17+N17+P17+R17</f>
        <v>33</v>
      </c>
      <c r="AK3" s="439">
        <f>SUM(AH3:AJ3)-SUM(AM3:AO3)</f>
        <v>57</v>
      </c>
      <c r="AL3" s="440"/>
      <c r="AM3" s="10">
        <f>AH5</f>
        <v>31</v>
      </c>
      <c r="AN3" s="10">
        <f>AI4</f>
        <v>11</v>
      </c>
      <c r="AO3" s="10">
        <f>AJ6</f>
        <v>7</v>
      </c>
      <c r="AP3" s="9">
        <f>SUM(AM3:AO3)</f>
        <v>49</v>
      </c>
    </row>
    <row r="4" spans="2:47" ht="24" customHeight="1">
      <c r="B4" s="127">
        <v>2</v>
      </c>
      <c r="C4" s="441" t="str">
        <f>IF(GROUPS!F10="","",GROUPS!F10)</f>
        <v>Јаков Кузмановски (443)</v>
      </c>
      <c r="D4" s="442"/>
      <c r="E4" s="443"/>
      <c r="F4" s="139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>
        <f>T10</f>
        <v>3</v>
      </c>
      <c r="M4" s="141">
        <f>U10</f>
        <v>0</v>
      </c>
      <c r="N4" s="134">
        <f>IF(AND(T10="",U13="",U18=""),"",SUM(F4,J4,L4))</f>
        <v>3</v>
      </c>
      <c r="O4" s="135">
        <f>IF(AND(T10="",U13="",U18=""),"",SUM(G4,K4,M4))</f>
        <v>6</v>
      </c>
      <c r="P4" s="136">
        <f>IF(AND(T10="",U13="",U18=""),"",AG4)</f>
        <v>65</v>
      </c>
      <c r="Q4" s="137">
        <f>IF(AND(T10="",U13="",U18=""),"",AP4)</f>
        <v>71</v>
      </c>
      <c r="R4" s="444">
        <f>IF(ISERROR(IF(AND(T10="",U13="",U18=""),"",SUM(AB4:AD4)+(N4-O4)/1000)+(AK4/10000)+(AG4/100000)),"",IF(AND(T10="",U13="",U18=""),"",SUM(AB4:AD4)+(N4-O4)/1000)+(AK4/10000)+(AG4/100000))</f>
        <v>3.9970499999999998</v>
      </c>
      <c r="S4" s="444"/>
      <c r="T4" s="138">
        <f>IF(ISERROR(IF(C4="","",RANK(R4,$R$3:$S$6,0))),"",IF(C4="","",RANK(R4,$R$3:$S$6,0)))</f>
        <v>3</v>
      </c>
      <c r="U4" s="9"/>
      <c r="V4" s="9"/>
      <c r="W4" s="7">
        <v>3</v>
      </c>
      <c r="X4" s="445" t="str">
        <f t="shared" si="0"/>
        <v>Јаков Кузмановски (443)</v>
      </c>
      <c r="Y4" s="446"/>
      <c r="Z4" s="447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2</v>
      </c>
      <c r="AE4" s="216"/>
      <c r="AG4" s="11">
        <f t="shared" ref="AG4:AG6" si="1">SUM(AH4:AJ4)</f>
        <v>65</v>
      </c>
      <c r="AH4" s="10">
        <f>F10+H10+J10+L10+N10+P10+R10</f>
        <v>33</v>
      </c>
      <c r="AI4" s="10">
        <f>G13+I13+K13+M13+O13+Q13+S13</f>
        <v>11</v>
      </c>
      <c r="AJ4" s="10">
        <f>G18+I18+K18+M18+O18+Q18+S18</f>
        <v>21</v>
      </c>
      <c r="AK4" s="439">
        <f t="shared" ref="AK4:AK6" si="2">SUM(AH4:AJ4)-SUM(AM4:AO4)</f>
        <v>-6</v>
      </c>
      <c r="AL4" s="440"/>
      <c r="AM4" s="10">
        <f>AH6</f>
        <v>5</v>
      </c>
      <c r="AN4" s="10">
        <f>AI3</f>
        <v>33</v>
      </c>
      <c r="AO4" s="10">
        <f>AJ5</f>
        <v>33</v>
      </c>
      <c r="AP4" s="9">
        <f t="shared" ref="AP4:AP6" si="3">SUM(AM4:AO4)</f>
        <v>71</v>
      </c>
    </row>
    <row r="5" spans="2:47" ht="24" customHeight="1">
      <c r="B5" s="127">
        <v>3</v>
      </c>
      <c r="C5" s="441" t="str">
        <f>IF(GROUPS!F11="","",GROUPS!F11)</f>
        <v>Андреј Бејковски (440)</v>
      </c>
      <c r="D5" s="442"/>
      <c r="E5" s="443"/>
      <c r="F5" s="139">
        <f>U9</f>
        <v>1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7</v>
      </c>
      <c r="O5" s="135">
        <f>IF(AND(U9="",T14="",T18=""),"",SUM(G5,I5,M5))</f>
        <v>3</v>
      </c>
      <c r="P5" s="136">
        <f>IF(AND(U9="",T14="",T18=""),"",AG5)</f>
        <v>97</v>
      </c>
      <c r="Q5" s="137">
        <f>IF(AND(U9="",T14="",T18=""),"",AP5)</f>
        <v>73</v>
      </c>
      <c r="R5" s="444">
        <f>IF(ISERROR(IF(AND(U9="",T14="",T18=""),"",SUM(AB5:AD5)+(N5-O5)/1000)+(AK5/10000)+(AG5/100000)),"",IF(AND(U9="",T14="",T18=""),"",SUM(AB5:AD5)+(N5-O5)/1000)+(AK5/10000)+(AG5/100000))</f>
        <v>5.007369999999999</v>
      </c>
      <c r="S5" s="444"/>
      <c r="T5" s="138">
        <f>IF(ISERROR(IF(C5="","",RANK(R5,$R$3:$S$6,0))),"",IF(C5="","",RANK(R5,$R$3:$S$6,0)))</f>
        <v>2</v>
      </c>
      <c r="U5" s="9"/>
      <c r="V5" s="9"/>
      <c r="W5" s="7">
        <v>4</v>
      </c>
      <c r="X5" s="445" t="str">
        <f t="shared" si="0"/>
        <v>Марио Мирчовски (570)</v>
      </c>
      <c r="Y5" s="446"/>
      <c r="Z5" s="447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216"/>
      <c r="AG5" s="11">
        <f t="shared" si="1"/>
        <v>97</v>
      </c>
      <c r="AH5" s="10">
        <f>G9+I9+K9+M9+O9+Q9+S9</f>
        <v>31</v>
      </c>
      <c r="AI5" s="10">
        <f>F14+H14+J14+L14+N14+P14+R14</f>
        <v>33</v>
      </c>
      <c r="AJ5" s="10">
        <f>F18+H18+J18+L18+N18+P18+R18</f>
        <v>33</v>
      </c>
      <c r="AK5" s="439">
        <f t="shared" si="2"/>
        <v>24</v>
      </c>
      <c r="AL5" s="440"/>
      <c r="AM5" s="10">
        <f>AH3</f>
        <v>40</v>
      </c>
      <c r="AN5" s="10">
        <f>AI6</f>
        <v>12</v>
      </c>
      <c r="AO5" s="10">
        <f>AJ4</f>
        <v>21</v>
      </c>
      <c r="AP5" s="9">
        <f t="shared" si="3"/>
        <v>73</v>
      </c>
    </row>
    <row r="6" spans="2:47" ht="24" customHeight="1" thickBot="1">
      <c r="B6" s="142">
        <v>4</v>
      </c>
      <c r="C6" s="435" t="str">
        <f>IF(GROUPS!F12="","",GROUPS!F12)</f>
        <v>Марио Мирчовски (570)</v>
      </c>
      <c r="D6" s="436"/>
      <c r="E6" s="437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0</v>
      </c>
      <c r="O6" s="149">
        <f>IF(AND(U10="",U14="",U17=""),"",SUM(G6,I6,K6))</f>
        <v>9</v>
      </c>
      <c r="P6" s="150">
        <f>IF(AND(U10="",U14="",U17=""),"",AG6)</f>
        <v>24</v>
      </c>
      <c r="Q6" s="151">
        <f>IF(AND(U10="",U14="",U17=""),"",AP6)</f>
        <v>99</v>
      </c>
      <c r="R6" s="438">
        <f>IF(ISERROR(IF(AND(U10="",U14="",U17=""),"",SUM(AB6:AD6)+(N6-O6)/1000)+(AK6/10000)+(AG6/100000)),"",IF(AND(U10="",U14="",U17=""),"",SUM(AB6:AD6)+(N6-O6)/1000)+(AK6/10000)+(AG6/100000))</f>
        <v>2.9837400000000001</v>
      </c>
      <c r="S6" s="438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24</v>
      </c>
      <c r="AH6" s="10">
        <f>G10+I10+K10+M10+O10+Q10+S10</f>
        <v>5</v>
      </c>
      <c r="AI6" s="10">
        <f>G14+I14+K14+M14+O14+Q14+S14</f>
        <v>12</v>
      </c>
      <c r="AJ6" s="10">
        <f>G17+I17+K17+M17+O17+Q17+S17</f>
        <v>7</v>
      </c>
      <c r="AK6" s="439">
        <f t="shared" si="2"/>
        <v>-75</v>
      </c>
      <c r="AL6" s="440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9.5" thickBot="1">
      <c r="P7" s="153">
        <f>SUM(P3:P6)</f>
        <v>292</v>
      </c>
      <c r="Q7" s="153">
        <f>SUM(Q3:Q6)</f>
        <v>292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>Петар Мукаетов (364)</v>
      </c>
      <c r="D9" s="156">
        <v>3</v>
      </c>
      <c r="E9" s="157" t="str">
        <f>IF(C5="","",VLOOKUP(D9,$B$3:$E$6,2,FALSE))</f>
        <v>Андреј Бејковски (440)</v>
      </c>
      <c r="F9" s="158">
        <v>7</v>
      </c>
      <c r="G9" s="159">
        <v>11</v>
      </c>
      <c r="H9" s="160">
        <v>11</v>
      </c>
      <c r="I9" s="159">
        <v>6</v>
      </c>
      <c r="J9" s="158">
        <v>11</v>
      </c>
      <c r="K9" s="161">
        <v>9</v>
      </c>
      <c r="L9" s="160">
        <v>11</v>
      </c>
      <c r="M9" s="159">
        <v>5</v>
      </c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1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>
        <f>IF(L9="","",IF(L9&gt;M9,1,0))</f>
        <v>1</v>
      </c>
      <c r="AI9" s="10">
        <f>IF(M9="","",IF(M9&gt;L9,1,0))</f>
        <v>0</v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Јаков Кузмановски (443)</v>
      </c>
      <c r="D10" s="166">
        <v>4</v>
      </c>
      <c r="E10" s="167" t="str">
        <f>IF(C6="","",VLOOKUP(D10,$B$3:$E$6,2,FALSE))</f>
        <v>Марио Мирчовски (570)</v>
      </c>
      <c r="F10" s="168">
        <v>11</v>
      </c>
      <c r="G10" s="169">
        <v>1</v>
      </c>
      <c r="H10" s="170">
        <v>11</v>
      </c>
      <c r="I10" s="169">
        <v>4</v>
      </c>
      <c r="J10" s="168">
        <v>11</v>
      </c>
      <c r="K10" s="171">
        <v>0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>Петар Мукаетов (364)</v>
      </c>
      <c r="D13" s="156">
        <v>2</v>
      </c>
      <c r="E13" s="157" t="str">
        <f>IF(C4="","",VLOOKUP(D13,$B$3:$E$6,2,FALSE))</f>
        <v>Јаков Кузмановски (443)</v>
      </c>
      <c r="F13" s="158">
        <v>11</v>
      </c>
      <c r="G13" s="159">
        <v>2</v>
      </c>
      <c r="H13" s="160">
        <v>11</v>
      </c>
      <c r="I13" s="159">
        <v>0</v>
      </c>
      <c r="J13" s="158">
        <v>11</v>
      </c>
      <c r="K13" s="161">
        <v>9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Андреј Бејковски (440)</v>
      </c>
      <c r="D14" s="166">
        <v>4</v>
      </c>
      <c r="E14" s="167" t="str">
        <f>IF(C6="","",VLOOKUP(D14,$B$3:$E$6,2,FALSE))</f>
        <v>Марио Мирчовски (570)</v>
      </c>
      <c r="F14" s="168">
        <v>11</v>
      </c>
      <c r="G14" s="169">
        <v>5</v>
      </c>
      <c r="H14" s="170">
        <v>11</v>
      </c>
      <c r="I14" s="169">
        <v>5</v>
      </c>
      <c r="J14" s="168">
        <v>11</v>
      </c>
      <c r="K14" s="171">
        <v>2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>Петар Мукаетов (364)</v>
      </c>
      <c r="D17" s="156">
        <v>4</v>
      </c>
      <c r="E17" s="157" t="str">
        <f>IF(C6="","",VLOOKUP(D17,$B$3:$E$6,2,FALSE))</f>
        <v>Марио Мирчовски (570)</v>
      </c>
      <c r="F17" s="158">
        <v>11</v>
      </c>
      <c r="G17" s="159">
        <v>2</v>
      </c>
      <c r="H17" s="160">
        <v>11</v>
      </c>
      <c r="I17" s="159">
        <v>3</v>
      </c>
      <c r="J17" s="158">
        <v>11</v>
      </c>
      <c r="K17" s="161">
        <v>2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Андреј Бејковски (440)</v>
      </c>
      <c r="D18" s="166">
        <v>2</v>
      </c>
      <c r="E18" s="167" t="str">
        <f>IF(C4="","",VLOOKUP(D18,$B$3:$E$6,2,FALSE))</f>
        <v>Јаков Кузмановски (443)</v>
      </c>
      <c r="F18" s="168">
        <v>11</v>
      </c>
      <c r="G18" s="169">
        <v>7</v>
      </c>
      <c r="H18" s="170">
        <v>11</v>
      </c>
      <c r="I18" s="169">
        <v>7</v>
      </c>
      <c r="J18" s="168">
        <v>11</v>
      </c>
      <c r="K18" s="171">
        <v>7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53" t="s">
        <v>0</v>
      </c>
      <c r="C1" s="453"/>
      <c r="D1" s="453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5" t="s">
        <v>3</v>
      </c>
      <c r="D2" s="456"/>
      <c r="E2" s="457"/>
      <c r="F2" s="458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41" t="str">
        <f>IF(GROUPS!H9="","",GROUPS!H9)</f>
        <v/>
      </c>
      <c r="D3" s="442"/>
      <c r="E3" s="443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41" t="str">
        <f>IF(GROUPS!H10="","",GROUPS!H10)</f>
        <v/>
      </c>
      <c r="D4" s="442"/>
      <c r="E4" s="443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41" t="str">
        <f>IF(GROUPS!H11="","",GROUPS!H11)</f>
        <v/>
      </c>
      <c r="D5" s="442"/>
      <c r="E5" s="443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35" t="str">
        <f>IF(GROUPS!H12="","",GROUPS!H12)</f>
        <v/>
      </c>
      <c r="D6" s="436"/>
      <c r="E6" s="43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6" t="s">
        <v>3</v>
      </c>
      <c r="D2" s="476"/>
      <c r="E2" s="477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234">
        <v>1</v>
      </c>
      <c r="C3" s="473" t="str">
        <f>IF(GROUPS!J9="","",GROUPS!J9)</f>
        <v/>
      </c>
      <c r="D3" s="473"/>
      <c r="E3" s="47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3" t="str">
        <f>IF(GROUPS!J10="","",GROUPS!J10)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3" t="str">
        <f>IF(GROUPS!J11="","",GROUPS!J11)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8" t="str">
        <f>IF(GROUPS!J12="","",GROUPS!J12)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topLeftCell="E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448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6" t="s">
        <v>3</v>
      </c>
      <c r="D2" s="476"/>
      <c r="E2" s="477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234">
        <v>1</v>
      </c>
      <c r="C3" s="473" t="str">
        <f>IF(GROUPS!D14="","",GROUPS!D14)</f>
        <v/>
      </c>
      <c r="D3" s="473"/>
      <c r="E3" s="47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3" t="str">
        <f>IF(GROUPS!D15="","",GROUPS!D15)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3" t="str">
        <f>IF(GROUPS!D16="","",GROUPS!D16)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8" t="str">
        <f>IF(GROUPS!D17="","",GROUPS!D17)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449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82" t="s">
        <v>3</v>
      </c>
      <c r="D2" s="476"/>
      <c r="E2" s="477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81" t="str">
        <f>IF(GROUPS!F14="","",GROUPS!F14)</f>
        <v/>
      </c>
      <c r="D3" s="473"/>
      <c r="E3" s="47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1" t="str">
        <f>IF(GROUPS!F15="","",GROUPS!F15)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1" t="str">
        <f>IF(GROUPS!F16="","",GROUPS!F16)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0" t="str">
        <f>IF(GROUPS!F17="","",GROUPS!F17)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AY16" sqref="AY1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450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6" t="s">
        <v>3</v>
      </c>
      <c r="D2" s="476"/>
      <c r="E2" s="477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234">
        <v>1</v>
      </c>
      <c r="C3" s="473" t="str">
        <f>IF(GROUPS!H14="","",GROUPS!H14)</f>
        <v/>
      </c>
      <c r="D3" s="473"/>
      <c r="E3" s="47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3" t="str">
        <f>IF(GROUPS!H15="","",GROUPS!H15)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3" t="str">
        <f>IF(GROUPS!H16="","",GROUPS!H16)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8" t="str">
        <f>IF(GROUPS!H17="","",GROUPS!H17)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451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6" t="s">
        <v>3</v>
      </c>
      <c r="D2" s="476"/>
      <c r="E2" s="477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234">
        <v>1</v>
      </c>
      <c r="C3" s="473" t="str">
        <f>IF(GROUPS!J14="","",GROUPS!J14)</f>
        <v/>
      </c>
      <c r="D3" s="473"/>
      <c r="E3" s="47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3" t="str">
        <f>IF(GROUPS!J15="","",GROUPS!J15)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3" t="str">
        <f>IF(GROUPS!J16="","",GROUPS!J16)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8" t="str">
        <f>IF(GROUPS!J17="","",GROUPS!J17)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452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82" t="s">
        <v>3</v>
      </c>
      <c r="D2" s="476"/>
      <c r="E2" s="477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81" t="str">
        <f>IF(GROUPS!D19="","",GROUPS!D19)</f>
        <v/>
      </c>
      <c r="D3" s="473"/>
      <c r="E3" s="47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1" t="str">
        <f>IF(GROUPS!D20="","",GROUPS!D20)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1" t="str">
        <f>IF(GROUPS!D21="","",GROUPS!D21)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0" t="str">
        <f>IF(GROUPS!D22="","",GROUPS!D22)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3" t="s">
        <v>3</v>
      </c>
      <c r="D2" s="483"/>
      <c r="E2" s="484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85" t="str">
        <f>IF(GROUPS!F19="","",GROUPS!F19)</f>
        <v/>
      </c>
      <c r="D3" s="486"/>
      <c r="E3" s="48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1" t="str">
        <f>IF(GROUPS!F20="","",GROUPS!F20)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1" t="str">
        <f>IF(GROUPS!F21="","",GROUPS!F21)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0" t="str">
        <f>IF(GROUPS!F22="","",GROUPS!F22)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3" t="s">
        <v>3</v>
      </c>
      <c r="D2" s="483"/>
      <c r="E2" s="484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85" t="str">
        <f>IF(GROUPS!H19="","",GROUPS!H19)</f>
        <v/>
      </c>
      <c r="D3" s="486"/>
      <c r="E3" s="48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1" t="str">
        <f>IF(GROUPS!H20="","",GROUPS!H20)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1" t="str">
        <f>IF(GROUPS!H21="","",GROUPS!H21)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0" t="str">
        <f>IF(GROUPS!H22="","",GROUPS!H22)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7030A0"/>
  </sheetPr>
  <dimension ref="C1:J33"/>
  <sheetViews>
    <sheetView showGridLines="0" workbookViewId="0">
      <selection activeCell="O22" sqref="O22"/>
    </sheetView>
  </sheetViews>
  <sheetFormatPr defaultRowHeight="15"/>
  <cols>
    <col min="1" max="1" width="0.71093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1" spans="3:10">
      <c r="F1" s="401" t="s">
        <v>815</v>
      </c>
    </row>
    <row r="3" spans="3:10" ht="26.25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75">
      <c r="C4" s="35">
        <v>1</v>
      </c>
      <c r="D4" s="36" t="str">
        <f>IF(VLOOKUP(C4,PARTICIPANTS!$C$3:$D$98,2,FALSE)="","",(VLOOKUP(C4,PARTICIPANTS!$C$3:$D$98,2,FALSE)))</f>
        <v>Александар Јакимовски (178)</v>
      </c>
      <c r="E4" s="35">
        <f>C4+4</f>
        <v>5</v>
      </c>
      <c r="F4" s="36" t="str">
        <f>IF(VLOOKUP(E4,PARTICIPANTS!$C$3:$D$98,2,FALSE)="","",(VLOOKUP(E4,PARTICIPANTS!$C$3:$D$98,2,FALSE)))</f>
        <v>Андреј Стојановски (47)</v>
      </c>
      <c r="G4" s="35">
        <f>E4+4</f>
        <v>9</v>
      </c>
      <c r="H4" s="36" t="str">
        <f>IF(VLOOKUP(G4,PARTICIPANTS!$C$3:$D$98,2,FALSE)="","",(VLOOKUP(G4,PARTICIPANTS!$C$3:$D$98,2,FALSE)))</f>
        <v>Антонио Аврамски (144)</v>
      </c>
      <c r="I4" s="35">
        <f>G4+4</f>
        <v>13</v>
      </c>
      <c r="J4" s="36" t="str">
        <f>IF(VLOOKUP(I4,PARTICIPANTS!$C$3:$D$98,2,FALSE)="","",(VLOOKUP(I4,PARTICIPANTS!$C$3:$D$98,2,FALSE)))</f>
        <v>Кристијан Каламадевски (347)</v>
      </c>
    </row>
    <row r="5" spans="3:10" s="37" customFormat="1" ht="15.75">
      <c r="C5" s="35">
        <v>2</v>
      </c>
      <c r="D5" s="36" t="str">
        <f>IF(VLOOKUP(C5,PARTICIPANTS!$C$3:$D$98,2,FALSE)="","",(VLOOKUP(C5,PARTICIPANTS!$C$3:$D$98,2,FALSE)))</f>
        <v>Трајче Маркоски (384)</v>
      </c>
      <c r="E5" s="35">
        <f t="shared" ref="E5:I7" si="0">C5+4</f>
        <v>6</v>
      </c>
      <c r="F5" s="36" t="str">
        <f>IF(VLOOKUP(E5,PARTICIPANTS!$C$3:$D$98,2,FALSE)="","",(VLOOKUP(E5,PARTICIPANTS!$C$3:$D$98,2,FALSE)))</f>
        <v>Петар Јуришиќ (361)</v>
      </c>
      <c r="G5" s="35">
        <f t="shared" si="0"/>
        <v>10</v>
      </c>
      <c r="H5" s="36" t="str">
        <f>IF(VLOOKUP(G5,PARTICIPANTS!$C$3:$D$98,2,FALSE)="","",(VLOOKUP(G5,PARTICIPANTS!$C$3:$D$98,2,FALSE)))</f>
        <v>Мартин Ристески (433)</v>
      </c>
      <c r="I5" s="35">
        <f t="shared" si="0"/>
        <v>14</v>
      </c>
      <c r="J5" s="36" t="str">
        <f>IF(VLOOKUP(I5,PARTICIPANTS!$C$3:$D$98,2,FALSE)="","",(VLOOKUP(I5,PARTICIPANTS!$C$3:$D$98,2,FALSE)))</f>
        <v>Кристијан Митев (420)</v>
      </c>
    </row>
    <row r="6" spans="3:10" s="37" customFormat="1" ht="15.75">
      <c r="C6" s="35">
        <v>3</v>
      </c>
      <c r="D6" s="36" t="str">
        <f>IF(VLOOKUP(C6,PARTICIPANTS!$C$3:$D$98,2,FALSE)="","",(VLOOKUP(C6,PARTICIPANTS!$C$3:$D$98,2,FALSE)))</f>
        <v>Јован Пармачки (472)</v>
      </c>
      <c r="E6" s="35">
        <f t="shared" si="0"/>
        <v>7</v>
      </c>
      <c r="F6" s="36" t="str">
        <f>IF(VLOOKUP(E6,PARTICIPANTS!$C$3:$D$98,2,FALSE)="","",(VLOOKUP(E6,PARTICIPANTS!$C$3:$D$98,2,FALSE)))</f>
        <v>Давид Јоноски (287)</v>
      </c>
      <c r="G6" s="35">
        <f t="shared" si="0"/>
        <v>11</v>
      </c>
      <c r="H6" s="36" t="str">
        <f>IF(VLOOKUP(G6,PARTICIPANTS!$C$3:$D$98,2,FALSE)="","",(VLOOKUP(G6,PARTICIPANTS!$C$3:$D$98,2,FALSE)))</f>
        <v>Леонид Гидалов (355)</v>
      </c>
      <c r="I6" s="35">
        <f t="shared" si="0"/>
        <v>15</v>
      </c>
      <c r="J6" s="36" t="str">
        <f>IF(VLOOKUP(I6,PARTICIPANTS!$C$3:$D$98,2,FALSE)="","",(VLOOKUP(I6,PARTICIPANTS!$C$3:$D$98,2,FALSE)))</f>
        <v>Ненад Тиловски (129)</v>
      </c>
    </row>
    <row r="7" spans="3:10" s="37" customFormat="1" ht="15.75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/>
      </c>
      <c r="G7" s="35">
        <f t="shared" si="0"/>
        <v>12</v>
      </c>
      <c r="H7" s="36" t="str">
        <f>IF(VLOOKUP(G7,PARTICIPANTS!$C$3:$D$98,2,FALSE)="","",(VLOOKUP(G7,PARTICIPANTS!$C$3:$D$98,2,FALSE)))</f>
        <v>Стефан Белџигеровски (501)</v>
      </c>
      <c r="I7" s="35">
        <f t="shared" si="0"/>
        <v>16</v>
      </c>
      <c r="J7" s="36" t="str">
        <f>IF(VLOOKUP(I7,PARTICIPANTS!$C$3:$D$98,2,FALSE)="","",(VLOOKUP(I7,PARTICIPANTS!$C$3:$D$98,2,FALSE)))</f>
        <v>Јован Аврамоски (613)</v>
      </c>
    </row>
    <row r="8" spans="3:10" ht="26.25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75">
      <c r="C9" s="35">
        <v>17</v>
      </c>
      <c r="D9" s="36" t="str">
        <f>IF(VLOOKUP(C9,PARTICIPANTS!$C$3:$D$98,2,FALSE)="","",(VLOOKUP(C9,PARTICIPANTS!$C$3:$D$98,2,FALSE)))</f>
        <v>Љупчо Треновски (404)</v>
      </c>
      <c r="E9" s="35">
        <f>C9+4</f>
        <v>21</v>
      </c>
      <c r="F9" s="36" t="str">
        <f>IF(VLOOKUP(E9,PARTICIPANTS!$C$3:$D$98,2,FALSE)="","",(VLOOKUP(E9,PARTICIPANTS!$C$3:$D$98,2,FALSE)))</f>
        <v>Петар Мукаетов (364)</v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75">
      <c r="C10" s="35">
        <v>18</v>
      </c>
      <c r="D10" s="36" t="str">
        <f>IF(VLOOKUP(C10,PARTICIPANTS!$C$3:$D$98,2,FALSE)="","",(VLOOKUP(C10,PARTICIPANTS!$C$3:$D$98,2,FALSE)))</f>
        <v>Дарко Китановски (499)</v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>Јаков Кузмановски (443)</v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75">
      <c r="C11" s="35">
        <v>19</v>
      </c>
      <c r="D11" s="36" t="str">
        <f>IF(VLOOKUP(C11,PARTICIPANTS!$C$3:$D$98,2,FALSE)="","",(VLOOKUP(C11,PARTICIPANTS!$C$3:$D$98,2,FALSE)))</f>
        <v>Огнен Илиески (612)</v>
      </c>
      <c r="E11" s="35">
        <f t="shared" si="1"/>
        <v>23</v>
      </c>
      <c r="F11" s="36" t="str">
        <f>IF(VLOOKUP(E11,PARTICIPANTS!$C$3:$D$98,2,FALSE)="","",(VLOOKUP(E11,PARTICIPANTS!$C$3:$D$98,2,FALSE)))</f>
        <v>Андреј Бејковски (440)</v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75">
      <c r="C12" s="35">
        <v>20</v>
      </c>
      <c r="D12" s="36" t="str">
        <f>IF(VLOOKUP(C12,PARTICIPANTS!$C$3:$D$98,2,FALSE)="","",(VLOOKUP(C12,PARTICIPANTS!$C$3:$D$98,2,FALSE)))</f>
        <v>Јаков Јакимовски (538)</v>
      </c>
      <c r="E12" s="35">
        <f t="shared" si="1"/>
        <v>24</v>
      </c>
      <c r="F12" s="36" t="str">
        <f>IF(VLOOKUP(E12,PARTICIPANTS!$C$3:$D$98,2,FALSE)="","",(VLOOKUP(E12,PARTICIPANTS!$C$3:$D$98,2,FALSE)))</f>
        <v>Марио Мирчовски (570)</v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6.25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75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75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75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75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6.25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75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75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75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75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6.25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75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75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75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75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6.25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75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75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75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75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75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Y27" sqref="Y2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3" t="s">
        <v>3</v>
      </c>
      <c r="D2" s="483"/>
      <c r="E2" s="484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85" t="str">
        <f>IF(GROUPS!J19="","",GROUPS!J19)</f>
        <v/>
      </c>
      <c r="D3" s="486"/>
      <c r="E3" s="48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1" t="str">
        <f>IF(GROUPS!J20="","",GROUPS!J20)</f>
        <v/>
      </c>
      <c r="D4" s="473"/>
      <c r="E4" s="474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1" t="str">
        <f>IF(GROUPS!J21="","",GROUPS!J21)</f>
        <v/>
      </c>
      <c r="D5" s="473"/>
      <c r="E5" s="474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0" t="str">
        <f>IF(GROUPS!J22="","",GROUPS!J22)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B1:AP52"/>
  <sheetViews>
    <sheetView zoomScale="90" zoomScaleNormal="90" workbookViewId="0">
      <selection activeCell="F19" sqref="F19"/>
    </sheetView>
  </sheetViews>
  <sheetFormatPr defaultRowHeight="15"/>
  <cols>
    <col min="2" max="2" width="11.5703125" customWidth="1"/>
    <col min="4" max="4" width="31.4257812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2">
      <c r="C1" s="498" t="s">
        <v>61</v>
      </c>
      <c r="D1" s="499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.75" thickBot="1">
      <c r="B2" s="275" t="s">
        <v>125</v>
      </c>
      <c r="C2" s="275" t="s">
        <v>78</v>
      </c>
    </row>
    <row r="3" spans="2:42" ht="15.75">
      <c r="B3" s="246" t="s">
        <v>25</v>
      </c>
      <c r="C3" s="247">
        <v>1</v>
      </c>
      <c r="D3" s="241" t="str">
        <f>IF(' I'!$X$2="","",' I'!$X$2)</f>
        <v>Александар Јакимовски (178)</v>
      </c>
    </row>
    <row r="4" spans="2:42" ht="16.5" thickBot="1">
      <c r="B4" s="248" t="s">
        <v>55</v>
      </c>
      <c r="C4" s="249">
        <v>2</v>
      </c>
      <c r="D4" s="242" t="str">
        <f>IF(' I'!$X$3="","",' I'!$X$3)</f>
        <v>Трајче Маркоски (384)</v>
      </c>
    </row>
    <row r="5" spans="2:42" ht="15.75">
      <c r="B5" s="252" t="s">
        <v>27</v>
      </c>
      <c r="C5" s="244">
        <v>3</v>
      </c>
      <c r="D5" s="245" t="str">
        <f>IF(' II'!$X$2="","",' II'!$X$2)</f>
        <v>Андреј Стојановски (47)</v>
      </c>
    </row>
    <row r="6" spans="2:42" ht="16.5" thickBot="1">
      <c r="B6" s="253" t="s">
        <v>54</v>
      </c>
      <c r="C6" s="250">
        <v>4</v>
      </c>
      <c r="D6" s="251" t="str">
        <f>IF(' II'!$X$3="","",' II'!$X$3)</f>
        <v>Давид Јоноски (287)</v>
      </c>
    </row>
    <row r="7" spans="2:42" ht="15.75">
      <c r="B7" s="246" t="s">
        <v>29</v>
      </c>
      <c r="C7" s="247">
        <v>5</v>
      </c>
      <c r="D7" s="241" t="str">
        <f>IF(' III'!$X$2="","",' III'!$X$2)</f>
        <v>Антонио Аврамски (144)</v>
      </c>
      <c r="F7" s="295">
        <v>1</v>
      </c>
      <c r="G7" s="122" t="str">
        <f>IF(F7="","",VLOOKUP(F7,$C$3:$D$8,2,FALSE))</f>
        <v>Александар Јакимовски (178)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5" thickBot="1">
      <c r="B8" s="248" t="s">
        <v>53</v>
      </c>
      <c r="C8" s="249">
        <v>6</v>
      </c>
      <c r="D8" s="242" t="str">
        <f>IF(' III'!$X$3="","",' III'!$X$3)</f>
        <v>Мартин Ристески (433)</v>
      </c>
      <c r="O8" s="294"/>
    </row>
    <row r="9" spans="2:42" ht="15.75">
      <c r="B9" s="78"/>
      <c r="C9" s="78"/>
      <c r="D9" s="74"/>
      <c r="O9" s="34"/>
      <c r="P9" s="102"/>
    </row>
    <row r="10" spans="2:42" ht="15.75">
      <c r="B10" s="78"/>
      <c r="C10" s="78"/>
      <c r="D10" s="74"/>
      <c r="O10" s="34"/>
      <c r="P10" s="102"/>
    </row>
    <row r="11" spans="2:42" ht="15.75">
      <c r="B11" s="78"/>
      <c r="C11" s="78"/>
      <c r="D11" s="74"/>
      <c r="P11" s="102"/>
    </row>
    <row r="12" spans="2:42" ht="15.75">
      <c r="B12" s="78"/>
      <c r="C12" s="78">
        <v>1</v>
      </c>
      <c r="D12" s="358" t="s">
        <v>605</v>
      </c>
      <c r="P12" s="102"/>
      <c r="AN12" s="61"/>
    </row>
    <row r="13" spans="2:42" ht="15.75">
      <c r="B13" s="78"/>
      <c r="C13" s="78">
        <v>3</v>
      </c>
      <c r="D13" s="358" t="s">
        <v>606</v>
      </c>
      <c r="P13" s="102"/>
      <c r="Q13" s="121" t="str">
        <f>G7</f>
        <v>Александар Јакимовски (178)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75">
      <c r="B14" s="78"/>
      <c r="C14" s="78">
        <v>5</v>
      </c>
      <c r="D14" s="358" t="s">
        <v>607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75">
      <c r="C15" s="78"/>
      <c r="D15" s="74"/>
      <c r="P15" s="102"/>
      <c r="Y15" s="105"/>
      <c r="AN15" s="500" t="str">
        <f>IF(AJ25="","",IF(AJ25&gt;AJ26,AB25,AB26))</f>
        <v/>
      </c>
    </row>
    <row r="16" spans="2:42" ht="15.75">
      <c r="C16" s="78"/>
      <c r="D16" s="74"/>
      <c r="P16" s="102"/>
      <c r="Y16" s="106"/>
      <c r="AM16" s="500" t="str">
        <f>IF(AJ25="","",IF(AJ25&lt;AJ26,AB25,AB26))</f>
        <v/>
      </c>
      <c r="AN16" s="500"/>
      <c r="AO16" s="501" t="str">
        <f>IF(AJ25=AJ26,"",IF(AJ34=AJ35,AB34,IF(AJ34&gt;AJ35,AB34,AB35)))</f>
        <v/>
      </c>
    </row>
    <row r="17" spans="3:42" ht="15.75">
      <c r="C17" s="78"/>
      <c r="D17" s="74"/>
      <c r="P17" s="102"/>
      <c r="Y17" s="106"/>
      <c r="AJ17" s="34"/>
      <c r="AK17" s="42"/>
      <c r="AL17" s="42"/>
      <c r="AM17" s="500"/>
      <c r="AN17" s="500"/>
      <c r="AO17" s="501"/>
      <c r="AP17" s="42"/>
    </row>
    <row r="18" spans="3:42" ht="15.75">
      <c r="C18" s="78"/>
      <c r="D18" s="74"/>
      <c r="P18" s="102"/>
      <c r="Y18" s="106"/>
      <c r="AJ18" s="34"/>
      <c r="AM18" s="500"/>
      <c r="AO18" s="501"/>
    </row>
    <row r="19" spans="3:42" ht="16.5" thickBot="1">
      <c r="C19" s="78"/>
      <c r="D19" s="74"/>
      <c r="F19" s="295"/>
      <c r="G19" s="122" t="str">
        <f>IF(F19="","",VLOOKUP(F19,$C$3:$D$8,2,FALSE))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502" t="str">
        <f>IF(AJ25=AJ26,"",IF(OR(AJ34&gt;AJ35,AJ34&lt;AJ35),"",AB35))</f>
        <v/>
      </c>
    </row>
    <row r="20" spans="3:42" ht="16.5" thickBot="1">
      <c r="C20" s="78"/>
      <c r="D20" s="74"/>
      <c r="F20" s="295"/>
      <c r="G20" s="122" t="str">
        <f>IF(F20="","",VLOOKUP(F20,$C$3:$D$8,2,FALSE))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504" t="s">
        <v>58</v>
      </c>
      <c r="AO20" s="502"/>
    </row>
    <row r="21" spans="3:42" ht="16.5" thickBot="1">
      <c r="C21" s="78"/>
      <c r="D21" s="74"/>
      <c r="Y21" s="106"/>
      <c r="AK21" s="49"/>
      <c r="AL21" s="49"/>
      <c r="AM21" s="507" t="s">
        <v>59</v>
      </c>
      <c r="AN21" s="505"/>
      <c r="AO21" s="503"/>
      <c r="AP21" s="42"/>
    </row>
    <row r="22" spans="3:42" ht="15.75">
      <c r="C22" s="78"/>
      <c r="D22" s="74"/>
      <c r="Y22" s="106"/>
      <c r="AK22" s="49"/>
      <c r="AL22" s="49"/>
      <c r="AM22" s="508"/>
      <c r="AN22" s="505"/>
      <c r="AO22" s="510" t="s">
        <v>60</v>
      </c>
    </row>
    <row r="23" spans="3:42" ht="16.5" thickBot="1">
      <c r="C23" s="78"/>
      <c r="D23" s="74"/>
      <c r="Y23" s="106"/>
      <c r="AK23" s="49"/>
      <c r="AL23" s="49"/>
      <c r="AM23" s="509"/>
      <c r="AN23" s="506"/>
      <c r="AO23" s="511"/>
    </row>
    <row r="24" spans="3:42" ht="15.75">
      <c r="C24" s="78"/>
      <c r="D24" s="74"/>
      <c r="Y24" s="106"/>
      <c r="AK24" s="49"/>
      <c r="AL24" s="49"/>
    </row>
    <row r="25" spans="3:42" ht="15.75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75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75">
      <c r="C27" s="73"/>
      <c r="D27" s="74"/>
      <c r="Y27" s="106"/>
      <c r="AA27" s="53"/>
      <c r="AK27" s="49"/>
      <c r="AL27" s="489" t="s">
        <v>81</v>
      </c>
      <c r="AM27" s="490"/>
      <c r="AN27" s="490"/>
      <c r="AO27" s="490"/>
      <c r="AP27" s="491"/>
    </row>
    <row r="28" spans="3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492" t="str">
        <f>IF(AJ25="","",IF(AJ25&gt;AJ26,AB25,AB26))</f>
        <v/>
      </c>
      <c r="AO28" s="492"/>
      <c r="AP28" s="492"/>
    </row>
    <row r="29" spans="3:42" ht="15.75">
      <c r="C29" s="73"/>
      <c r="D29" s="74"/>
      <c r="Y29" s="106"/>
      <c r="AA29" s="53"/>
      <c r="AK29" s="49"/>
      <c r="AL29" s="116">
        <v>2</v>
      </c>
      <c r="AM29" s="117" t="s">
        <v>79</v>
      </c>
      <c r="AN29" s="493" t="str">
        <f>IF(AJ25="","",IF(AJ25&lt;AJ26,AB25,AB26))</f>
        <v/>
      </c>
      <c r="AO29" s="493"/>
      <c r="AP29" s="493"/>
    </row>
    <row r="30" spans="3:42" ht="15.75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94" t="str">
        <f>IF(AJ25=AJ26,"",IF(AJ34=AJ35,AB34,IF(AJ34&gt;AJ35,AB34,AB35)))</f>
        <v/>
      </c>
      <c r="AO30" s="494"/>
      <c r="AP30" s="494"/>
    </row>
    <row r="31" spans="3:42" ht="15.75">
      <c r="C31" s="73"/>
      <c r="D31" s="74"/>
      <c r="E31" s="48"/>
      <c r="F31" s="295"/>
      <c r="G31" s="122" t="str">
        <f>IF(F31="","",VLOOKUP(F31,$C$3:$D$8,2,FALSE))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94" t="str">
        <f>IF(AJ25=AJ26,"",IF(AJ34=AJ35,AB35,IF(AJ34&lt;AJ35,AB34,AB35)))</f>
        <v/>
      </c>
      <c r="AO31" s="494"/>
      <c r="AP31" s="494"/>
    </row>
    <row r="32" spans="3:42" ht="15.75">
      <c r="C32" s="73"/>
      <c r="D32" s="74"/>
      <c r="E32" s="48"/>
      <c r="F32" s="295"/>
      <c r="G32" s="122" t="str">
        <f>IF(F32="","",VLOOKUP(F32,$C$3:$D$8,2,FALSE))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495" t="str">
        <f>IF(O7="","",IF(O7&lt;O8,G7,G8))</f>
        <v/>
      </c>
      <c r="AO32" s="495"/>
      <c r="AP32" s="495"/>
    </row>
    <row r="33" spans="3:42" ht="15.75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495" t="str">
        <f>IF(O19="","",IF(O19&lt;O20,G19,G20))</f>
        <v/>
      </c>
      <c r="AO33" s="495"/>
      <c r="AP33" s="495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95" t="str">
        <f>IF(O31="","",IF(O31&lt;O32,G31,G32))</f>
        <v/>
      </c>
      <c r="AO34" s="495"/>
      <c r="AP34" s="495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496" t="str">
        <f>IF(O43="","",IF(O43&lt;O44,G43,G44))</f>
        <v/>
      </c>
      <c r="AO35" s="496"/>
      <c r="AP35" s="496"/>
    </row>
    <row r="36" spans="3:42">
      <c r="P36" s="102"/>
      <c r="Y36" s="107"/>
      <c r="AK36" s="49"/>
      <c r="AL36" s="190"/>
      <c r="AM36" s="191"/>
      <c r="AN36" s="497"/>
      <c r="AO36" s="497"/>
      <c r="AP36" s="497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488"/>
      <c r="AO37" s="488"/>
      <c r="AP37" s="488"/>
    </row>
    <row r="38" spans="3:42">
      <c r="P38" s="108"/>
      <c r="Q38" s="121" t="str">
        <f>G44</f>
        <v>Андреј Стојановски (47)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88"/>
      <c r="AO38" s="488"/>
      <c r="AP38" s="488"/>
    </row>
    <row r="39" spans="3:42">
      <c r="P39" s="102"/>
      <c r="AK39" s="49"/>
      <c r="AL39" s="189"/>
      <c r="AM39" s="75"/>
      <c r="AN39" s="488"/>
      <c r="AO39" s="488"/>
      <c r="AP39" s="488"/>
    </row>
    <row r="40" spans="3:42">
      <c r="P40" s="102"/>
      <c r="AK40" s="49"/>
      <c r="AL40" s="189"/>
      <c r="AM40" s="75"/>
      <c r="AN40" s="488"/>
      <c r="AO40" s="488"/>
      <c r="AP40" s="488"/>
    </row>
    <row r="41" spans="3:42">
      <c r="C41" s="42"/>
      <c r="D41" s="42"/>
      <c r="O41" s="34"/>
      <c r="P41" s="102"/>
      <c r="AK41" s="49"/>
      <c r="AL41" s="189"/>
      <c r="AM41" s="75"/>
      <c r="AN41" s="488"/>
      <c r="AO41" s="488"/>
      <c r="AP41" s="488"/>
    </row>
    <row r="42" spans="3:42">
      <c r="E42" s="48"/>
      <c r="O42" s="34"/>
      <c r="P42" s="102"/>
      <c r="AK42" s="49"/>
      <c r="AL42" s="189"/>
      <c r="AM42" s="75"/>
      <c r="AN42" s="488"/>
      <c r="AO42" s="488"/>
      <c r="AP42" s="488"/>
    </row>
    <row r="43" spans="3:42">
      <c r="E43" s="48"/>
      <c r="O43" s="296"/>
      <c r="AK43" s="49"/>
      <c r="AL43" s="189"/>
      <c r="AM43" s="75"/>
      <c r="AN43" s="488"/>
      <c r="AO43" s="488"/>
      <c r="AP43" s="488"/>
    </row>
    <row r="44" spans="3:42">
      <c r="E44" s="48"/>
      <c r="F44" s="295">
        <v>3</v>
      </c>
      <c r="G44" s="122" t="str">
        <f>IF(F44="","",VLOOKUP(F44,$C$3:$D$8,2,FALSE))</f>
        <v>Андреј Стојановски (47)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488"/>
      <c r="AO50" s="488"/>
      <c r="AP50" s="488"/>
    </row>
    <row r="51" spans="3:42">
      <c r="AM51" s="75"/>
      <c r="AN51" s="488"/>
      <c r="AO51" s="488"/>
      <c r="AP51" s="488"/>
    </row>
    <row r="52" spans="3:42">
      <c r="AM52" s="75"/>
      <c r="AN52" s="488"/>
      <c r="AO52" s="488"/>
      <c r="AP52" s="488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AU52"/>
  <sheetViews>
    <sheetView workbookViewId="0">
      <selection activeCell="F39" sqref="F39"/>
    </sheetView>
  </sheetViews>
  <sheetFormatPr defaultRowHeight="15"/>
  <cols>
    <col min="2" max="2" width="13" customWidth="1"/>
    <col min="4" max="4" width="31.42578125" customWidth="1"/>
    <col min="5" max="5" width="3.710937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7" s="66" customFormat="1">
      <c r="C1" s="512" t="s">
        <v>61</v>
      </c>
      <c r="D1" s="499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.75" thickBot="1">
      <c r="B2" s="275" t="s">
        <v>125</v>
      </c>
      <c r="C2" s="275" t="s">
        <v>78</v>
      </c>
    </row>
    <row r="3" spans="2:47" ht="15.75">
      <c r="B3" s="63" t="s">
        <v>25</v>
      </c>
      <c r="C3" s="63">
        <v>1</v>
      </c>
      <c r="D3" s="25" t="str">
        <f>IF(' I'!$X$2="","",' I'!$X$2)</f>
        <v>Александар Јакимовски (178)</v>
      </c>
    </row>
    <row r="4" spans="2:47" ht="16.5" thickBot="1">
      <c r="B4" s="64" t="s">
        <v>55</v>
      </c>
      <c r="C4" s="64">
        <v>2</v>
      </c>
      <c r="D4" s="26" t="str">
        <f>IF(' I'!$X$3="","",' I'!$X$3)</f>
        <v>Трајче Маркоски (384)</v>
      </c>
    </row>
    <row r="5" spans="2:47" ht="15.75">
      <c r="B5" s="64" t="s">
        <v>27</v>
      </c>
      <c r="C5" s="64">
        <v>3</v>
      </c>
      <c r="D5" s="29" t="str">
        <f>IF(' II'!$X$2="","",' II'!$X$2)</f>
        <v>Андреј Стојановски (47)</v>
      </c>
    </row>
    <row r="6" spans="2:47" ht="16.5" thickBot="1">
      <c r="B6" s="64" t="s">
        <v>54</v>
      </c>
      <c r="C6" s="64">
        <v>4</v>
      </c>
      <c r="D6" s="30" t="str">
        <f>IF(' II'!$X$3="","",' II'!$X$3)</f>
        <v>Давид Јоноски (287)</v>
      </c>
    </row>
    <row r="7" spans="2:47" ht="15.75">
      <c r="B7" s="64" t="s">
        <v>29</v>
      </c>
      <c r="C7" s="64">
        <v>5</v>
      </c>
      <c r="D7" s="25" t="str">
        <f>IF(' III'!$X$2="","",' III'!$X$2)</f>
        <v>Антонио Аврамски (144)</v>
      </c>
      <c r="F7" s="357">
        <v>1</v>
      </c>
      <c r="G7" s="177" t="str">
        <f>IF(F7="","",VLOOKUP(F7,$C$3:$D$10,2,FALSE))</f>
        <v>Александар Јакимовски (178)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7" ht="16.5" thickBot="1">
      <c r="B8" s="64" t="s">
        <v>53</v>
      </c>
      <c r="C8" s="64">
        <v>6</v>
      </c>
      <c r="D8" s="26" t="str">
        <f>IF(' III'!$X$3="","",' III'!$X$3)</f>
        <v>Мартин Ристески (433)</v>
      </c>
      <c r="F8" s="357"/>
      <c r="G8" s="177" t="str">
        <f>IF(F8="","",VLOOKUP(F8,$C$3:$D$10,2,FALSE))</f>
        <v/>
      </c>
      <c r="H8" s="101"/>
      <c r="I8" s="101"/>
      <c r="J8" s="101"/>
      <c r="K8" s="101"/>
      <c r="L8" s="101"/>
      <c r="M8" s="101"/>
      <c r="N8" s="101"/>
      <c r="O8" s="19" t="str">
        <f>IF(H7="","",SUMPRODUCT(--(H7:N7&lt;H8:N8)))</f>
        <v/>
      </c>
    </row>
    <row r="9" spans="2:47" ht="15.75">
      <c r="B9" s="64" t="s">
        <v>30</v>
      </c>
      <c r="C9" s="64">
        <v>7</v>
      </c>
      <c r="D9" s="29" t="str">
        <f>IF(IV!$X$2="","",IV!$X$2)</f>
        <v>Кристијан Каламадевски (347)</v>
      </c>
      <c r="O9" s="34"/>
      <c r="P9" s="102"/>
    </row>
    <row r="10" spans="2:47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O10" s="34"/>
      <c r="P10" s="102"/>
    </row>
    <row r="11" spans="2:47" ht="15.75">
      <c r="B11" s="78"/>
      <c r="C11" s="78"/>
      <c r="D11" s="74"/>
      <c r="P11" s="102"/>
    </row>
    <row r="12" spans="2:47" ht="15.75">
      <c r="B12" s="78"/>
      <c r="C12" s="78"/>
      <c r="D12" s="74"/>
      <c r="P12" s="102"/>
      <c r="AN12" s="61"/>
    </row>
    <row r="13" spans="2:47" s="42" customFormat="1" ht="15.75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/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75">
      <c r="B14" s="78"/>
      <c r="C14" s="78">
        <v>1</v>
      </c>
      <c r="D14" s="358" t="s">
        <v>605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7" ht="15.75">
      <c r="B15" s="78"/>
      <c r="C15" s="78">
        <v>3</v>
      </c>
      <c r="D15" s="358" t="s">
        <v>606</v>
      </c>
      <c r="P15" s="102"/>
      <c r="Y15" s="105"/>
      <c r="AN15" s="500" t="str">
        <f>IF(AJ25="","",IF(AJ25&gt;AJ26,AB25,AB26))</f>
        <v/>
      </c>
    </row>
    <row r="16" spans="2:47" ht="15.75">
      <c r="B16" s="78"/>
      <c r="C16" s="78">
        <v>5</v>
      </c>
      <c r="D16" s="358" t="s">
        <v>607</v>
      </c>
      <c r="P16" s="102"/>
      <c r="Y16" s="106"/>
      <c r="AM16" s="500" t="str">
        <f>IF(AJ25="","",IF(AJ25&lt;AJ26,AB25,AB26))</f>
        <v/>
      </c>
      <c r="AN16" s="500"/>
      <c r="AO16" s="501" t="str">
        <f>IF(AJ25=AJ26,"",IF(AJ34=AJ35,AB34,IF(AJ34&gt;AJ35,AB34,AB35)))</f>
        <v/>
      </c>
    </row>
    <row r="17" spans="1:42" s="42" customFormat="1" ht="15.75">
      <c r="B17" s="78"/>
      <c r="C17" s="78">
        <v>7</v>
      </c>
      <c r="D17" s="358" t="s">
        <v>608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500"/>
      <c r="AN17" s="500"/>
      <c r="AO17" s="501"/>
    </row>
    <row r="18" spans="1:42" ht="15.75">
      <c r="B18" s="78"/>
      <c r="C18" s="78"/>
      <c r="D18" s="74"/>
      <c r="P18" s="102"/>
      <c r="Y18" s="106"/>
      <c r="AJ18" s="34"/>
      <c r="AM18" s="500"/>
      <c r="AO18" s="501"/>
    </row>
    <row r="19" spans="1:42" ht="16.5" thickBot="1">
      <c r="A19" s="49"/>
      <c r="B19" s="49"/>
      <c r="C19" s="78"/>
      <c r="D19" s="74"/>
      <c r="F19" s="357"/>
      <c r="G19" s="177" t="str">
        <f>IF(F19="","",VLOOKUP(F19,$C$3:$D$10,2,FALSE))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502" t="str">
        <f>IF(AJ25=AJ26,"",IF(OR(AJ34&gt;AJ35,AJ34&lt;AJ35),"",AB35))</f>
        <v/>
      </c>
    </row>
    <row r="20" spans="1:42" ht="16.5" thickBot="1">
      <c r="A20" s="49"/>
      <c r="B20" s="49"/>
      <c r="C20" s="78"/>
      <c r="D20" s="352">
        <v>5.7</v>
      </c>
      <c r="F20" s="357"/>
      <c r="G20" s="177" t="str">
        <f>IF(F20="","",VLOOKUP(F20,$C$3:$D$10,2,FALSE))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504" t="s">
        <v>58</v>
      </c>
      <c r="AO20" s="502"/>
    </row>
    <row r="21" spans="1:42" s="42" customFormat="1" ht="16.149999999999999" customHeight="1" thickBot="1">
      <c r="A21" s="49"/>
      <c r="B21" s="49"/>
      <c r="C21" s="513" t="s">
        <v>609</v>
      </c>
      <c r="D21" s="513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507" t="s">
        <v>59</v>
      </c>
      <c r="AN21" s="505"/>
      <c r="AO21" s="503"/>
    </row>
    <row r="22" spans="1:42" ht="15.6" customHeight="1">
      <c r="A22" s="49"/>
      <c r="B22" s="49"/>
      <c r="C22" s="513"/>
      <c r="D22" s="513"/>
      <c r="Y22" s="106"/>
      <c r="AK22" s="49"/>
      <c r="AL22" s="49"/>
      <c r="AM22" s="508"/>
      <c r="AN22" s="505"/>
      <c r="AO22" s="510" t="s">
        <v>60</v>
      </c>
    </row>
    <row r="23" spans="1:42" ht="16.149999999999999" customHeight="1" thickBot="1">
      <c r="A23" s="49"/>
      <c r="B23" s="49"/>
      <c r="C23" s="513"/>
      <c r="D23" s="513"/>
      <c r="Y23" s="106"/>
      <c r="AK23" s="49"/>
      <c r="AL23" s="49"/>
      <c r="AM23" s="509"/>
      <c r="AN23" s="506"/>
      <c r="AO23" s="511"/>
    </row>
    <row r="24" spans="1:42" ht="15.6" customHeight="1">
      <c r="A24" s="49"/>
      <c r="B24" s="49"/>
      <c r="C24" s="513"/>
      <c r="D24" s="513"/>
      <c r="Y24" s="106"/>
      <c r="AK24" s="49"/>
      <c r="AL24" s="49"/>
    </row>
    <row r="25" spans="1:42" s="42" customFormat="1" ht="15.75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</row>
    <row r="26" spans="1:42" ht="15.75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1:42" ht="15.75">
      <c r="C27" s="73"/>
      <c r="D27" s="74"/>
      <c r="Y27" s="106"/>
      <c r="AA27" s="53"/>
      <c r="AK27" s="49"/>
      <c r="AL27" s="489" t="s">
        <v>81</v>
      </c>
      <c r="AM27" s="490"/>
      <c r="AN27" s="490"/>
      <c r="AO27" s="490"/>
      <c r="AP27" s="491"/>
    </row>
    <row r="28" spans="1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492" t="str">
        <f>IF(AJ25="","",IF(AJ25&gt;AJ26,AB25,AB26))</f>
        <v/>
      </c>
      <c r="AO28" s="492"/>
      <c r="AP28" s="492"/>
    </row>
    <row r="29" spans="1:42" s="42" customFormat="1" ht="15.75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493" t="str">
        <f>IF(AJ25="","",IF(AJ25&lt;AJ26,AB25,AB26))</f>
        <v/>
      </c>
      <c r="AO29" s="493"/>
      <c r="AP29" s="493"/>
    </row>
    <row r="30" spans="1:42" ht="15.75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94" t="str">
        <f>IF(AJ25=AJ26,"",IF(AJ34=AJ35,AB34,IF(AJ34&gt;AJ35,AB34,AB35)))</f>
        <v/>
      </c>
      <c r="AO30" s="494"/>
      <c r="AP30" s="494"/>
    </row>
    <row r="31" spans="1:42" ht="15.75">
      <c r="C31" s="73"/>
      <c r="D31" s="352">
        <v>5.7</v>
      </c>
      <c r="F31" s="357"/>
      <c r="G31" s="177" t="str">
        <f>IF(F31="","",VLOOKUP(F31,$C$3:$D$10,2,FALSE))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94" t="str">
        <f>IF(AJ25=AJ26,"",IF(AJ34=AJ35,AB35,IF(AJ34&lt;AJ35,AB34,AB35)))</f>
        <v/>
      </c>
      <c r="AO31" s="494"/>
      <c r="AP31" s="494"/>
    </row>
    <row r="32" spans="1:42" ht="15.75">
      <c r="C32" s="73"/>
      <c r="D32" s="74"/>
      <c r="F32" s="357"/>
      <c r="G32" s="177" t="str">
        <f>IF(F32="","",VLOOKUP(F32,$C$3:$D$10,2,FALSE))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495" t="str">
        <f>IF(O7="","",IF(O7&lt;O8,G7,G8))</f>
        <v/>
      </c>
      <c r="AO32" s="495"/>
      <c r="AP32" s="495"/>
    </row>
    <row r="33" spans="3:42" s="42" customFormat="1" ht="15.75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495" t="str">
        <f>IF(O19="","",IF(O19&lt;O20,G19,G20))</f>
        <v/>
      </c>
      <c r="AO33" s="495"/>
      <c r="AP33" s="495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95" t="str">
        <f>IF(O31="","",IF(O31&lt;O32,G31,G32))</f>
        <v/>
      </c>
      <c r="AO34" s="495"/>
      <c r="AP34" s="495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495" t="str">
        <f>IF(O43="","",IF(O43&lt;O44,G43,G44))</f>
        <v/>
      </c>
      <c r="AO35" s="495"/>
      <c r="AP35" s="495"/>
    </row>
    <row r="36" spans="3:42">
      <c r="P36" s="102"/>
      <c r="Y36" s="107"/>
      <c r="AK36" s="49"/>
      <c r="AL36" s="189"/>
      <c r="AM36" s="75"/>
      <c r="AN36" s="488"/>
      <c r="AO36" s="488"/>
      <c r="AP36" s="488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488"/>
      <c r="AO37" s="488"/>
      <c r="AP37" s="488"/>
    </row>
    <row r="38" spans="3:42">
      <c r="P38" s="108"/>
      <c r="Q38" s="121" t="str">
        <f>IF(O43="","",IF(O43&gt;O44,G43,G44))</f>
        <v/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88"/>
      <c r="AO38" s="488"/>
      <c r="AP38" s="488"/>
    </row>
    <row r="39" spans="3:42">
      <c r="P39" s="102"/>
      <c r="AK39" s="49"/>
      <c r="AL39" s="189"/>
      <c r="AM39" s="75"/>
      <c r="AN39" s="488"/>
      <c r="AO39" s="488"/>
      <c r="AP39" s="488"/>
    </row>
    <row r="40" spans="3:42">
      <c r="P40" s="102"/>
      <c r="AK40" s="49"/>
      <c r="AL40" s="189"/>
      <c r="AM40" s="75"/>
      <c r="AN40" s="488"/>
      <c r="AO40" s="488"/>
      <c r="AP40" s="488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488"/>
      <c r="AO41" s="488"/>
      <c r="AP41" s="488"/>
    </row>
    <row r="42" spans="3:42">
      <c r="O42" s="34"/>
      <c r="P42" s="102"/>
      <c r="AK42" s="49"/>
      <c r="AL42" s="189"/>
      <c r="AM42" s="75"/>
      <c r="AN42" s="488"/>
      <c r="AO42" s="488"/>
      <c r="AP42" s="488"/>
    </row>
    <row r="43" spans="3:42">
      <c r="F43" s="357"/>
      <c r="G43" s="177" t="str">
        <f>IF(F43="","",VLOOKUP(F43,$C$3:$D$10,2,FALSE))</f>
        <v/>
      </c>
      <c r="H43" s="101"/>
      <c r="I43" s="101"/>
      <c r="J43" s="101"/>
      <c r="K43" s="101"/>
      <c r="L43" s="101"/>
      <c r="M43" s="101"/>
      <c r="N43" s="101"/>
      <c r="O43" s="19" t="str">
        <f>IF(H43="","",SUMPRODUCT(--(H43:N43&gt;H44:N44)))</f>
        <v/>
      </c>
      <c r="AK43" s="49"/>
      <c r="AL43" s="189"/>
      <c r="AM43" s="75"/>
      <c r="AN43" s="488"/>
      <c r="AO43" s="488"/>
      <c r="AP43" s="488"/>
    </row>
    <row r="44" spans="3:42">
      <c r="F44" s="357">
        <v>3</v>
      </c>
      <c r="G44" s="177" t="str">
        <f>IF(F44="","",VLOOKUP(F44,$C$3:$D$10,2,FALSE))</f>
        <v>Андреј Стојановски (47)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488"/>
      <c r="AO50" s="488"/>
      <c r="AP50" s="488"/>
    </row>
    <row r="51" spans="6:42">
      <c r="AM51" s="75"/>
      <c r="AN51" s="488"/>
      <c r="AO51" s="488"/>
      <c r="AP51" s="488"/>
    </row>
    <row r="52" spans="6:42">
      <c r="AM52" s="75"/>
      <c r="AN52" s="488"/>
      <c r="AO52" s="488"/>
      <c r="AP52" s="488"/>
    </row>
  </sheetData>
  <mergeCells count="29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B1:AZ52"/>
  <sheetViews>
    <sheetView tabSelected="1" topLeftCell="S19" workbookViewId="0">
      <selection activeCell="AO26" sqref="AO26"/>
    </sheetView>
  </sheetViews>
  <sheetFormatPr defaultRowHeight="15"/>
  <cols>
    <col min="2" max="2" width="11.5703125" customWidth="1"/>
    <col min="4" max="4" width="31.4257812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2">
      <c r="C1" s="498" t="s">
        <v>61</v>
      </c>
      <c r="D1" s="499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.75" thickBot="1">
      <c r="B2" s="275" t="s">
        <v>125</v>
      </c>
      <c r="C2" s="275" t="s">
        <v>78</v>
      </c>
    </row>
    <row r="3" spans="2:52" ht="15.75">
      <c r="B3" s="252" t="s">
        <v>25</v>
      </c>
      <c r="C3" s="244">
        <v>1</v>
      </c>
      <c r="D3" s="241" t="str">
        <f>IF(' I'!$X$2="","",' I'!$X$2)</f>
        <v>Александар Јакимовски (178)</v>
      </c>
      <c r="F3" s="78"/>
    </row>
    <row r="4" spans="2:52" ht="16.5" thickBot="1">
      <c r="B4" s="248" t="s">
        <v>55</v>
      </c>
      <c r="C4" s="249">
        <v>2</v>
      </c>
      <c r="D4" s="242" t="str">
        <f>IF(' I'!$X$3="","",' I'!$X$3)</f>
        <v>Трајче Маркоски (384)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75">
      <c r="B5" s="252" t="s">
        <v>27</v>
      </c>
      <c r="C5" s="244">
        <v>3</v>
      </c>
      <c r="D5" s="245" t="str">
        <f>IF(' II'!$X$2="","",' II'!$X$2)</f>
        <v>Андреј Стојановски (47)</v>
      </c>
      <c r="F5" s="181">
        <v>1</v>
      </c>
      <c r="G5" s="182" t="str">
        <f>IF(F5="","",VLOOKUP(F5,$C$3:$D$18,2,FALSE))</f>
        <v>Александар Јакимовски (178)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5" thickBot="1">
      <c r="B6" s="253" t="s">
        <v>54</v>
      </c>
      <c r="C6" s="250">
        <v>4</v>
      </c>
      <c r="D6" s="251" t="str">
        <f>IF(' II'!$X$3="","",' II'!$X$3)</f>
        <v>Давид Јоноски (287)</v>
      </c>
      <c r="F6" s="179"/>
      <c r="O6" s="34"/>
      <c r="P6" s="102"/>
    </row>
    <row r="7" spans="2:52" ht="15.75">
      <c r="B7" s="246" t="s">
        <v>29</v>
      </c>
      <c r="C7" s="247">
        <v>5</v>
      </c>
      <c r="D7" s="241" t="str">
        <f>IF(' III'!$X$2="","",' III'!$X$2)</f>
        <v>Антонио Аврамски (144)</v>
      </c>
      <c r="F7" s="179"/>
      <c r="P7" s="102"/>
      <c r="Q7" s="122" t="str">
        <f>G5</f>
        <v>Александар Јакимовски (178)</v>
      </c>
      <c r="R7" s="101">
        <v>13</v>
      </c>
      <c r="S7" s="101">
        <v>11</v>
      </c>
      <c r="T7" s="101">
        <v>11</v>
      </c>
      <c r="U7" s="101"/>
      <c r="V7" s="101"/>
      <c r="W7" s="101"/>
      <c r="X7" s="101"/>
      <c r="Y7" s="19">
        <f>IF(R7="","",SUMPRODUCT(--(R7:X7&gt;R8:X8)))</f>
        <v>3</v>
      </c>
    </row>
    <row r="8" spans="2:52" ht="16.5" thickBot="1">
      <c r="B8" s="248" t="s">
        <v>53</v>
      </c>
      <c r="C8" s="249">
        <v>6</v>
      </c>
      <c r="D8" s="242" t="str">
        <f>IF(' III'!$X$3="","",' III'!$X$3)</f>
        <v>Мартин Ристески (433)</v>
      </c>
      <c r="F8" s="179"/>
      <c r="P8" s="108"/>
      <c r="Q8" s="122" t="str">
        <f>IF(O10="","",IF(O10&gt;O11,G10,G11))</f>
        <v>Андреј Бејковски (440)</v>
      </c>
      <c r="R8" s="101">
        <v>11</v>
      </c>
      <c r="S8" s="101">
        <v>6</v>
      </c>
      <c r="T8" s="101">
        <v>3</v>
      </c>
      <c r="U8" s="101"/>
      <c r="V8" s="101"/>
      <c r="W8" s="101"/>
      <c r="X8" s="101"/>
      <c r="Y8" s="19">
        <f>IF(R7="","",SUMPRODUCT(--(R7:X7&lt;R8:X8)))</f>
        <v>0</v>
      </c>
    </row>
    <row r="9" spans="2:52" ht="15.75">
      <c r="B9" s="252" t="s">
        <v>30</v>
      </c>
      <c r="C9" s="244">
        <v>7</v>
      </c>
      <c r="D9" s="245" t="str">
        <f>IF(IV!$X$2="","",IV!$X$2)</f>
        <v>Кристијан Каламадевски (347)</v>
      </c>
      <c r="F9" s="179"/>
      <c r="P9" s="102"/>
      <c r="Y9" s="34"/>
      <c r="Z9" s="102"/>
    </row>
    <row r="10" spans="2:52" ht="16.5" thickBot="1">
      <c r="B10" s="253" t="s">
        <v>52</v>
      </c>
      <c r="C10" s="250">
        <v>8</v>
      </c>
      <c r="D10" s="251" t="str">
        <f>IF(IV!$X$3="","",IV!$X$3)</f>
        <v>Ненад Тиловски (129)</v>
      </c>
      <c r="F10" s="178">
        <v>4</v>
      </c>
      <c r="G10" s="177" t="str">
        <f>IF(F10="","",VLOOKUP(F10,$C$3:$D$18,2,FALSE))</f>
        <v>Давид Јоноски (287)</v>
      </c>
      <c r="H10" s="101">
        <v>9</v>
      </c>
      <c r="I10" s="101">
        <v>7</v>
      </c>
      <c r="J10" s="101">
        <v>6</v>
      </c>
      <c r="K10" s="101"/>
      <c r="L10" s="101"/>
      <c r="M10" s="101"/>
      <c r="N10" s="101"/>
      <c r="O10" s="19">
        <f>IF(H10="","",SUMPRODUCT(--(H10:N10&gt;H11:N11)))</f>
        <v>0</v>
      </c>
      <c r="Y10" s="34"/>
      <c r="Z10" s="102"/>
    </row>
    <row r="11" spans="2:52" ht="15.75">
      <c r="B11" s="246" t="s">
        <v>31</v>
      </c>
      <c r="C11" s="247">
        <v>9</v>
      </c>
      <c r="D11" s="241" t="str">
        <f>IF(V!$X$2="","",V!$X$2)</f>
        <v>Љупчо Треновски (404)</v>
      </c>
      <c r="F11" s="180">
        <v>12</v>
      </c>
      <c r="G11" s="177" t="str">
        <f>IF(F11="","",VLOOKUP(F11,$C$3:$D$18,2,FALSE))</f>
        <v>Андреј Бејковски (440)</v>
      </c>
      <c r="H11" s="101">
        <v>11</v>
      </c>
      <c r="I11" s="101">
        <v>11</v>
      </c>
      <c r="J11" s="101">
        <v>11</v>
      </c>
      <c r="K11" s="101"/>
      <c r="L11" s="101"/>
      <c r="M11" s="101"/>
      <c r="N11" s="101"/>
      <c r="O11" s="19">
        <f>IF(H10="","",SUMPRODUCT(--(H10:N10&lt;H11:N11)))</f>
        <v>3</v>
      </c>
      <c r="Z11" s="102"/>
    </row>
    <row r="12" spans="2:52" ht="16.5" thickBot="1">
      <c r="B12" s="248" t="s">
        <v>51</v>
      </c>
      <c r="C12" s="249">
        <v>10</v>
      </c>
      <c r="D12" s="242" t="str">
        <f>IF(V!$X$3="","",V!$X$3)</f>
        <v>Дарко Китановски (499)</v>
      </c>
      <c r="F12" s="179"/>
      <c r="Z12" s="102"/>
      <c r="AX12" s="61"/>
    </row>
    <row r="13" spans="2:52" ht="15.75">
      <c r="B13" s="252" t="s">
        <v>32</v>
      </c>
      <c r="C13" s="244">
        <v>11</v>
      </c>
      <c r="D13" s="245" t="str">
        <f>IF(VI!$X$2="","",VI!$X$2)</f>
        <v>Петар Мукаетов (364)</v>
      </c>
      <c r="F13" s="179"/>
      <c r="O13" s="34"/>
      <c r="Z13" s="102"/>
      <c r="AA13" s="121" t="str">
        <f>IF(Y7="","",IF(Y7&gt;Y8,Q7,Q8))</f>
        <v>Александар Јакимовски (178)</v>
      </c>
      <c r="AB13" s="101">
        <v>11</v>
      </c>
      <c r="AC13" s="101">
        <v>11</v>
      </c>
      <c r="AD13" s="101">
        <v>11</v>
      </c>
      <c r="AE13" s="101"/>
      <c r="AF13" s="101"/>
      <c r="AG13" s="101"/>
      <c r="AH13" s="101"/>
      <c r="AI13" s="19">
        <f>IF(AB13="","",SUMPRODUCT(--(AB13:AH13&gt;AB14:AH14)))</f>
        <v>3</v>
      </c>
      <c r="AJ13" s="41"/>
      <c r="AU13" s="42"/>
      <c r="AV13" s="42"/>
      <c r="AW13" s="42"/>
      <c r="AX13" s="42"/>
      <c r="AY13" s="42"/>
      <c r="AZ13" s="42"/>
    </row>
    <row r="14" spans="2:52" ht="16.5" thickBot="1">
      <c r="B14" s="248" t="s">
        <v>50</v>
      </c>
      <c r="C14" s="249">
        <v>12</v>
      </c>
      <c r="D14" s="243" t="str">
        <f>IF(VI!$X$3="","",VI!$X$3)</f>
        <v>Андреј Бејковски (440)</v>
      </c>
      <c r="F14" s="179"/>
      <c r="O14" s="34"/>
      <c r="Z14" s="108"/>
      <c r="AA14" s="121" t="str">
        <f>IF(Y19="","",IF(Y19&gt;Y20,Q19,Q20))</f>
        <v>Антонио Аврамски (144)</v>
      </c>
      <c r="AB14" s="101">
        <v>7</v>
      </c>
      <c r="AC14" s="101">
        <v>5</v>
      </c>
      <c r="AD14" s="101">
        <v>8</v>
      </c>
      <c r="AE14" s="101"/>
      <c r="AF14" s="101"/>
      <c r="AG14" s="101"/>
      <c r="AH14" s="101"/>
      <c r="AI14" s="19">
        <f>IF(AB13="","",SUMPRODUCT(--(AB13:AH13&lt;AB14:AH14)))</f>
        <v>0</v>
      </c>
      <c r="AJ14" s="41"/>
    </row>
    <row r="15" spans="2:52" ht="15.75">
      <c r="C15" s="78"/>
      <c r="D15" s="74"/>
      <c r="F15" s="179"/>
      <c r="Z15" s="102"/>
      <c r="AI15" s="105"/>
      <c r="AX15" s="500" t="str">
        <f>IF(AT25="","",IF(AT25&gt;AT26,AL25,AL26))</f>
        <v>Александар Јакимовски (178)</v>
      </c>
    </row>
    <row r="16" spans="2:52" ht="15.75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500" t="str">
        <f>IF(AT25="","",IF(AT25&lt;AT26,AL25,AL26))</f>
        <v>Кристијан Каламадевски (347)</v>
      </c>
      <c r="AX16" s="500"/>
      <c r="AY16" s="501" t="str">
        <f>IF(AT25=AT26,"",IF(AT34=AT35,AL34,IF(AT34&gt;AT35,AL34,AL35)))</f>
        <v>Антонио Аврамски (144)</v>
      </c>
    </row>
    <row r="17" spans="3:52" ht="15.75">
      <c r="C17" s="78"/>
      <c r="D17" s="74"/>
      <c r="E17" t="s">
        <v>711</v>
      </c>
      <c r="F17" s="181">
        <v>9</v>
      </c>
      <c r="G17" s="182" t="str">
        <f>IF(F17="","",VLOOKUP(F17,$C$3:$D$18,2,FALSE))</f>
        <v>Љупчо Треновски (404)</v>
      </c>
      <c r="H17" s="183">
        <v>8</v>
      </c>
      <c r="I17" s="183">
        <v>4</v>
      </c>
      <c r="J17" s="183">
        <v>9</v>
      </c>
      <c r="K17" s="183"/>
      <c r="L17" s="183"/>
      <c r="M17" s="183"/>
      <c r="N17" s="183"/>
      <c r="O17" s="184">
        <v>0</v>
      </c>
      <c r="Z17" s="102"/>
      <c r="AI17" s="106"/>
      <c r="AT17" s="34"/>
      <c r="AU17" s="42"/>
      <c r="AV17" s="42"/>
      <c r="AW17" s="500"/>
      <c r="AX17" s="500"/>
      <c r="AY17" s="501"/>
      <c r="AZ17" s="42"/>
    </row>
    <row r="18" spans="3:52" ht="15.75">
      <c r="C18" s="78"/>
      <c r="D18" s="74"/>
      <c r="F18" s="178">
        <v>8</v>
      </c>
      <c r="G18" s="177" t="str">
        <f>IF(F18="","",VLOOKUP(F18,$C$3:$D$18,2,FALSE))</f>
        <v>Ненад Тиловски (129)</v>
      </c>
      <c r="H18" s="101">
        <v>11</v>
      </c>
      <c r="I18" s="101">
        <v>11</v>
      </c>
      <c r="J18" s="101">
        <v>11</v>
      </c>
      <c r="K18" s="101"/>
      <c r="L18" s="101"/>
      <c r="M18" s="101"/>
      <c r="N18" s="101"/>
      <c r="O18" s="19">
        <f>IF(H18="","",SUMPRODUCT(--(H18:N18&gt;H19:N19)))</f>
        <v>3</v>
      </c>
      <c r="P18" s="102"/>
      <c r="Z18" s="102"/>
      <c r="AI18" s="106"/>
      <c r="AT18" s="34"/>
      <c r="AW18" s="500"/>
      <c r="AY18" s="501"/>
    </row>
    <row r="19" spans="3:52" ht="16.5" thickBot="1">
      <c r="C19" s="78"/>
      <c r="D19" s="74"/>
      <c r="F19" s="179"/>
      <c r="P19" s="102"/>
      <c r="Q19" s="122" t="s">
        <v>1267</v>
      </c>
      <c r="R19" s="101">
        <v>10</v>
      </c>
      <c r="S19" s="101">
        <v>5</v>
      </c>
      <c r="T19" s="101">
        <v>5</v>
      </c>
      <c r="U19" s="101"/>
      <c r="V19" s="101"/>
      <c r="W19" s="101"/>
      <c r="X19" s="101"/>
      <c r="Y19" s="19">
        <f>IF(R19="","",SUMPRODUCT(--(R19:X19&gt;R20:X20)))</f>
        <v>0</v>
      </c>
      <c r="AI19" s="106"/>
      <c r="AU19" s="49"/>
      <c r="AV19" s="49"/>
      <c r="AY19" s="502" t="str">
        <f>IF(AT25=AT26,"",IF(OR(AT34&gt;AT35,AT34&lt;AT35),"",AL35))</f>
        <v>Дарко Китановски (499)</v>
      </c>
    </row>
    <row r="20" spans="3:52" ht="16.5" thickBot="1">
      <c r="C20" s="78"/>
      <c r="D20" s="74"/>
      <c r="F20" s="179"/>
      <c r="P20" s="108"/>
      <c r="Q20" s="122" t="str">
        <f>IF(O22="","",IF(O22&gt;O23,G22,G23))</f>
        <v>Антонио Аврамски (144)</v>
      </c>
      <c r="R20" s="101">
        <v>12</v>
      </c>
      <c r="S20" s="101">
        <v>11</v>
      </c>
      <c r="T20" s="101">
        <v>11</v>
      </c>
      <c r="U20" s="101"/>
      <c r="V20" s="101"/>
      <c r="W20" s="101"/>
      <c r="X20" s="101"/>
      <c r="Y20" s="19">
        <f>IF(R19="","",SUMPRODUCT(--(R19:X19&lt;R20:X20)))</f>
        <v>3</v>
      </c>
      <c r="AI20" s="106"/>
      <c r="AU20" s="49"/>
      <c r="AV20" s="49"/>
      <c r="AX20" s="515" t="s">
        <v>58</v>
      </c>
      <c r="AY20" s="502"/>
    </row>
    <row r="21" spans="3:52" ht="16.5" thickBot="1">
      <c r="C21" s="78"/>
      <c r="D21" s="74"/>
      <c r="F21" s="179"/>
      <c r="O21" s="34"/>
      <c r="P21" s="102"/>
      <c r="AI21" s="106"/>
      <c r="AU21" s="49"/>
      <c r="AV21" s="49"/>
      <c r="AW21" s="518" t="s">
        <v>59</v>
      </c>
      <c r="AX21" s="516"/>
      <c r="AY21" s="503"/>
      <c r="AZ21" s="42"/>
    </row>
    <row r="22" spans="3:52" ht="15.75">
      <c r="C22" s="78"/>
      <c r="D22" s="74"/>
      <c r="F22" s="389"/>
      <c r="G22" s="390" t="str">
        <f>IF(F22="","",VLOOKUP(F22,$C$3:$D$18,2,FALSE))</f>
        <v/>
      </c>
      <c r="H22" s="266"/>
      <c r="I22" s="266"/>
      <c r="J22" s="266"/>
      <c r="K22" s="266"/>
      <c r="L22" s="266"/>
      <c r="M22" s="266"/>
      <c r="N22" s="266"/>
      <c r="O22" s="391">
        <v>0</v>
      </c>
      <c r="AI22" s="106"/>
      <c r="AU22" s="49"/>
      <c r="AV22" s="49"/>
      <c r="AW22" s="519"/>
      <c r="AX22" s="516"/>
      <c r="AY22" s="521" t="s">
        <v>60</v>
      </c>
    </row>
    <row r="23" spans="3:52" ht="16.5" thickBot="1">
      <c r="C23" s="78"/>
      <c r="D23" s="74"/>
      <c r="E23" t="s">
        <v>710</v>
      </c>
      <c r="F23" s="180">
        <v>5</v>
      </c>
      <c r="G23" s="177" t="str">
        <f>IF(F23="","",VLOOKUP(F23,$C$3:$D$18,2,FALSE))</f>
        <v>Антонио Аврамски (144)</v>
      </c>
      <c r="H23" s="101"/>
      <c r="I23" s="101"/>
      <c r="J23" s="101"/>
      <c r="K23" s="101"/>
      <c r="L23" s="101"/>
      <c r="M23" s="101"/>
      <c r="N23" s="101"/>
      <c r="O23" s="19">
        <v>3</v>
      </c>
      <c r="AI23" s="106"/>
      <c r="AU23" s="49"/>
      <c r="AV23" s="49"/>
      <c r="AW23" s="520"/>
      <c r="AX23" s="517"/>
      <c r="AY23" s="522"/>
    </row>
    <row r="24" spans="3:52" ht="15.75">
      <c r="C24" s="78"/>
      <c r="D24" s="74"/>
      <c r="F24" s="179"/>
      <c r="AI24" s="106"/>
      <c r="AU24" s="49"/>
      <c r="AV24" s="49"/>
    </row>
    <row r="25" spans="3:52" ht="15.75">
      <c r="C25" s="78"/>
      <c r="D25" s="74"/>
      <c r="F25" s="179"/>
      <c r="Y25" s="34"/>
      <c r="AI25" s="106"/>
      <c r="AL25" s="123" t="str">
        <f>IF(AI13="","",IF(AI13&gt;AI14,AA13,AA14))</f>
        <v>Александар Јакимовски (178)</v>
      </c>
      <c r="AM25" s="101">
        <v>11</v>
      </c>
      <c r="AN25" s="101">
        <v>11</v>
      </c>
      <c r="AO25" s="101">
        <v>11</v>
      </c>
      <c r="AP25" s="101"/>
      <c r="AQ25" s="101"/>
      <c r="AR25" s="101"/>
      <c r="AS25" s="101"/>
      <c r="AT25" s="19">
        <f>IF(AM25="","",SUMPRODUCT(--(AM25:AS25&gt;AM26:AS26)))</f>
        <v>3</v>
      </c>
      <c r="AU25" s="49"/>
      <c r="AV25" s="49"/>
      <c r="AW25" s="42"/>
      <c r="AX25" s="42"/>
      <c r="AY25" s="42"/>
      <c r="AZ25" s="42"/>
    </row>
    <row r="26" spans="3:52" ht="15.75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>Кристијан Каламадевски (347)</v>
      </c>
      <c r="AM26" s="101">
        <v>7</v>
      </c>
      <c r="AN26" s="101">
        <v>6</v>
      </c>
      <c r="AO26" s="101">
        <v>9</v>
      </c>
      <c r="AP26" s="101"/>
      <c r="AQ26" s="101"/>
      <c r="AR26" s="101"/>
      <c r="AS26" s="101"/>
      <c r="AT26" s="19">
        <f>IF(AM25="","",SUMPRODUCT(--(AM25:AS25&lt;AM26:AS26)))</f>
        <v>0</v>
      </c>
      <c r="AU26" s="49"/>
      <c r="AV26" s="49"/>
    </row>
    <row r="27" spans="3:52" ht="15.75">
      <c r="C27" s="73"/>
      <c r="D27" s="74"/>
      <c r="F27" s="78"/>
      <c r="AI27" s="106"/>
      <c r="AK27" s="53"/>
      <c r="AU27" s="49"/>
      <c r="AV27" s="489" t="s">
        <v>81</v>
      </c>
      <c r="AW27" s="490"/>
      <c r="AX27" s="490"/>
      <c r="AY27" s="490"/>
      <c r="AZ27" s="491"/>
    </row>
    <row r="28" spans="3:52" ht="15.75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14" t="str">
        <f>IF(AT25="","",IF(AT25&gt;AT26,AL25,AL26))</f>
        <v>Александар Јакимовски (178)</v>
      </c>
      <c r="AY28" s="514"/>
      <c r="AZ28" s="514"/>
    </row>
    <row r="29" spans="3:52" ht="15.75">
      <c r="C29" s="73"/>
      <c r="D29" s="74"/>
      <c r="E29" t="s">
        <v>710</v>
      </c>
      <c r="F29" s="181">
        <v>7</v>
      </c>
      <c r="G29" s="182" t="str">
        <f>IF(F29="","",VLOOKUP(F29,$C$3:$D$18,2,FALSE))</f>
        <v>Кристијан Каламадевски (347)</v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493" t="str">
        <f>IF(AT25="","",IF(AT25&lt;AT26,AL25,AL26))</f>
        <v>Кристијан Каламадевски (347)</v>
      </c>
      <c r="AY29" s="493"/>
      <c r="AZ29" s="493"/>
    </row>
    <row r="30" spans="3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94" t="str">
        <f>IF(AT25=AT26,"",IF(AT34=AT35,AL34,IF(AT34&gt;AT35,AL34,AL35)))</f>
        <v>Антонио Аврамски (144)</v>
      </c>
      <c r="AY30" s="494"/>
      <c r="AZ30" s="494"/>
    </row>
    <row r="31" spans="3:52" ht="15.75">
      <c r="C31" s="73"/>
      <c r="D31" s="74"/>
      <c r="F31" s="179"/>
      <c r="P31" s="102"/>
      <c r="Q31" s="122" t="str">
        <f>G29</f>
        <v>Кристијан Каламадевски (347)</v>
      </c>
      <c r="R31" s="101">
        <v>11</v>
      </c>
      <c r="S31" s="101">
        <v>7</v>
      </c>
      <c r="T31" s="101">
        <v>11</v>
      </c>
      <c r="U31" s="101">
        <v>9</v>
      </c>
      <c r="V31" s="101">
        <v>11</v>
      </c>
      <c r="W31" s="101"/>
      <c r="X31" s="101"/>
      <c r="Y31" s="19">
        <f>IF(R31="","",SUMPRODUCT(--(R31:X31&gt;R32:X32)))</f>
        <v>3</v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94" t="str">
        <f>IF(AT25=AT26,"",IF(AT34=AT35,AL35,IF(AT34&lt;AT35,AL34,AL35)))</f>
        <v>Дарко Китановски (499)</v>
      </c>
      <c r="AY31" s="494"/>
      <c r="AZ31" s="494"/>
    </row>
    <row r="32" spans="3:52" ht="15.75">
      <c r="C32" s="73"/>
      <c r="D32" s="74"/>
      <c r="F32" s="179"/>
      <c r="P32" s="108"/>
      <c r="Q32" s="122" t="str">
        <f>IF(O34="","",IF(O34&gt;O35,G34,G35))</f>
        <v>Трајче Маркоски (384)</v>
      </c>
      <c r="R32" s="101">
        <v>2</v>
      </c>
      <c r="S32" s="101">
        <v>11</v>
      </c>
      <c r="T32" s="101">
        <v>6</v>
      </c>
      <c r="U32" s="101">
        <v>11</v>
      </c>
      <c r="V32" s="101">
        <v>5</v>
      </c>
      <c r="W32" s="101"/>
      <c r="X32" s="101"/>
      <c r="Y32" s="19">
        <f>IF(R31="","",SUMPRODUCT(--(R31:X31&lt;R32:X32)))</f>
        <v>2</v>
      </c>
      <c r="AI32" s="106"/>
      <c r="AK32" s="53"/>
      <c r="AU32" s="49"/>
      <c r="AV32" s="113">
        <v>5</v>
      </c>
      <c r="AW32" s="114" t="s">
        <v>80</v>
      </c>
      <c r="AX32" s="495" t="str">
        <f>IF(Y7="","",IF(Y7&lt;Y8,Q7,Q8))</f>
        <v>Андреј Бејковски (440)</v>
      </c>
      <c r="AY32" s="495"/>
      <c r="AZ32" s="495"/>
    </row>
    <row r="33" spans="3:52" ht="15.75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495" t="str">
        <f>IF(Y19="","",IF(Y19&lt;Y20,Q19,Q20))</f>
        <v>Ненад Тиловски (129)</v>
      </c>
      <c r="AY33" s="495"/>
      <c r="AZ33" s="495"/>
    </row>
    <row r="34" spans="3:52" ht="15.75">
      <c r="C34" s="73"/>
      <c r="D34" s="74"/>
      <c r="F34" s="178">
        <v>2</v>
      </c>
      <c r="G34" s="177" t="str">
        <f>IF(F34="","",VLOOKUP(F34,$C$3:$D$18,2,FALSE))</f>
        <v>Трајче Маркоски (384)</v>
      </c>
      <c r="H34" s="101">
        <v>11</v>
      </c>
      <c r="I34" s="101">
        <v>10</v>
      </c>
      <c r="J34" s="101">
        <v>12</v>
      </c>
      <c r="K34" s="101">
        <v>11</v>
      </c>
      <c r="L34" s="101"/>
      <c r="M34" s="101"/>
      <c r="N34" s="101"/>
      <c r="O34" s="19">
        <f>IF(H34="","",SUMPRODUCT(--(H34:N34&gt;H35:N35)))</f>
        <v>3</v>
      </c>
      <c r="Z34" s="102"/>
      <c r="AI34" s="106"/>
      <c r="AK34" s="86"/>
      <c r="AL34" s="124" t="str">
        <f>IF(AI13="","",IF(AI13&lt;AI14,AA13,AA14))</f>
        <v>Антонио Аврамски (144)</v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95" t="str">
        <f>IF(Y31="","",IF(Y31&lt;Y32,Q31,Q32))</f>
        <v>Трајче Маркоски (384)</v>
      </c>
      <c r="AY34" s="495"/>
      <c r="AZ34" s="495"/>
    </row>
    <row r="35" spans="3:52">
      <c r="E35" t="s">
        <v>711</v>
      </c>
      <c r="F35" s="180">
        <v>11</v>
      </c>
      <c r="G35" s="177" t="str">
        <f>IF(F35="","",VLOOKUP(F35,$C$3:$D$18,2,FALSE))</f>
        <v>Петар Мукаетов (364)</v>
      </c>
      <c r="H35" s="101">
        <v>9</v>
      </c>
      <c r="I35" s="101">
        <v>12</v>
      </c>
      <c r="J35" s="101">
        <v>10</v>
      </c>
      <c r="K35" s="101">
        <v>8</v>
      </c>
      <c r="L35" s="101"/>
      <c r="M35" s="101"/>
      <c r="N35" s="101"/>
      <c r="O35" s="19">
        <f>IF(H34="","",SUMPRODUCT(--(H34:N34&lt;H35:N35)))</f>
        <v>1</v>
      </c>
      <c r="Z35" s="102"/>
      <c r="AI35" s="106"/>
      <c r="AL35" s="124" t="str">
        <f>IF(AI37="","",IF(AI37&lt;AI38,AA37,AA38))</f>
        <v>Дарко Китановски (499)</v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496" t="str">
        <f>IF(Y43="","",IF(Y43&lt;Y44,Q43,Q44))</f>
        <v>Андреј Стојановски (47)</v>
      </c>
      <c r="AY35" s="496"/>
      <c r="AZ35" s="496"/>
    </row>
    <row r="36" spans="3:52">
      <c r="F36" s="179"/>
      <c r="Z36" s="102"/>
      <c r="AI36" s="107"/>
      <c r="AU36" s="49"/>
      <c r="AV36" s="190"/>
      <c r="AW36" s="191"/>
      <c r="AX36" s="497"/>
      <c r="AY36" s="497"/>
      <c r="AZ36" s="497"/>
    </row>
    <row r="37" spans="3:52">
      <c r="C37" s="42"/>
      <c r="D37" s="42"/>
      <c r="F37" s="179"/>
      <c r="O37" s="34"/>
      <c r="Z37" s="102"/>
      <c r="AA37" s="121" t="str">
        <f>IF(Y31="","",IF(Y31&gt;Y32,Q31,Q32))</f>
        <v>Кристијан Каламадевски (347)</v>
      </c>
      <c r="AB37" s="101">
        <v>11</v>
      </c>
      <c r="AC37" s="101">
        <v>11</v>
      </c>
      <c r="AD37" s="101">
        <v>11</v>
      </c>
      <c r="AE37" s="101"/>
      <c r="AF37" s="101"/>
      <c r="AG37" s="101"/>
      <c r="AH37" s="101"/>
      <c r="AI37" s="19">
        <f>IF(AB37="","",SUMPRODUCT(--(AB37:AH37&gt;AB38:AH38)))</f>
        <v>3</v>
      </c>
      <c r="AJ37" s="41"/>
      <c r="AU37" s="49"/>
      <c r="AV37" s="189"/>
      <c r="AW37" s="75"/>
      <c r="AX37" s="488"/>
      <c r="AY37" s="488"/>
      <c r="AZ37" s="488"/>
    </row>
    <row r="38" spans="3:52">
      <c r="F38" s="179"/>
      <c r="O38" s="34"/>
      <c r="Z38" s="108"/>
      <c r="AA38" s="121" t="str">
        <f>IF(Y43="","",IF(Y43&gt;Y44,Q43,Q44))</f>
        <v>Дарко Китановски (499)</v>
      </c>
      <c r="AB38" s="101">
        <v>3</v>
      </c>
      <c r="AC38" s="101">
        <v>5</v>
      </c>
      <c r="AD38" s="101">
        <v>4</v>
      </c>
      <c r="AE38" s="101"/>
      <c r="AF38" s="101"/>
      <c r="AG38" s="101"/>
      <c r="AH38" s="101"/>
      <c r="AI38" s="19">
        <f>IF(AB37="","",SUMPRODUCT(--(AB37:AH37&lt;AB38:AH38)))</f>
        <v>0</v>
      </c>
      <c r="AJ38" s="41"/>
      <c r="AU38" s="49"/>
      <c r="AV38" s="189"/>
      <c r="AW38" s="75"/>
      <c r="AX38" s="488"/>
      <c r="AY38" s="488"/>
      <c r="AZ38" s="488"/>
    </row>
    <row r="39" spans="3:52">
      <c r="F39" s="179"/>
      <c r="Z39" s="102"/>
      <c r="AU39" s="49"/>
      <c r="AV39" s="189"/>
      <c r="AW39" s="75"/>
      <c r="AX39" s="488"/>
      <c r="AY39" s="488"/>
      <c r="AZ39" s="488"/>
    </row>
    <row r="40" spans="3:52" ht="15.75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88"/>
      <c r="AY40" s="488"/>
      <c r="AZ40" s="488"/>
    </row>
    <row r="41" spans="3:52">
      <c r="C41" s="42"/>
      <c r="D41" s="42"/>
      <c r="F41" s="181">
        <v>10</v>
      </c>
      <c r="G41" s="182" t="str">
        <f>IF(F41="","",VLOOKUP(F41,$C$3:$D$18,2,FALSE))</f>
        <v>Дарко Китановски (499)</v>
      </c>
      <c r="H41" s="183">
        <v>7</v>
      </c>
      <c r="I41" s="183">
        <v>16</v>
      </c>
      <c r="J41" s="183">
        <v>11</v>
      </c>
      <c r="K41" s="183">
        <v>11</v>
      </c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88"/>
      <c r="AY41" s="488"/>
      <c r="AZ41" s="488"/>
    </row>
    <row r="42" spans="3:52" ht="15.75">
      <c r="F42" s="178">
        <v>6</v>
      </c>
      <c r="G42" s="177" t="str">
        <f>IF(F42="","",VLOOKUP(F42,$C$3:$D$18,2,FALSE))</f>
        <v>Мартин Ристески (433)</v>
      </c>
      <c r="H42" s="101">
        <v>11</v>
      </c>
      <c r="I42" s="101">
        <v>14</v>
      </c>
      <c r="J42" s="101">
        <v>2</v>
      </c>
      <c r="K42" s="101">
        <v>9</v>
      </c>
      <c r="L42" s="101"/>
      <c r="M42" s="101"/>
      <c r="N42" s="101"/>
      <c r="O42" s="19">
        <f>IF(H42="","",SUMPRODUCT(--(H42:N42&gt;H43:N43)))</f>
        <v>4</v>
      </c>
      <c r="P42" s="102"/>
      <c r="Y42" s="34"/>
      <c r="Z42" s="102"/>
      <c r="AU42" s="49"/>
      <c r="AV42" s="189"/>
      <c r="AW42" s="75"/>
      <c r="AX42" s="488"/>
      <c r="AY42" s="488"/>
      <c r="AZ42" s="488"/>
    </row>
    <row r="43" spans="3:52">
      <c r="F43" s="179"/>
      <c r="P43" s="102"/>
      <c r="Q43" s="122" t="str">
        <f>G41</f>
        <v>Дарко Китановски (499)</v>
      </c>
      <c r="R43" s="101">
        <v>14</v>
      </c>
      <c r="S43" s="101">
        <v>11</v>
      </c>
      <c r="T43" s="101">
        <v>8</v>
      </c>
      <c r="U43" s="101">
        <v>13</v>
      </c>
      <c r="V43" s="101"/>
      <c r="W43" s="101"/>
      <c r="X43" s="101"/>
      <c r="Y43" s="19">
        <f>IF(R43="","",SUMPRODUCT(--(R43:X43&gt;R44:X44)))</f>
        <v>3</v>
      </c>
      <c r="AU43" s="49"/>
      <c r="AV43" s="189"/>
      <c r="AW43" s="75"/>
      <c r="AX43" s="488"/>
      <c r="AY43" s="488"/>
      <c r="AZ43" s="488"/>
    </row>
    <row r="44" spans="3:52">
      <c r="F44" s="179"/>
      <c r="P44" s="108"/>
      <c r="Q44" s="122" t="str">
        <f>IF(O46="","",IF(O46&gt;O47,G46,G47))</f>
        <v>Андреј Стојановски (47)</v>
      </c>
      <c r="R44" s="101">
        <v>12</v>
      </c>
      <c r="S44" s="101">
        <v>7</v>
      </c>
      <c r="T44" s="101">
        <v>11</v>
      </c>
      <c r="U44" s="101">
        <v>10</v>
      </c>
      <c r="V44" s="101"/>
      <c r="W44" s="101"/>
      <c r="X44" s="101"/>
      <c r="Y44" s="19">
        <f>IF(R43="","",SUMPRODUCT(--(R43:X43&lt;R44:X44)))</f>
        <v>1</v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75">
      <c r="F46" s="389"/>
      <c r="G46" s="390"/>
      <c r="H46" s="266"/>
      <c r="I46" s="266"/>
      <c r="J46" s="266"/>
      <c r="K46" s="266"/>
      <c r="L46" s="266"/>
      <c r="M46" s="266"/>
      <c r="N46" s="266"/>
      <c r="O46" s="391">
        <v>0</v>
      </c>
      <c r="AU46" s="49"/>
      <c r="AV46" s="49"/>
    </row>
    <row r="47" spans="3:52">
      <c r="F47" s="180">
        <v>3</v>
      </c>
      <c r="G47" s="177" t="str">
        <f>IF(F47="","",VLOOKUP(F47,$C$3:$D$18,2,FALSE))</f>
        <v>Андреј Стојановски (47)</v>
      </c>
      <c r="H47" s="101"/>
      <c r="I47" s="101"/>
      <c r="J47" s="101"/>
      <c r="K47" s="101"/>
      <c r="L47" s="101"/>
      <c r="M47" s="101"/>
      <c r="N47" s="101"/>
      <c r="O47" s="19">
        <v>3</v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88"/>
      <c r="AY50" s="488"/>
      <c r="AZ50" s="488"/>
    </row>
    <row r="51" spans="3:52">
      <c r="AW51" s="75"/>
      <c r="AX51" s="488"/>
      <c r="AY51" s="488"/>
      <c r="AZ51" s="488"/>
    </row>
    <row r="52" spans="3:52">
      <c r="AW52" s="75"/>
      <c r="AX52" s="488"/>
      <c r="AY52" s="488"/>
      <c r="AZ52" s="488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BE52"/>
  <sheetViews>
    <sheetView workbookViewId="0">
      <selection activeCell="F52" sqref="F52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7" s="66" customFormat="1">
      <c r="C1" s="512" t="s">
        <v>61</v>
      </c>
      <c r="D1" s="499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.75" thickBot="1">
      <c r="B2" s="275" t="s">
        <v>125</v>
      </c>
      <c r="C2" s="275" t="s">
        <v>78</v>
      </c>
    </row>
    <row r="3" spans="2:57" ht="15.75">
      <c r="B3" s="63" t="s">
        <v>25</v>
      </c>
      <c r="C3" s="63">
        <v>1</v>
      </c>
      <c r="D3" s="25" t="str">
        <f>IF(' I'!$X$2="","",' I'!$X$2)</f>
        <v>Александар Јакимовски (178)</v>
      </c>
      <c r="F3" s="78"/>
    </row>
    <row r="4" spans="2:57" ht="16.5" thickBot="1">
      <c r="B4" s="64" t="s">
        <v>55</v>
      </c>
      <c r="C4" s="64">
        <v>2</v>
      </c>
      <c r="D4" s="26" t="str">
        <f>IF(' I'!$X$3="","",' I'!$X$3)</f>
        <v>Трајче Маркоски (384)</v>
      </c>
      <c r="E4">
        <v>1</v>
      </c>
      <c r="F4" s="178">
        <v>1</v>
      </c>
      <c r="G4" s="177" t="str">
        <f>IF(F4="","",VLOOKUP(F4,$C$3:$D$18,2,FALSE))</f>
        <v>Александар Јакимовски (178)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75">
      <c r="B5" s="64" t="s">
        <v>27</v>
      </c>
      <c r="C5" s="64">
        <v>3</v>
      </c>
      <c r="D5" s="29" t="str">
        <f>IF(' II'!$X$2="","",' II'!$X$2)</f>
        <v>Андреј Стојановски (47)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5" thickBot="1">
      <c r="B6" s="64" t="s">
        <v>54</v>
      </c>
      <c r="C6" s="64">
        <v>4</v>
      </c>
      <c r="D6" s="30" t="str">
        <f>IF(' II'!$X$3="","",' II'!$X$3)</f>
        <v>Давид Јоноски (287)</v>
      </c>
      <c r="F6" s="179"/>
      <c r="O6" s="34"/>
      <c r="P6" s="102"/>
    </row>
    <row r="7" spans="2:57" ht="15.75">
      <c r="B7" s="64" t="s">
        <v>29</v>
      </c>
      <c r="C7" s="64">
        <v>5</v>
      </c>
      <c r="D7" s="25" t="str">
        <f>IF(' III'!$X$2="","",' III'!$X$2)</f>
        <v>Антонио Аврамски (144)</v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5" thickBot="1">
      <c r="B8" s="64" t="s">
        <v>53</v>
      </c>
      <c r="C8" s="64">
        <v>6</v>
      </c>
      <c r="D8" s="26" t="str">
        <f>IF(' III'!$X$3="","",' III'!$X$3)</f>
        <v>Мартин Ристески (433)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75">
      <c r="B9" s="64" t="s">
        <v>30</v>
      </c>
      <c r="C9" s="64">
        <v>7</v>
      </c>
      <c r="D9" s="29" t="str">
        <f>IF(IV!$X$2="","",IV!$X$2)</f>
        <v>Кристијан Каламадевски (347)</v>
      </c>
      <c r="F9" s="179"/>
      <c r="P9" s="102"/>
      <c r="Y9" s="34"/>
      <c r="Z9" s="102"/>
    </row>
    <row r="10" spans="2:57" ht="16.5" thickBot="1">
      <c r="B10" s="64" t="s">
        <v>52</v>
      </c>
      <c r="C10" s="64">
        <v>8</v>
      </c>
      <c r="D10" s="30" t="str">
        <f>IF(IV!$X$3="","",IV!$X$3)</f>
        <v>Ненад Тиловски (129)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75">
      <c r="B11" s="64" t="s">
        <v>31</v>
      </c>
      <c r="C11" s="64">
        <v>9</v>
      </c>
      <c r="D11" s="25" t="str">
        <f>IF(V!$X$2="","",V!$X$2)</f>
        <v>Љупчо Треновски (404)</v>
      </c>
      <c r="E11" s="359" t="s">
        <v>616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5" thickBot="1">
      <c r="B12" s="64" t="s">
        <v>51</v>
      </c>
      <c r="C12" s="64">
        <v>10</v>
      </c>
      <c r="D12" s="26" t="str">
        <f>IF(V!$X$3="","",V!$X$3)</f>
        <v>Дарко Китановски (499)</v>
      </c>
      <c r="F12" s="179"/>
      <c r="Z12" s="102"/>
      <c r="AX12" s="61"/>
    </row>
    <row r="13" spans="2:57" s="42" customFormat="1" ht="15.75">
      <c r="B13" s="64" t="s">
        <v>32</v>
      </c>
      <c r="C13" s="64">
        <v>11</v>
      </c>
      <c r="D13" s="29" t="str">
        <f>IF(VI!$X$2="","",VI!$X$2)</f>
        <v>Петар Мукаетов (364)</v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5" thickBot="1">
      <c r="B14" s="64" t="s">
        <v>50</v>
      </c>
      <c r="C14" s="64">
        <v>12</v>
      </c>
      <c r="D14" s="30" t="str">
        <f>IF(VI!$X$3="","",VI!$X$3)</f>
        <v>Андреј Бејковски (440)</v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75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500" t="str">
        <f>IF(AT25="","",IF(AT25&gt;AT26,AL25,AL26))</f>
        <v/>
      </c>
    </row>
    <row r="16" spans="2:57" ht="16.5" thickBot="1">
      <c r="B16" s="64" t="s">
        <v>49</v>
      </c>
      <c r="C16" s="64">
        <v>14</v>
      </c>
      <c r="D16" s="26" t="str">
        <f>IF(VII!$X$3="","",VII!$X$3)</f>
        <v/>
      </c>
      <c r="E16" s="359" t="s">
        <v>616</v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500" t="str">
        <f>IF(AT25="","",IF(AT25&lt;AT26,AL25,AL26))</f>
        <v/>
      </c>
      <c r="AX16" s="500"/>
      <c r="AY16" s="501" t="str">
        <f>IF(AT25=AT26,"",IF(AT34=AT35,AL34,IF(AT34&gt;AT35,AL34,AL35)))</f>
        <v/>
      </c>
    </row>
    <row r="17" spans="1:52" s="42" customFormat="1" ht="15.75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500"/>
      <c r="AX17" s="500"/>
      <c r="AY17" s="501"/>
    </row>
    <row r="18" spans="1:52" ht="16.5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500"/>
      <c r="AY18" s="501"/>
    </row>
    <row r="19" spans="1:52" ht="16.5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502" t="str">
        <f>IF(AT25=AT26,"",IF(OR(AT34&gt;AT35,AT34&lt;AT35),"",AL35))</f>
        <v/>
      </c>
    </row>
    <row r="20" spans="1:52" ht="16.5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15" t="s">
        <v>58</v>
      </c>
      <c r="AY20" s="502"/>
    </row>
    <row r="21" spans="1:52" s="42" customFormat="1" ht="16.5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24" t="s">
        <v>59</v>
      </c>
      <c r="AX21" s="516"/>
      <c r="AY21" s="503"/>
    </row>
    <row r="22" spans="1:52" ht="15.75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525"/>
      <c r="AX22" s="516"/>
      <c r="AY22" s="521" t="s">
        <v>60</v>
      </c>
    </row>
    <row r="23" spans="1:52" ht="16.5" thickBot="1">
      <c r="A23" s="49"/>
      <c r="B23" s="49"/>
      <c r="C23" s="78"/>
      <c r="D23" s="74"/>
      <c r="E23">
        <v>5.7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26"/>
      <c r="AX23" s="517"/>
      <c r="AY23" s="522"/>
    </row>
    <row r="24" spans="1:52" ht="15.75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75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75">
      <c r="A26" s="49"/>
      <c r="B26" s="49"/>
      <c r="C26" s="78"/>
      <c r="D26" s="74"/>
      <c r="E26" s="297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75">
      <c r="C27" s="73"/>
      <c r="D27" s="74"/>
      <c r="F27" s="78"/>
      <c r="AI27" s="106"/>
      <c r="AK27" s="53"/>
      <c r="AU27" s="49"/>
      <c r="AV27" s="489" t="s">
        <v>81</v>
      </c>
      <c r="AW27" s="490"/>
      <c r="AX27" s="490"/>
      <c r="AY27" s="490"/>
      <c r="AZ27" s="491"/>
    </row>
    <row r="28" spans="1:52" ht="15.75">
      <c r="C28" s="73"/>
      <c r="D28" s="74"/>
      <c r="E28">
        <v>5.7</v>
      </c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49">
        <v>1</v>
      </c>
      <c r="AW28" s="350" t="s">
        <v>82</v>
      </c>
      <c r="AX28" s="492" t="str">
        <f>IF(AT25="","",IF(AT25&gt;AT26,AL25,AL26))</f>
        <v/>
      </c>
      <c r="AY28" s="492"/>
      <c r="AZ28" s="492"/>
    </row>
    <row r="29" spans="1:52" s="42" customFormat="1" ht="15.75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493" t="str">
        <f>IF(AT25="","",IF(AT25&lt;AT26,AL25,AL26))</f>
        <v/>
      </c>
      <c r="AY29" s="493"/>
      <c r="AZ29" s="493"/>
    </row>
    <row r="30" spans="1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94" t="str">
        <f>IF(AT25=AT26,"",IF(AT34=AT35,AL34,IF(AT34&gt;AT35,AL34,AL35)))</f>
        <v/>
      </c>
      <c r="AY30" s="494"/>
      <c r="AZ30" s="494"/>
    </row>
    <row r="31" spans="1:52" ht="15.75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94" t="str">
        <f>IF(AT25=AT26,"",IF(AT34=AT35,AL35,IF(AT34&lt;AT35,AL34,AL35)))</f>
        <v/>
      </c>
      <c r="AY31" s="494"/>
      <c r="AZ31" s="494"/>
    </row>
    <row r="32" spans="1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95" t="str">
        <f>IF(Y7="","",IF(Y7&lt;Y8,Q7,Q8))</f>
        <v/>
      </c>
      <c r="AY32" s="495"/>
      <c r="AZ32" s="495"/>
    </row>
    <row r="33" spans="3:52" s="42" customFormat="1" ht="15.75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495" t="str">
        <f>IF(Y19="","",IF(Y19&lt;Y20,Q19,Q20))</f>
        <v/>
      </c>
      <c r="AY33" s="495"/>
      <c r="AZ33" s="495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95" t="str">
        <f>IF(Y31="","",IF(Y31&lt;Y32,Q31,Q32))</f>
        <v/>
      </c>
      <c r="AY34" s="495"/>
      <c r="AZ34" s="495"/>
    </row>
    <row r="35" spans="3:52">
      <c r="E35" s="359" t="s">
        <v>616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495" t="str">
        <f>IF(Y43="","",IF(Y43&lt;Y44,Q43,Q44))</f>
        <v/>
      </c>
      <c r="AY35" s="495"/>
      <c r="AZ35" s="495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23" t="str">
        <f>IF(O4="","",IF(O4&lt;O5,G4,G5))</f>
        <v/>
      </c>
      <c r="AY36" s="523"/>
      <c r="AZ36" s="523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23" t="str">
        <f>IF(O10="","",IF(O10&lt;O11,G10,G11))</f>
        <v/>
      </c>
      <c r="AY37" s="523"/>
      <c r="AZ37" s="523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523" t="str">
        <f>IF(O16="","",IF(O16&lt;O17,G16,G17))</f>
        <v/>
      </c>
      <c r="AY38" s="523"/>
      <c r="AZ38" s="523"/>
    </row>
    <row r="39" spans="3:52">
      <c r="F39" s="179"/>
      <c r="Z39" s="102"/>
      <c r="AU39" s="49"/>
      <c r="AV39" s="118">
        <v>9</v>
      </c>
      <c r="AW39" s="24" t="s">
        <v>20</v>
      </c>
      <c r="AX39" s="523" t="str">
        <f>IF(O22="","",IF(O22&lt;O23,G22,G23))</f>
        <v/>
      </c>
      <c r="AY39" s="523"/>
      <c r="AZ39" s="523"/>
    </row>
    <row r="40" spans="3:52" ht="15.75">
      <c r="E40" s="359" t="s">
        <v>616</v>
      </c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523" t="str">
        <f>IF(O28="","",IF(O28&lt;O29,G28,G29))</f>
        <v/>
      </c>
      <c r="AY40" s="523"/>
      <c r="AZ40" s="523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23" t="str">
        <f>IF(O34="","",IF(O34&lt;O35,G34,G35))</f>
        <v/>
      </c>
      <c r="AY41" s="523"/>
      <c r="AZ41" s="523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23" t="str">
        <f>IF(O40="","",IF(O40&lt;O41,G40,G41))</f>
        <v/>
      </c>
      <c r="AY42" s="523"/>
      <c r="AZ42" s="523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523" t="str">
        <f>IF(O46="","",IF(O46&lt;O47,G46,G47))</f>
        <v/>
      </c>
      <c r="AY43" s="523"/>
      <c r="AZ43" s="523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75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>
        <v>3</v>
      </c>
      <c r="F47" s="180">
        <v>2</v>
      </c>
      <c r="G47" s="177" t="str">
        <f>IF(F47="","",VLOOKUP(F47,$C$3:$D$18,2,FALSE))</f>
        <v>Трајче Маркоски (384)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488"/>
      <c r="AY50" s="488"/>
      <c r="AZ50" s="488"/>
    </row>
    <row r="51" spans="6:52">
      <c r="AW51" s="75"/>
      <c r="AX51" s="488"/>
      <c r="AY51" s="488"/>
      <c r="AZ51" s="488"/>
    </row>
    <row r="52" spans="6:52">
      <c r="AW52" s="75"/>
      <c r="AX52" s="488"/>
      <c r="AY52" s="488"/>
      <c r="AZ52" s="488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V52"/>
  <sheetViews>
    <sheetView zoomScale="90" zoomScaleNormal="90"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24" style="353" customWidth="1"/>
    <col min="6" max="6" width="3.7109375" customWidth="1"/>
    <col min="7" max="7" width="8.8554687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8.85546875" style="74"/>
    <col min="28" max="28" width="31.42578125" style="74" customWidth="1"/>
    <col min="29" max="36" width="3" style="74" customWidth="1"/>
    <col min="37" max="37" width="8.8554687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12" t="s">
        <v>61</v>
      </c>
      <c r="D1" s="499"/>
      <c r="E1" s="354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Александар Јакимовски (178)</v>
      </c>
      <c r="E3" s="81" t="s">
        <v>538</v>
      </c>
      <c r="F3">
        <v>1</v>
      </c>
      <c r="G3" s="63">
        <v>1</v>
      </c>
      <c r="H3" s="95" t="str">
        <f>IF(G3="","",VLOOKUP(G3,$C$3:$F$26,2,FALSE))</f>
        <v>Александар Јакимовски (178)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Трајче Маркоски (384)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Александар Јакимовски (178)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Андреј Стојановски (47)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Давид Јоноски (287)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Антонио Аврамски (144)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Мартин Ристески (433)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Кристијан Каламадевски (347)</v>
      </c>
      <c r="E9" s="81" t="s">
        <v>536</v>
      </c>
      <c r="F9">
        <v>4</v>
      </c>
      <c r="G9" s="240"/>
      <c r="H9" s="302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E10" s="81"/>
      <c r="G10" s="300"/>
      <c r="H10" s="301"/>
      <c r="I10" s="40"/>
      <c r="J10" s="40"/>
      <c r="K10" s="40"/>
      <c r="L10" s="40"/>
      <c r="M10" s="40"/>
      <c r="N10" s="40"/>
      <c r="O10" s="40"/>
      <c r="P10" s="299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>Љупчо Треновски (404)</v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>Дарко Китановски (499)</v>
      </c>
      <c r="E12" s="81" t="s">
        <v>541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>Петар Мукаетов (364)</v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>Андреј Бејковски (440)</v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81" t="s">
        <v>540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500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500" t="str">
        <f>IF(BE25="","",IF(BE25&lt;BE26,AW25,AW26))</f>
        <v/>
      </c>
      <c r="BI16" s="500"/>
      <c r="BJ16" s="501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500"/>
      <c r="BI17" s="500"/>
      <c r="BJ17" s="501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500"/>
      <c r="BJ18" s="501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502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504" t="s">
        <v>58</v>
      </c>
      <c r="BJ20" s="502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81" t="s">
        <v>536</v>
      </c>
      <c r="F21" s="42">
        <v>9</v>
      </c>
      <c r="G21" s="240"/>
      <c r="H21" s="302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507" t="s">
        <v>59</v>
      </c>
      <c r="BI21" s="505"/>
      <c r="BJ21" s="503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00"/>
      <c r="H22" s="301"/>
      <c r="I22" s="40"/>
      <c r="J22" s="40"/>
      <c r="K22" s="40"/>
      <c r="L22" s="40"/>
      <c r="M22" s="40"/>
      <c r="N22" s="40"/>
      <c r="O22" s="40"/>
      <c r="P22" s="299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508"/>
      <c r="BI22" s="505"/>
      <c r="BJ22" s="510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296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509"/>
      <c r="BI23" s="506"/>
      <c r="BJ23" s="511"/>
    </row>
    <row r="24" spans="2:63" ht="15.75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75">
      <c r="B26" s="78"/>
      <c r="C26" s="78"/>
      <c r="D26" s="74"/>
      <c r="E26" s="81"/>
      <c r="F26" s="297"/>
      <c r="G26" s="298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81" t="s">
        <v>539</v>
      </c>
      <c r="F27">
        <v>11</v>
      </c>
      <c r="G27" s="64">
        <v>3</v>
      </c>
      <c r="H27" s="95" t="str">
        <f>IF(G27="","",VLOOKUP(G27,$C$3:$F$26,2,FALSE))</f>
        <v>Андреј Стојановски (47)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89" t="s">
        <v>81</v>
      </c>
      <c r="BH27" s="490"/>
      <c r="BI27" s="490"/>
      <c r="BJ27" s="490"/>
      <c r="BK27" s="491"/>
    </row>
    <row r="28" spans="2:63" ht="15.75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Андреј Стојановски (47)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92" t="str">
        <f>IF(BE25="","",IF(BE25&gt;BE26,AW25,AW26))</f>
        <v/>
      </c>
      <c r="BJ28" s="492"/>
      <c r="BK28" s="492"/>
    </row>
    <row r="29" spans="2:63" s="42" customFormat="1" ht="15.75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93" t="str">
        <f>IF(BE25="","",IF(BE25&lt;BE26,AW25,AW26))</f>
        <v/>
      </c>
      <c r="BJ29" s="493"/>
      <c r="BK29" s="493"/>
    </row>
    <row r="30" spans="2:63" ht="16.5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94" t="str">
        <f>IF(BE25=BE26,"",IF(BE34=BE35,AW34,IF(BE34&gt;BE35,AW34,AW35)))</f>
        <v/>
      </c>
      <c r="BJ30" s="494"/>
      <c r="BK30" s="494"/>
    </row>
    <row r="31" spans="2:63" ht="15.75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94" t="str">
        <f>IF(BE25=BE26,"",IF(BE34=BE35,AW35,IF(BE34&lt;BE35,AW34,AW35)))</f>
        <v/>
      </c>
      <c r="BJ31" s="494"/>
      <c r="BK31" s="494"/>
    </row>
    <row r="32" spans="2:63" ht="15.75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95" t="str">
        <f>IF(AJ7="","",IF(AJ7&lt;AJ8,AB7,AB8))</f>
        <v/>
      </c>
      <c r="BJ32" s="495"/>
      <c r="BK32" s="495"/>
    </row>
    <row r="33" spans="3:63" s="42" customFormat="1" ht="15.75">
      <c r="C33" s="73"/>
      <c r="D33" s="74"/>
      <c r="E33" s="81" t="s">
        <v>536</v>
      </c>
      <c r="F33" s="42">
        <v>14</v>
      </c>
      <c r="G33" s="240"/>
      <c r="H33" s="302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95" t="str">
        <f>IF(AJ19="","",IF(AJ19&lt;AJ20,AB19,AB20))</f>
        <v/>
      </c>
      <c r="BJ33" s="495"/>
      <c r="BK33" s="495"/>
    </row>
    <row r="34" spans="3:63" ht="15.75">
      <c r="C34" s="73"/>
      <c r="D34" s="74"/>
      <c r="E34" s="81"/>
      <c r="F34" s="49"/>
      <c r="G34" s="300"/>
      <c r="H34" s="301"/>
      <c r="I34" s="40"/>
      <c r="J34" s="40"/>
      <c r="K34" s="40"/>
      <c r="L34" s="40"/>
      <c r="M34" s="40"/>
      <c r="N34" s="40"/>
      <c r="O34" s="40"/>
      <c r="P34" s="299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95" t="str">
        <f>IF(AJ31="","",IF(AJ31&lt;AJ32,AB31,AB32))</f>
        <v/>
      </c>
      <c r="BJ34" s="495"/>
      <c r="BK34" s="495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95" t="str">
        <f>IF(AJ43="","",IF(AJ43&lt;AJ44,AB43,AB44))</f>
        <v/>
      </c>
      <c r="BJ35" s="495"/>
      <c r="BK35" s="495"/>
    </row>
    <row r="36" spans="3:63" ht="15.75">
      <c r="E36" s="81" t="s">
        <v>541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23" t="str">
        <f>IF(Z4="","",IF(Z4&lt;Z5,R4,R5))</f>
        <v/>
      </c>
      <c r="BJ36" s="523"/>
      <c r="BK36" s="523"/>
    </row>
    <row r="37" spans="3:63" s="42" customFormat="1">
      <c r="E37" s="353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23" t="str">
        <f>IF(Z10="","",IF(Z10&lt;Z11,R10,R11))</f>
        <v/>
      </c>
      <c r="BJ37" s="523"/>
      <c r="BK37" s="523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23" t="str">
        <f>IF(Z16="","",IF(Z16&lt;Z17,R16,R17))</f>
        <v/>
      </c>
      <c r="BJ38" s="523"/>
      <c r="BK38" s="523"/>
    </row>
    <row r="39" spans="3:63" ht="15.75">
      <c r="E39" s="353" t="s">
        <v>540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23" t="str">
        <f>IF(Z22="","",IF(Z22&lt;Z23,R22,R23))</f>
        <v/>
      </c>
      <c r="BJ39" s="523"/>
      <c r="BK39" s="523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23" t="str">
        <f>IF(Z28="","",IF(Z28&lt;Z29,R28,R29))</f>
        <v/>
      </c>
      <c r="BJ40" s="523"/>
      <c r="BK40" s="523"/>
    </row>
    <row r="41" spans="3:63" s="42" customFormat="1" ht="15.75">
      <c r="E41" s="353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23" t="str">
        <f>IF(Z34="","",IF(Z34&lt;Z35,R34,R35))</f>
        <v/>
      </c>
      <c r="BJ41" s="523"/>
      <c r="BK41" s="523"/>
    </row>
    <row r="42" spans="3:63" ht="15.75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23" t="str">
        <f>IF(Z40="","",IF(Z40&lt;Z41,R40,R41))</f>
        <v/>
      </c>
      <c r="BJ42" s="523"/>
      <c r="BK42" s="523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23" t="str">
        <f>IF(Z46="","",IF(Z46&lt;Z47,R46,R47))</f>
        <v/>
      </c>
      <c r="BJ43" s="523"/>
      <c r="BK43" s="523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81" t="s">
        <v>536</v>
      </c>
      <c r="F45" s="42">
        <v>19</v>
      </c>
      <c r="G45" s="240"/>
      <c r="H45" s="302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F46" s="49"/>
      <c r="G46" s="300"/>
      <c r="H46" s="301"/>
      <c r="I46" s="92"/>
      <c r="J46" s="92"/>
      <c r="K46" s="92"/>
      <c r="L46" s="92"/>
      <c r="M46" s="92"/>
      <c r="N46" s="92"/>
      <c r="O46" s="92"/>
      <c r="P46" s="294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296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53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88"/>
      <c r="BJ50" s="488"/>
      <c r="BK50" s="488"/>
    </row>
    <row r="51" spans="5:63">
      <c r="H51"/>
      <c r="I51"/>
      <c r="J51"/>
      <c r="K51"/>
      <c r="L51"/>
      <c r="M51"/>
      <c r="N51"/>
      <c r="O51"/>
      <c r="P51"/>
      <c r="BH51" s="75"/>
      <c r="BI51" s="488"/>
      <c r="BJ51" s="488"/>
      <c r="BK51" s="488"/>
    </row>
    <row r="52" spans="5:63">
      <c r="H52"/>
      <c r="I52"/>
      <c r="J52"/>
      <c r="K52"/>
      <c r="L52"/>
      <c r="M52"/>
      <c r="N52"/>
      <c r="O52"/>
      <c r="P52"/>
      <c r="BH52" s="75"/>
      <c r="BI52" s="488"/>
      <c r="BJ52" s="488"/>
      <c r="BK52" s="488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V52"/>
  <sheetViews>
    <sheetView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18.140625" style="359" customWidth="1"/>
    <col min="6" max="6" width="4.7109375" customWidth="1"/>
    <col min="7" max="7" width="9.14062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9.140625" style="74"/>
    <col min="28" max="28" width="31.42578125" style="74" customWidth="1"/>
    <col min="29" max="36" width="3" style="74" customWidth="1"/>
    <col min="37" max="37" width="9.14062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12" t="s">
        <v>61</v>
      </c>
      <c r="D1" s="499"/>
      <c r="E1" s="360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Александар Јакимовски (178)</v>
      </c>
      <c r="E3" s="359" t="s">
        <v>532</v>
      </c>
      <c r="F3">
        <v>1</v>
      </c>
      <c r="G3" s="63">
        <v>1</v>
      </c>
      <c r="H3" s="95" t="str">
        <f>IF(G3="","",VLOOKUP(G3,$C$3:$E$26,2,FALSE))</f>
        <v>Александар Јакимовски (178)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Трајче Маркоски (384)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Александар Јакимовски (178)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Андреј Стојановски (47)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Давид Јоноски (287)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Антонио Аврамски (144)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Мартин Ристески (433)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Кристијан Каламадевски (347)</v>
      </c>
      <c r="E9" s="361" t="s">
        <v>537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>Љупчо Треновски (404)</v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>Дарко Китановски (499)</v>
      </c>
      <c r="E12" s="359" t="s">
        <v>536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>Петар Мукаетов (364)</v>
      </c>
      <c r="E13" s="36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>Андреј Бејковски (440)</v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359" t="s">
        <v>534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500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500" t="str">
        <f>IF(BE25="","",IF(BE25&lt;BE26,AW25,AW26))</f>
        <v/>
      </c>
      <c r="BI16" s="500"/>
      <c r="BJ16" s="501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361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500"/>
      <c r="BI17" s="500"/>
      <c r="BJ17" s="501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500"/>
      <c r="BJ18" s="501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502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504" t="s">
        <v>58</v>
      </c>
      <c r="BJ20" s="502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361" t="s">
        <v>537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507" t="s">
        <v>59</v>
      </c>
      <c r="BI21" s="505"/>
      <c r="BJ21" s="503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362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508"/>
      <c r="BI22" s="505"/>
      <c r="BJ22" s="510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509"/>
      <c r="BI23" s="506"/>
      <c r="BJ23" s="511"/>
    </row>
    <row r="24" spans="2:63" ht="16.5" thickBot="1">
      <c r="B24" s="240" t="s">
        <v>46</v>
      </c>
      <c r="C24" s="240">
        <v>22</v>
      </c>
      <c r="D24" s="237" t="str">
        <f>IF(XI!$X$3="","",XI!$X$3)</f>
        <v/>
      </c>
      <c r="E24" s="359" t="s">
        <v>536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256" t="s">
        <v>38</v>
      </c>
      <c r="C25" s="63">
        <v>23</v>
      </c>
      <c r="D25" s="29" t="str">
        <f>IF(XII!$X$2="","",XII!$X$2)</f>
        <v/>
      </c>
      <c r="E25" s="36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5" thickBot="1">
      <c r="B26" s="236" t="s">
        <v>45</v>
      </c>
      <c r="C26" s="65">
        <v>24</v>
      </c>
      <c r="D26" s="30" t="str">
        <f>IF(XII!$X$3="","",XII!$X$3)</f>
        <v/>
      </c>
      <c r="E26" s="363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359" t="s">
        <v>533</v>
      </c>
      <c r="F27">
        <v>13</v>
      </c>
      <c r="G27" s="64">
        <v>3</v>
      </c>
      <c r="H27" s="95" t="str">
        <f>IF(G27="","",VLOOKUP(G27,$C$3:$E$26,2,FALSE))</f>
        <v>Андреј Стојановски (47)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89" t="s">
        <v>81</v>
      </c>
      <c r="BH27" s="490"/>
      <c r="BI27" s="490"/>
      <c r="BJ27" s="490"/>
      <c r="BK27" s="491"/>
    </row>
    <row r="28" spans="2:63" ht="15.75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Андреј Стојановски (47)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92" t="str">
        <f>IF(BE25="","",IF(BE25&gt;BE26,AW25,AW26))</f>
        <v/>
      </c>
      <c r="BJ28" s="492"/>
      <c r="BK28" s="492"/>
    </row>
    <row r="29" spans="2:63" s="42" customFormat="1" ht="15.75">
      <c r="C29" s="73"/>
      <c r="D29" s="74"/>
      <c r="E29" s="361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93" t="str">
        <f>IF(BE25="","",IF(BE25&lt;BE26,AW25,AW26))</f>
        <v/>
      </c>
      <c r="BJ29" s="493"/>
      <c r="BK29" s="493"/>
    </row>
    <row r="30" spans="2:63" ht="16.5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94" t="str">
        <f>IF(BE25=BE26,"",IF(BE34=BE35,AW34,IF(BE34&gt;BE35,AW34,AW35)))</f>
        <v/>
      </c>
      <c r="BJ30" s="494"/>
      <c r="BK30" s="494"/>
    </row>
    <row r="31" spans="2:63" ht="15.75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94" t="str">
        <f>IF(BE25=BE26,"",IF(BE34=BE35,AW35,IF(BE34&lt;BE35,AW34,AW35)))</f>
        <v/>
      </c>
      <c r="BJ31" s="494"/>
      <c r="BK31" s="494"/>
    </row>
    <row r="32" spans="2:63" ht="15.75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95" t="str">
        <f>IF(AJ7="","",IF(AJ7&lt;AJ8,AB7,AB8))</f>
        <v/>
      </c>
      <c r="BJ32" s="495"/>
      <c r="BK32" s="495"/>
    </row>
    <row r="33" spans="3:63" s="42" customFormat="1" ht="15.75">
      <c r="C33" s="73"/>
      <c r="D33" s="74"/>
      <c r="E33" s="361" t="s">
        <v>537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95" t="str">
        <f>IF(AJ19="","",IF(AJ19&lt;AJ20,AB19,AB20))</f>
        <v/>
      </c>
      <c r="BJ33" s="495"/>
      <c r="BK33" s="495"/>
    </row>
    <row r="34" spans="3:63" ht="15.75">
      <c r="C34" s="73"/>
      <c r="D34" s="74"/>
      <c r="E34" s="362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95" t="str">
        <f>IF(AJ31="","",IF(AJ31&lt;AJ32,AB31,AB32))</f>
        <v/>
      </c>
      <c r="BJ34" s="495"/>
      <c r="BK34" s="495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95" t="str">
        <f>IF(AJ43="","",IF(AJ43&lt;AJ44,AB43,AB44))</f>
        <v/>
      </c>
      <c r="BJ35" s="495"/>
      <c r="BK35" s="495"/>
    </row>
    <row r="36" spans="3:63" ht="15.75">
      <c r="E36" s="359" t="s">
        <v>535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23" t="str">
        <f>IF(Z4="","",IF(Z4&lt;Z5,R4,R5))</f>
        <v/>
      </c>
      <c r="BJ36" s="523"/>
      <c r="BK36" s="523"/>
    </row>
    <row r="37" spans="3:63" s="42" customFormat="1">
      <c r="E37" s="361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23" t="str">
        <f>IF(Z10="","",IF(Z10&lt;Z11,R10,R11))</f>
        <v/>
      </c>
      <c r="BJ37" s="523"/>
      <c r="BK37" s="523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23" t="str">
        <f>IF(Z16="","",IF(Z16&lt;Z17,R16,R17))</f>
        <v/>
      </c>
      <c r="BJ38" s="523"/>
      <c r="BK38" s="523"/>
    </row>
    <row r="39" spans="3:63" ht="15.75">
      <c r="E39" s="359" t="s">
        <v>536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23" t="str">
        <f>IF(Z22="","",IF(Z22&lt;Z23,R22,R23))</f>
        <v/>
      </c>
      <c r="BJ39" s="523"/>
      <c r="BK39" s="523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23" t="str">
        <f>IF(Z28="","",IF(Z28&lt;Z29,R28,R29))</f>
        <v/>
      </c>
      <c r="BJ40" s="523"/>
      <c r="BK40" s="523"/>
    </row>
    <row r="41" spans="3:63" s="42" customFormat="1" ht="15.75">
      <c r="E41" s="361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23" t="str">
        <f>IF(Z34="","",IF(Z34&lt;Z35,R34,R35))</f>
        <v/>
      </c>
      <c r="BJ41" s="523"/>
      <c r="BK41" s="523"/>
    </row>
    <row r="42" spans="3:63" ht="15.75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23" t="str">
        <f>IF(Z40="","",IF(Z40&lt;Z41,R40,R41))</f>
        <v/>
      </c>
      <c r="BJ42" s="523"/>
      <c r="BK42" s="523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23" t="str">
        <f>IF(Z46="","",IF(Z46&lt;Z47,R46,R47))</f>
        <v/>
      </c>
      <c r="BJ43" s="523"/>
      <c r="BK43" s="523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361" t="s">
        <v>537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E46" s="362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E48" s="359" t="s">
        <v>536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61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88"/>
      <c r="BJ50" s="488"/>
      <c r="BK50" s="488"/>
    </row>
    <row r="51" spans="5:63">
      <c r="H51"/>
      <c r="I51"/>
      <c r="J51"/>
      <c r="K51"/>
      <c r="L51"/>
      <c r="M51"/>
      <c r="N51"/>
      <c r="O51"/>
      <c r="P51"/>
      <c r="BH51" s="75"/>
      <c r="BI51" s="488"/>
      <c r="BJ51" s="488"/>
      <c r="BK51" s="488"/>
    </row>
    <row r="52" spans="5:63">
      <c r="H52"/>
      <c r="I52"/>
      <c r="J52"/>
      <c r="K52"/>
      <c r="L52"/>
      <c r="M52"/>
      <c r="N52"/>
      <c r="O52"/>
      <c r="P52"/>
      <c r="BH52" s="75"/>
      <c r="BI52" s="488"/>
      <c r="BJ52" s="488"/>
      <c r="BK52" s="488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0">
    <tabColor theme="9" tint="0.39997558519241921"/>
  </sheetPr>
  <dimension ref="B1:BI67"/>
  <sheetViews>
    <sheetView showGridLines="0" topLeftCell="A16" zoomScalePageLayoutView="80" workbookViewId="0">
      <selection activeCell="C56" sqref="C56"/>
    </sheetView>
  </sheetViews>
  <sheetFormatPr defaultRowHeight="15.75"/>
  <cols>
    <col min="2" max="2" width="11.7109375" customWidth="1"/>
    <col min="4" max="4" width="31.42578125" customWidth="1"/>
    <col min="5" max="5" width="31.7109375" style="359" customWidth="1"/>
    <col min="6" max="6" width="9.140625" style="195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 s="66" customFormat="1">
      <c r="C1" s="512" t="s">
        <v>61</v>
      </c>
      <c r="D1" s="499"/>
      <c r="E1" s="360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5" thickBot="1">
      <c r="B2" s="275" t="s">
        <v>125</v>
      </c>
      <c r="C2" s="275" t="s">
        <v>78</v>
      </c>
    </row>
    <row r="3" spans="2:60">
      <c r="B3" s="63" t="s">
        <v>25</v>
      </c>
      <c r="C3" s="63">
        <v>1</v>
      </c>
      <c r="D3" s="25" t="str">
        <f>IF(' I'!$X$2="","",' I'!$X$2)</f>
        <v>Александар Јакимовски (178)</v>
      </c>
      <c r="E3" s="359" t="s">
        <v>610</v>
      </c>
      <c r="F3" s="199">
        <v>1</v>
      </c>
      <c r="G3" s="20" t="str">
        <f>IF(F3="","",VLOOKUP(F3,$C$3:$E$44,2,FALSE))</f>
        <v>Александар Јакимовски (178)</v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5" thickBot="1">
      <c r="B4" s="65" t="s">
        <v>55</v>
      </c>
      <c r="C4" s="65">
        <v>2</v>
      </c>
      <c r="D4" s="26" t="str">
        <f>IF(' I'!$X$3="","",' I'!$X$3)</f>
        <v>Трајче Маркоски (384)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Андреј Стојановски (47)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5" thickBot="1">
      <c r="B6" s="65" t="s">
        <v>54</v>
      </c>
      <c r="C6" s="65">
        <v>4</v>
      </c>
      <c r="D6" s="30" t="str">
        <f>IF(' II'!$X$3="","",' II'!$X$3)</f>
        <v>Давид Јоноски (287)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Антонио Аврамски (144)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5" thickBot="1">
      <c r="B8" s="65" t="s">
        <v>53</v>
      </c>
      <c r="C8" s="65">
        <v>6</v>
      </c>
      <c r="D8" s="26" t="str">
        <f>IF(' III'!$X$3="","",' III'!$X$3)</f>
        <v>Мартин Ристески (433)</v>
      </c>
      <c r="E8" s="359" t="s">
        <v>611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>Кристијан Каламадевски (347)</v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>Љупчо Треновски (404)</v>
      </c>
      <c r="E11" s="359" t="s">
        <v>612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5" thickBot="1">
      <c r="B12" s="65" t="s">
        <v>51</v>
      </c>
      <c r="C12" s="65">
        <v>10</v>
      </c>
      <c r="D12" s="26" t="str">
        <f>IF(V!$X$3="","",V!$X$3)</f>
        <v>Дарко Китановски (499)</v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>Петар Мукаетов (364)</v>
      </c>
      <c r="E13" s="361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5" thickBot="1">
      <c r="B14" s="65" t="s">
        <v>50</v>
      </c>
      <c r="C14" s="65">
        <v>12</v>
      </c>
      <c r="D14" s="30" t="str">
        <f>IF(VI!$X$3="","",VI!$X$3)</f>
        <v>Андреј Бејковски (440)</v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500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59" t="s">
        <v>613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500" t="str">
        <f>IF(BD33=BD34,"",IF(BD33="","",IF(BD33&lt;BD34,AV33,AV34)))</f>
        <v/>
      </c>
      <c r="BG16" s="500"/>
      <c r="BH16" s="501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361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500"/>
      <c r="BG17" s="500"/>
      <c r="BH17" s="501"/>
    </row>
    <row r="18" spans="2:60" ht="16.149999999999999" customHeight="1" thickBot="1">
      <c r="B18" s="240" t="s">
        <v>57</v>
      </c>
      <c r="C18" s="240">
        <v>16</v>
      </c>
      <c r="D18" s="31" t="str">
        <f>IF(VIII!$X$3="","",VIII!$X$3)</f>
        <v/>
      </c>
      <c r="E18" s="364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500"/>
      <c r="BH18" s="501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59" t="s">
        <v>613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502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504" t="s">
        <v>58</v>
      </c>
      <c r="BH20" s="502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361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505"/>
      <c r="BH21" s="503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28" t="s">
        <v>59</v>
      </c>
      <c r="BG22" s="505"/>
      <c r="BH22" s="510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29"/>
      <c r="BG23" s="506"/>
      <c r="BH23" s="511"/>
    </row>
    <row r="24" spans="2:60" ht="16.5" thickBot="1">
      <c r="B24" s="65" t="s">
        <v>46</v>
      </c>
      <c r="C24" s="65">
        <v>22</v>
      </c>
      <c r="D24" s="237" t="str">
        <f>IF(XI!$X$3="","",XI!$X$3)</f>
        <v/>
      </c>
      <c r="E24" s="359" t="s">
        <v>612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361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5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59" t="s">
        <v>611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5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361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5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5" thickBot="1">
      <c r="B32" s="65" t="s">
        <v>28</v>
      </c>
      <c r="C32" s="65">
        <v>30</v>
      </c>
      <c r="D32" s="26" t="str">
        <f>IF(XV!$X$3="","",XV!$X$3)</f>
        <v/>
      </c>
      <c r="E32" s="359" t="s">
        <v>614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5" thickBot="1">
      <c r="B33" s="238" t="s">
        <v>42</v>
      </c>
      <c r="C33" s="238">
        <v>31</v>
      </c>
      <c r="D33" s="32" t="str">
        <f>IF(XVI!$X$2="","",XVI!$X$2)</f>
        <v/>
      </c>
      <c r="E33" s="365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7.25" thickTop="1" thickBot="1">
      <c r="B34" s="65" t="s">
        <v>26</v>
      </c>
      <c r="C34" s="65">
        <v>32</v>
      </c>
      <c r="D34" s="30" t="str">
        <f>IF(XVI!$X$3="","",XVI!$X$3)</f>
        <v/>
      </c>
      <c r="E34" s="366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59" t="s">
        <v>614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361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59" t="s">
        <v>611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32" t="str">
        <f>IF(BD33="","",IF(BD33&gt;BD34,AV33,AV34))</f>
        <v/>
      </c>
      <c r="BH40" s="42"/>
    </row>
    <row r="41" spans="2:60" s="42" customFormat="1">
      <c r="E41" s="361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32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31" t="str">
        <f>IF(BD33=BD34,"",IF(BD33="","",IF(BD33&lt;BD34,AV33,AV34)))</f>
        <v/>
      </c>
      <c r="BG42" s="532"/>
      <c r="BH42" s="532" t="str">
        <f>IF(BD33=BD34,"",IF(BD41=BD42,AV41,IF(BD41&gt;BD42,AV41,AV42)))</f>
        <v/>
      </c>
    </row>
    <row r="43" spans="2:60">
      <c r="E43" s="359" t="s">
        <v>612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31"/>
      <c r="BG43" s="42"/>
      <c r="BH43" s="532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31"/>
      <c r="BG44" s="42"/>
      <c r="BH44" s="532"/>
    </row>
    <row r="45" spans="2:60" s="42" customFormat="1" ht="16.149999999999999" customHeight="1" thickBot="1">
      <c r="E45" s="361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502" t="str">
        <f>IF(BD33=BD34,"",IF(OR(BD41&gt;BD42,BD41&lt;BD42),"",AV42))</f>
        <v/>
      </c>
    </row>
    <row r="46" spans="2:60" ht="16.149999999999999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504" t="s">
        <v>58</v>
      </c>
      <c r="BH46" s="502"/>
    </row>
    <row r="47" spans="2:60" ht="16.149999999999999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505"/>
      <c r="BH47" s="530"/>
    </row>
    <row r="48" spans="2:60">
      <c r="E48" s="359" t="s">
        <v>613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28" t="s">
        <v>59</v>
      </c>
      <c r="BG48" s="505"/>
      <c r="BH48" s="510" t="s">
        <v>60</v>
      </c>
    </row>
    <row r="49" spans="5:61" s="42" customFormat="1" ht="16.5" thickBot="1">
      <c r="E49" s="361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29"/>
      <c r="BG49" s="506"/>
      <c r="BH49" s="511"/>
    </row>
    <row r="50" spans="5:61" s="42" customFormat="1">
      <c r="E50" s="367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59" t="s">
        <v>613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489" t="s">
        <v>81</v>
      </c>
      <c r="BF51" s="490"/>
      <c r="BG51" s="490"/>
      <c r="BH51" s="490"/>
      <c r="BI51" s="491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47">
        <v>1</v>
      </c>
      <c r="BF52" s="348" t="s">
        <v>82</v>
      </c>
      <c r="BG52" s="527" t="str">
        <f>IF(BD33="","",IF(BD33&gt;BD34,AV33,AV34))</f>
        <v/>
      </c>
      <c r="BH52" s="527"/>
      <c r="BI52" s="527"/>
    </row>
    <row r="53" spans="5:61" s="42" customFormat="1">
      <c r="E53" s="361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493" t="str">
        <f>IF(BD33=BD34,"",IF(BD33="","",IF(BD33&lt;BD34,AV33,AV34)))</f>
        <v/>
      </c>
      <c r="BH53" s="493"/>
      <c r="BI53" s="493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494" t="str">
        <f>IF(BD33=BD34,"",IF(BD41=BD42,AV41,IF(BD41&gt;BD42,AV41,AV42)))</f>
        <v/>
      </c>
      <c r="BH54" s="494"/>
      <c r="BI54" s="494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494" t="str">
        <f>IF(BD33=BD34,"",IF(BD41=BD42,AV42,IF(BD42&lt;BD41,AV42,AV41)))</f>
        <v/>
      </c>
      <c r="BH55" s="494"/>
      <c r="BI55" s="494"/>
    </row>
    <row r="56" spans="5:61">
      <c r="E56" s="359" t="s">
        <v>612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495" t="str">
        <f>IF(AI9="","",IF(AI9&lt;AI10,AA9,AA10))</f>
        <v/>
      </c>
      <c r="BH56" s="495"/>
      <c r="BI56" s="495"/>
    </row>
    <row r="57" spans="5:61" s="42" customFormat="1">
      <c r="E57" s="361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495" t="str">
        <f>IF(AI25="","",IF(AI25&lt;AI26,AA25,AA26))</f>
        <v/>
      </c>
      <c r="BH57" s="495"/>
      <c r="BI57" s="495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495" t="str">
        <f>IF(AI41="","",IF(AI41&lt;AI42,AA41,AA42))</f>
        <v/>
      </c>
      <c r="BH58" s="495"/>
      <c r="BI58" s="495"/>
    </row>
    <row r="59" spans="5:61">
      <c r="E59" s="359" t="s">
        <v>611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495" t="str">
        <f>IF(AI57="","",IF(AI57&lt;AI58,AA57,AA58))</f>
        <v/>
      </c>
      <c r="BH59" s="495"/>
      <c r="BI59" s="495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23" t="str">
        <f>IF(Y5="","",IF(Y5&lt;Y6,Q5,Q6))</f>
        <v/>
      </c>
      <c r="BH60" s="523"/>
      <c r="BI60" s="523"/>
    </row>
    <row r="61" spans="5:61" s="42" customFormat="1">
      <c r="E61" s="361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23" t="str">
        <f>IF(Y13="","",IF(Y13&lt;Y14,Q13,Q14))</f>
        <v/>
      </c>
      <c r="BH61" s="523"/>
      <c r="BI61" s="523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23" t="str">
        <f>IF(Y21="","",IF(Y21&lt;Y22,Q21,Q22))</f>
        <v/>
      </c>
      <c r="BH62" s="523"/>
      <c r="BI62" s="523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23" t="str">
        <f>IF(Y29="","",IF(Y29&lt;Y30,Q29,Q30))</f>
        <v/>
      </c>
      <c r="BH63" s="523"/>
      <c r="BI63" s="523"/>
    </row>
    <row r="64" spans="5:61">
      <c r="E64" s="359" t="s">
        <v>615</v>
      </c>
      <c r="F64" s="196">
        <v>3</v>
      </c>
      <c r="G64" s="20" t="str">
        <f>IF(F64="","",VLOOKUP(F64,$C$3:$E$44,2,FALSE))</f>
        <v>Андреј Стојановски (47)</v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23" t="str">
        <f>IF(Y37="","",IF(Y37&lt;Y38,Q37,Q38))</f>
        <v/>
      </c>
      <c r="BH64" s="523"/>
      <c r="BI64" s="523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23" t="str">
        <f>IF(Y45="","",IF(Y45&lt;Y46,Q45,Q46))</f>
        <v/>
      </c>
      <c r="BH65" s="523"/>
      <c r="BI65" s="523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23" t="str">
        <f>IF(Y53="","",IF(Y53&lt;Y54,Q53,Q54))</f>
        <v/>
      </c>
      <c r="BH66" s="523"/>
      <c r="BI66" s="523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23" t="str">
        <f>IF(Y61="","",IF(Y61&lt;Y62,Q61,Q62))</f>
        <v/>
      </c>
      <c r="BH67" s="523"/>
      <c r="BI67" s="523"/>
    </row>
  </sheetData>
  <mergeCells count="32"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28515625" customWidth="1"/>
    <col min="2" max="2" width="8.5703125" customWidth="1"/>
    <col min="4" max="4" width="31.42578125" customWidth="1"/>
    <col min="5" max="5" width="8.85546875" style="2"/>
    <col min="6" max="6" width="8.85546875" style="80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style="74" customWidth="1"/>
    <col min="18" max="25" width="3" style="74" customWidth="1"/>
    <col min="26" max="26" width="8.85546875" style="74"/>
    <col min="27" max="27" width="31.42578125" style="74" customWidth="1"/>
    <col min="28" max="35" width="3" style="74" customWidth="1"/>
    <col min="36" max="36" width="8.85546875" style="74"/>
    <col min="37" max="37" width="31.140625" style="74" customWidth="1"/>
    <col min="38" max="45" width="3.140625" style="74" customWidth="1"/>
    <col min="46" max="46" width="4.5703125" style="74" customWidth="1"/>
    <col min="47" max="47" width="4.5703125" style="49" customWidth="1"/>
    <col min="48" max="48" width="31.42578125" style="74" customWidth="1"/>
    <col min="49" max="56" width="3" style="74" customWidth="1"/>
    <col min="59" max="59" width="31.42578125" customWidth="1"/>
    <col min="60" max="67" width="3" customWidth="1"/>
  </cols>
  <sheetData>
    <row r="1" spans="2:59">
      <c r="C1" s="512" t="s">
        <v>61</v>
      </c>
      <c r="D1" s="499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.75" thickBot="1">
      <c r="B2" s="275" t="s">
        <v>125</v>
      </c>
      <c r="C2" s="275" t="s">
        <v>78</v>
      </c>
    </row>
    <row r="3" spans="2:59" ht="15.75">
      <c r="B3" s="63" t="s">
        <v>25</v>
      </c>
      <c r="C3" s="63">
        <v>1</v>
      </c>
      <c r="D3" s="25" t="str">
        <f>IF(' I'!$X$2="","",' I'!$X$2)</f>
        <v>Александар Јакимовски (178)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5" thickBot="1">
      <c r="B4" s="65" t="s">
        <v>55</v>
      </c>
      <c r="C4" s="65">
        <v>2</v>
      </c>
      <c r="D4" s="26" t="str">
        <f>IF(' I'!$X$3="","",' I'!$X$3)</f>
        <v>Трајче Маркоски (384)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75">
      <c r="B5" s="63" t="s">
        <v>27</v>
      </c>
      <c r="C5" s="63">
        <v>3</v>
      </c>
      <c r="D5" s="29" t="str">
        <f>IF(' II'!$X$2="","",' II'!$X$2)</f>
        <v>Андреј Стојановски (47)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5" thickBot="1">
      <c r="B6" s="65" t="s">
        <v>54</v>
      </c>
      <c r="C6" s="65">
        <v>4</v>
      </c>
      <c r="D6" s="30" t="str">
        <f>IF(' II'!$X$3="","",' II'!$X$3)</f>
        <v>Давид Јоноски (287)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75">
      <c r="B7" s="63" t="s">
        <v>29</v>
      </c>
      <c r="C7" s="63">
        <v>5</v>
      </c>
      <c r="D7" s="25" t="str">
        <f>IF(' III'!$X$2="","",' III'!$X$2)</f>
        <v>Антонио Аврамски (144)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5" thickBot="1">
      <c r="B8" s="65" t="s">
        <v>53</v>
      </c>
      <c r="C8" s="65">
        <v>6</v>
      </c>
      <c r="D8" s="26" t="str">
        <f>IF(' III'!$X$3="","",' III'!$X$3)</f>
        <v>Мартин Ристески (433)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75">
      <c r="B9" s="63" t="s">
        <v>30</v>
      </c>
      <c r="C9" s="63">
        <v>7</v>
      </c>
      <c r="D9" s="29" t="str">
        <f>IF(IV!$X$2="","",IV!$X$2)</f>
        <v>Кристијан Каламадевски (347)</v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75">
      <c r="B11" s="63" t="s">
        <v>31</v>
      </c>
      <c r="C11" s="63">
        <v>9</v>
      </c>
      <c r="D11" s="25" t="str">
        <f>IF(V!$X$2="","",V!$X$2)</f>
        <v>Љупчо Треновски (404)</v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5" thickBot="1">
      <c r="B12" s="65" t="s">
        <v>51</v>
      </c>
      <c r="C12" s="65">
        <v>10</v>
      </c>
      <c r="D12" s="26" t="str">
        <f>IF(V!$X$3="","",V!$X$3)</f>
        <v>Дарко Китановски (499)</v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75">
      <c r="B13" s="63" t="s">
        <v>32</v>
      </c>
      <c r="C13" s="63">
        <v>11</v>
      </c>
      <c r="D13" s="29" t="str">
        <f>IF(VI!$X$2="","",VI!$X$2)</f>
        <v>Петар Мукаетов (364)</v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5" thickBot="1">
      <c r="B14" s="65" t="s">
        <v>50</v>
      </c>
      <c r="C14" s="65">
        <v>12</v>
      </c>
      <c r="D14" s="30" t="str">
        <f>IF(VI!$X$3="","",VI!$X$3)</f>
        <v>Андреј Бејковски (440)</v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75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5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75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5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75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5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75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5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75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5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75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5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75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5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75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5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75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5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75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5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75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5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75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5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75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5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75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5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75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5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75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5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75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5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75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5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75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75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75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75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75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75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75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75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75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75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75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75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75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75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75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75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5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75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75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75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75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75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75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75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75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75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13"/>
  <sheetViews>
    <sheetView workbookViewId="0">
      <selection activeCell="J16" sqref="J16"/>
    </sheetView>
  </sheetViews>
  <sheetFormatPr defaultRowHeight="15"/>
  <cols>
    <col min="2" max="3" width="24.140625" customWidth="1"/>
  </cols>
  <sheetData>
    <row r="1" spans="1:4">
      <c r="A1" s="258" t="s">
        <v>126</v>
      </c>
      <c r="B1" s="259" t="s">
        <v>127</v>
      </c>
      <c r="C1" s="259" t="s">
        <v>128</v>
      </c>
    </row>
    <row r="2" spans="1:4">
      <c r="A2" s="261">
        <v>1</v>
      </c>
      <c r="B2" s="373" t="s">
        <v>444</v>
      </c>
      <c r="C2" s="374" t="s">
        <v>712</v>
      </c>
      <c r="D2" s="374" t="s">
        <v>818</v>
      </c>
    </row>
    <row r="3" spans="1:4">
      <c r="A3" s="261">
        <v>2</v>
      </c>
      <c r="B3" s="293" t="s">
        <v>445</v>
      </c>
      <c r="C3" s="101" t="s">
        <v>544</v>
      </c>
      <c r="D3" s="101" t="s">
        <v>819</v>
      </c>
    </row>
    <row r="4" spans="1:4">
      <c r="A4" s="261">
        <v>3</v>
      </c>
      <c r="B4" s="293" t="s">
        <v>545</v>
      </c>
      <c r="C4" s="101" t="s">
        <v>130</v>
      </c>
      <c r="D4" s="101" t="s">
        <v>820</v>
      </c>
    </row>
    <row r="5" spans="1:4">
      <c r="A5" s="261">
        <v>4</v>
      </c>
      <c r="B5" s="262" t="s">
        <v>446</v>
      </c>
      <c r="C5" s="101" t="s">
        <v>136</v>
      </c>
      <c r="D5" s="101" t="s">
        <v>821</v>
      </c>
    </row>
    <row r="6" spans="1:4">
      <c r="A6" s="261">
        <v>5</v>
      </c>
      <c r="B6" s="262" t="s">
        <v>447</v>
      </c>
      <c r="C6" s="266" t="s">
        <v>641</v>
      </c>
      <c r="D6" s="101" t="s">
        <v>822</v>
      </c>
    </row>
    <row r="7" spans="1:4">
      <c r="A7" s="261">
        <v>6</v>
      </c>
      <c r="B7" s="267" t="s">
        <v>129</v>
      </c>
      <c r="C7" s="101" t="s">
        <v>130</v>
      </c>
      <c r="D7" s="101" t="s">
        <v>823</v>
      </c>
    </row>
    <row r="8" spans="1:4">
      <c r="A8" s="261">
        <v>7</v>
      </c>
      <c r="B8" s="262" t="s">
        <v>131</v>
      </c>
      <c r="C8" s="101" t="s">
        <v>130</v>
      </c>
      <c r="D8" s="101" t="s">
        <v>824</v>
      </c>
    </row>
    <row r="9" spans="1:4">
      <c r="A9" s="261">
        <v>8</v>
      </c>
      <c r="B9" s="262" t="s">
        <v>132</v>
      </c>
      <c r="C9" s="101" t="s">
        <v>249</v>
      </c>
      <c r="D9" s="101" t="s">
        <v>825</v>
      </c>
    </row>
    <row r="10" spans="1:4">
      <c r="A10" s="261">
        <v>9</v>
      </c>
      <c r="B10" s="267" t="s">
        <v>133</v>
      </c>
      <c r="C10" s="266" t="s">
        <v>130</v>
      </c>
      <c r="D10" s="266" t="s">
        <v>826</v>
      </c>
    </row>
    <row r="11" spans="1:4">
      <c r="A11" s="261">
        <v>10</v>
      </c>
      <c r="B11" s="262" t="s">
        <v>134</v>
      </c>
      <c r="C11" s="266" t="s">
        <v>315</v>
      </c>
      <c r="D11" s="266" t="s">
        <v>827</v>
      </c>
    </row>
    <row r="12" spans="1:4">
      <c r="A12" s="261">
        <v>11</v>
      </c>
      <c r="B12" s="267" t="s">
        <v>135</v>
      </c>
      <c r="C12" s="101" t="s">
        <v>136</v>
      </c>
      <c r="D12" s="101" t="s">
        <v>828</v>
      </c>
    </row>
    <row r="13" spans="1:4">
      <c r="A13" s="261">
        <v>12</v>
      </c>
      <c r="B13" s="262" t="s">
        <v>137</v>
      </c>
      <c r="C13" s="101" t="s">
        <v>136</v>
      </c>
      <c r="D13" s="101" t="s">
        <v>829</v>
      </c>
    </row>
    <row r="14" spans="1:4">
      <c r="A14" s="261">
        <v>13</v>
      </c>
      <c r="B14" s="262" t="s">
        <v>138</v>
      </c>
      <c r="C14" s="101" t="s">
        <v>136</v>
      </c>
      <c r="D14" s="101" t="s">
        <v>830</v>
      </c>
    </row>
    <row r="15" spans="1:4">
      <c r="A15" s="261">
        <v>14</v>
      </c>
      <c r="B15" s="262" t="s">
        <v>139</v>
      </c>
      <c r="C15" s="101" t="s">
        <v>136</v>
      </c>
      <c r="D15" s="101"/>
    </row>
    <row r="16" spans="1:4">
      <c r="A16" s="261">
        <v>15</v>
      </c>
      <c r="B16" s="262" t="s">
        <v>140</v>
      </c>
      <c r="C16" s="101" t="s">
        <v>136</v>
      </c>
      <c r="D16" s="101" t="s">
        <v>831</v>
      </c>
    </row>
    <row r="17" spans="1:4">
      <c r="A17" s="266">
        <v>16</v>
      </c>
      <c r="B17" s="267" t="s">
        <v>141</v>
      </c>
      <c r="C17" s="101" t="s">
        <v>315</v>
      </c>
      <c r="D17" s="101" t="s">
        <v>832</v>
      </c>
    </row>
    <row r="18" spans="1:4">
      <c r="A18" s="261">
        <v>17</v>
      </c>
      <c r="B18" s="262" t="s">
        <v>142</v>
      </c>
      <c r="C18" s="101" t="s">
        <v>136</v>
      </c>
      <c r="D18" s="101" t="s">
        <v>833</v>
      </c>
    </row>
    <row r="19" spans="1:4">
      <c r="A19" s="261">
        <v>18</v>
      </c>
      <c r="B19" s="262" t="s">
        <v>143</v>
      </c>
      <c r="C19" s="101" t="s">
        <v>136</v>
      </c>
      <c r="D19" s="101"/>
    </row>
    <row r="20" spans="1:4">
      <c r="A20" s="261">
        <v>19</v>
      </c>
      <c r="B20" s="267" t="s">
        <v>144</v>
      </c>
      <c r="C20" s="266" t="s">
        <v>136</v>
      </c>
      <c r="D20" s="266"/>
    </row>
    <row r="21" spans="1:4">
      <c r="A21" s="261">
        <v>20</v>
      </c>
      <c r="B21" s="267" t="s">
        <v>145</v>
      </c>
      <c r="C21" s="266" t="s">
        <v>136</v>
      </c>
      <c r="D21" s="266" t="s">
        <v>834</v>
      </c>
    </row>
    <row r="22" spans="1:4">
      <c r="A22" s="261">
        <v>21</v>
      </c>
      <c r="B22" s="267" t="s">
        <v>146</v>
      </c>
      <c r="C22" s="266" t="s">
        <v>136</v>
      </c>
      <c r="D22" s="266" t="s">
        <v>835</v>
      </c>
    </row>
    <row r="23" spans="1:4">
      <c r="A23" s="261">
        <v>22</v>
      </c>
      <c r="B23" s="267" t="s">
        <v>147</v>
      </c>
      <c r="C23" s="266" t="s">
        <v>136</v>
      </c>
      <c r="D23" s="266"/>
    </row>
    <row r="24" spans="1:4">
      <c r="A24" s="266">
        <v>23</v>
      </c>
      <c r="B24" s="267" t="s">
        <v>148</v>
      </c>
      <c r="C24" s="266" t="s">
        <v>136</v>
      </c>
      <c r="D24" s="266"/>
    </row>
    <row r="25" spans="1:4">
      <c r="A25" s="261">
        <v>24</v>
      </c>
      <c r="B25" s="267" t="s">
        <v>149</v>
      </c>
      <c r="C25" s="266" t="s">
        <v>136</v>
      </c>
      <c r="D25" s="266"/>
    </row>
    <row r="26" spans="1:4">
      <c r="A26" s="266">
        <v>25</v>
      </c>
      <c r="B26" s="267" t="s">
        <v>150</v>
      </c>
      <c r="C26" s="266" t="s">
        <v>136</v>
      </c>
      <c r="D26" s="266"/>
    </row>
    <row r="27" spans="1:4">
      <c r="A27" s="261">
        <v>26</v>
      </c>
      <c r="B27" s="262" t="s">
        <v>151</v>
      </c>
      <c r="C27" s="101" t="s">
        <v>136</v>
      </c>
      <c r="D27" s="101" t="s">
        <v>836</v>
      </c>
    </row>
    <row r="28" spans="1:4">
      <c r="A28" s="261">
        <v>27</v>
      </c>
      <c r="B28" s="262" t="s">
        <v>152</v>
      </c>
      <c r="C28" s="101" t="s">
        <v>136</v>
      </c>
      <c r="D28" s="101"/>
    </row>
    <row r="29" spans="1:4" ht="15.75" thickBot="1">
      <c r="A29" s="269">
        <v>28</v>
      </c>
      <c r="B29" s="270" t="s">
        <v>153</v>
      </c>
      <c r="C29" s="108" t="s">
        <v>136</v>
      </c>
      <c r="D29" s="108" t="s">
        <v>837</v>
      </c>
    </row>
    <row r="30" spans="1:4">
      <c r="A30" s="260">
        <v>29</v>
      </c>
      <c r="B30" s="268" t="s">
        <v>154</v>
      </c>
      <c r="C30" s="375" t="s">
        <v>136</v>
      </c>
      <c r="D30" s="375"/>
    </row>
    <row r="31" spans="1:4">
      <c r="A31" s="266">
        <v>30</v>
      </c>
      <c r="B31" s="267" t="s">
        <v>155</v>
      </c>
      <c r="C31" s="101" t="s">
        <v>156</v>
      </c>
      <c r="D31" s="101"/>
    </row>
    <row r="32" spans="1:4">
      <c r="A32" s="261">
        <v>31</v>
      </c>
      <c r="B32" s="262" t="s">
        <v>157</v>
      </c>
      <c r="C32" s="101" t="s">
        <v>712</v>
      </c>
      <c r="D32" s="101" t="s">
        <v>838</v>
      </c>
    </row>
    <row r="33" spans="1:4">
      <c r="A33" s="261">
        <v>32</v>
      </c>
      <c r="B33" s="262" t="s">
        <v>158</v>
      </c>
      <c r="C33" s="101" t="s">
        <v>156</v>
      </c>
      <c r="D33" s="101" t="s">
        <v>839</v>
      </c>
    </row>
    <row r="34" spans="1:4">
      <c r="A34" s="261">
        <v>33</v>
      </c>
      <c r="B34" s="262" t="s">
        <v>159</v>
      </c>
      <c r="C34" s="101" t="s">
        <v>156</v>
      </c>
      <c r="D34" s="101" t="s">
        <v>840</v>
      </c>
    </row>
    <row r="35" spans="1:4">
      <c r="A35" s="261">
        <v>34</v>
      </c>
      <c r="B35" s="376" t="s">
        <v>160</v>
      </c>
      <c r="C35" s="101" t="s">
        <v>161</v>
      </c>
      <c r="D35" s="101" t="s">
        <v>841</v>
      </c>
    </row>
    <row r="36" spans="1:4">
      <c r="A36" s="261">
        <v>35</v>
      </c>
      <c r="B36" s="267" t="s">
        <v>162</v>
      </c>
      <c r="C36" s="101" t="s">
        <v>161</v>
      </c>
      <c r="D36" s="101" t="s">
        <v>842</v>
      </c>
    </row>
    <row r="37" spans="1:4">
      <c r="A37" s="261">
        <v>36</v>
      </c>
      <c r="B37" s="262" t="s">
        <v>457</v>
      </c>
      <c r="C37" s="101" t="s">
        <v>161</v>
      </c>
      <c r="D37" s="101" t="s">
        <v>843</v>
      </c>
    </row>
    <row r="38" spans="1:4">
      <c r="A38" s="261">
        <v>37</v>
      </c>
      <c r="B38" s="262" t="s">
        <v>163</v>
      </c>
      <c r="C38" s="101" t="s">
        <v>344</v>
      </c>
      <c r="D38" s="101" t="s">
        <v>844</v>
      </c>
    </row>
    <row r="39" spans="1:4">
      <c r="A39" s="261">
        <v>38</v>
      </c>
      <c r="B39" s="262" t="s">
        <v>164</v>
      </c>
      <c r="C39" s="101" t="s">
        <v>161</v>
      </c>
      <c r="D39" s="101" t="s">
        <v>845</v>
      </c>
    </row>
    <row r="40" spans="1:4">
      <c r="A40" s="261">
        <v>39</v>
      </c>
      <c r="B40" s="262" t="s">
        <v>165</v>
      </c>
      <c r="C40" s="101" t="s">
        <v>161</v>
      </c>
      <c r="D40" s="101" t="s">
        <v>846</v>
      </c>
    </row>
    <row r="41" spans="1:4">
      <c r="A41" s="261">
        <v>40</v>
      </c>
      <c r="B41" s="262" t="s">
        <v>166</v>
      </c>
      <c r="C41" s="101" t="s">
        <v>161</v>
      </c>
      <c r="D41" s="101" t="s">
        <v>847</v>
      </c>
    </row>
    <row r="42" spans="1:4">
      <c r="A42" s="261">
        <v>41</v>
      </c>
      <c r="B42" s="262" t="s">
        <v>167</v>
      </c>
      <c r="C42" s="101" t="s">
        <v>161</v>
      </c>
      <c r="D42" s="101" t="s">
        <v>848</v>
      </c>
    </row>
    <row r="43" spans="1:4">
      <c r="A43" s="261">
        <v>42</v>
      </c>
      <c r="B43" s="262" t="s">
        <v>168</v>
      </c>
      <c r="C43" s="101" t="s">
        <v>161</v>
      </c>
      <c r="D43" s="101" t="s">
        <v>849</v>
      </c>
    </row>
    <row r="44" spans="1:4">
      <c r="A44" s="261">
        <v>43</v>
      </c>
      <c r="B44" s="262" t="s">
        <v>169</v>
      </c>
      <c r="C44" s="101" t="s">
        <v>161</v>
      </c>
      <c r="D44" s="101" t="s">
        <v>850</v>
      </c>
    </row>
    <row r="45" spans="1:4">
      <c r="A45" s="261">
        <v>44</v>
      </c>
      <c r="B45" s="262" t="s">
        <v>170</v>
      </c>
      <c r="C45" s="101" t="s">
        <v>161</v>
      </c>
      <c r="D45" s="101" t="s">
        <v>851</v>
      </c>
    </row>
    <row r="46" spans="1:4">
      <c r="A46" s="261">
        <v>45</v>
      </c>
      <c r="B46" s="262" t="s">
        <v>171</v>
      </c>
      <c r="C46" s="101" t="s">
        <v>161</v>
      </c>
      <c r="D46" s="101" t="s">
        <v>852</v>
      </c>
    </row>
    <row r="47" spans="1:4">
      <c r="A47" s="261">
        <v>46</v>
      </c>
      <c r="B47" s="262" t="s">
        <v>172</v>
      </c>
      <c r="C47" s="101" t="s">
        <v>161</v>
      </c>
      <c r="D47" s="101" t="s">
        <v>853</v>
      </c>
    </row>
    <row r="48" spans="1:4">
      <c r="A48" s="266">
        <v>47</v>
      </c>
      <c r="B48" s="267" t="s">
        <v>173</v>
      </c>
      <c r="C48" s="101" t="s">
        <v>315</v>
      </c>
      <c r="D48" s="101" t="s">
        <v>854</v>
      </c>
    </row>
    <row r="49" spans="1:4">
      <c r="A49" s="266">
        <v>48</v>
      </c>
      <c r="B49" s="267" t="s">
        <v>174</v>
      </c>
      <c r="C49" s="101" t="s">
        <v>315</v>
      </c>
      <c r="D49" s="101"/>
    </row>
    <row r="50" spans="1:4">
      <c r="A50" s="261">
        <v>49</v>
      </c>
      <c r="B50" s="262" t="s">
        <v>176</v>
      </c>
      <c r="C50" s="101" t="s">
        <v>175</v>
      </c>
      <c r="D50" s="101" t="s">
        <v>855</v>
      </c>
    </row>
    <row r="51" spans="1:4">
      <c r="A51" s="261">
        <v>50</v>
      </c>
      <c r="B51" s="262" t="s">
        <v>177</v>
      </c>
      <c r="C51" s="101" t="s">
        <v>387</v>
      </c>
      <c r="D51" s="101" t="s">
        <v>856</v>
      </c>
    </row>
    <row r="52" spans="1:4">
      <c r="A52" s="261">
        <v>51</v>
      </c>
      <c r="B52" s="262" t="s">
        <v>178</v>
      </c>
      <c r="C52" s="101" t="s">
        <v>175</v>
      </c>
      <c r="D52" s="101" t="s">
        <v>857</v>
      </c>
    </row>
    <row r="53" spans="1:4">
      <c r="A53" s="261">
        <v>52</v>
      </c>
      <c r="B53" s="262" t="s">
        <v>179</v>
      </c>
      <c r="C53" s="101" t="s">
        <v>175</v>
      </c>
      <c r="D53" s="101" t="s">
        <v>858</v>
      </c>
    </row>
    <row r="54" spans="1:4">
      <c r="A54" s="261">
        <v>53</v>
      </c>
      <c r="B54" s="262" t="s">
        <v>180</v>
      </c>
      <c r="C54" s="101" t="s">
        <v>175</v>
      </c>
      <c r="D54" s="101"/>
    </row>
    <row r="55" spans="1:4">
      <c r="A55" s="261">
        <v>54</v>
      </c>
      <c r="B55" s="267" t="s">
        <v>181</v>
      </c>
      <c r="C55" s="101" t="s">
        <v>546</v>
      </c>
      <c r="D55" s="101" t="s">
        <v>859</v>
      </c>
    </row>
    <row r="56" spans="1:4">
      <c r="A56" s="265">
        <v>55</v>
      </c>
      <c r="B56" s="272" t="s">
        <v>182</v>
      </c>
      <c r="C56" s="183" t="s">
        <v>546</v>
      </c>
      <c r="D56" s="183" t="s">
        <v>860</v>
      </c>
    </row>
    <row r="57" spans="1:4">
      <c r="A57" s="261">
        <v>57</v>
      </c>
      <c r="B57" s="267" t="s">
        <v>183</v>
      </c>
      <c r="C57" s="266" t="s">
        <v>130</v>
      </c>
      <c r="D57" s="266" t="s">
        <v>861</v>
      </c>
    </row>
    <row r="58" spans="1:4">
      <c r="A58" s="261">
        <v>58</v>
      </c>
      <c r="B58" s="262" t="s">
        <v>184</v>
      </c>
      <c r="C58" s="101" t="s">
        <v>260</v>
      </c>
      <c r="D58" s="101" t="s">
        <v>862</v>
      </c>
    </row>
    <row r="59" spans="1:4">
      <c r="A59" s="261">
        <v>59</v>
      </c>
      <c r="B59" s="262" t="s">
        <v>185</v>
      </c>
      <c r="C59" s="101" t="s">
        <v>713</v>
      </c>
      <c r="D59" s="101" t="s">
        <v>863</v>
      </c>
    </row>
    <row r="60" spans="1:4">
      <c r="A60" s="261">
        <v>60</v>
      </c>
      <c r="B60" s="262" t="s">
        <v>187</v>
      </c>
      <c r="C60" s="101" t="s">
        <v>186</v>
      </c>
      <c r="D60" s="101"/>
    </row>
    <row r="61" spans="1:4">
      <c r="A61" s="261">
        <v>61</v>
      </c>
      <c r="B61" s="267" t="s">
        <v>188</v>
      </c>
      <c r="C61" s="266" t="s">
        <v>197</v>
      </c>
      <c r="D61" s="266"/>
    </row>
    <row r="62" spans="1:4">
      <c r="A62" s="261">
        <v>62</v>
      </c>
      <c r="B62" s="262" t="s">
        <v>189</v>
      </c>
      <c r="C62" s="101" t="s">
        <v>713</v>
      </c>
      <c r="D62" s="101" t="s">
        <v>864</v>
      </c>
    </row>
    <row r="63" spans="1:4">
      <c r="A63" s="261">
        <v>63</v>
      </c>
      <c r="B63" s="262" t="s">
        <v>190</v>
      </c>
      <c r="C63" s="101" t="s">
        <v>186</v>
      </c>
      <c r="D63" s="101"/>
    </row>
    <row r="64" spans="1:4">
      <c r="A64" s="261">
        <v>64</v>
      </c>
      <c r="B64" s="262" t="s">
        <v>191</v>
      </c>
      <c r="C64" s="101" t="s">
        <v>186</v>
      </c>
      <c r="D64" s="101"/>
    </row>
    <row r="65" spans="1:4">
      <c r="A65" s="261">
        <v>65</v>
      </c>
      <c r="B65" s="262" t="s">
        <v>192</v>
      </c>
      <c r="C65" s="101" t="s">
        <v>186</v>
      </c>
      <c r="D65" s="101"/>
    </row>
    <row r="66" spans="1:4">
      <c r="A66" s="261">
        <v>66</v>
      </c>
      <c r="B66" s="262" t="s">
        <v>193</v>
      </c>
      <c r="C66" s="101" t="s">
        <v>186</v>
      </c>
      <c r="D66" s="101"/>
    </row>
    <row r="67" spans="1:4">
      <c r="A67" s="261">
        <v>67</v>
      </c>
      <c r="B67" s="262" t="s">
        <v>194</v>
      </c>
      <c r="C67" s="101" t="s">
        <v>186</v>
      </c>
      <c r="D67" s="101"/>
    </row>
    <row r="68" spans="1:4">
      <c r="A68" s="261">
        <v>68</v>
      </c>
      <c r="B68" s="262" t="s">
        <v>195</v>
      </c>
      <c r="C68" s="101" t="s">
        <v>186</v>
      </c>
      <c r="D68" s="101"/>
    </row>
    <row r="69" spans="1:4">
      <c r="A69" s="261">
        <v>69</v>
      </c>
      <c r="B69" s="393" t="s">
        <v>196</v>
      </c>
      <c r="C69" s="394" t="s">
        <v>197</v>
      </c>
      <c r="D69" s="394" t="s">
        <v>840</v>
      </c>
    </row>
    <row r="70" spans="1:4">
      <c r="A70" s="261">
        <v>70</v>
      </c>
      <c r="B70" s="393" t="s">
        <v>198</v>
      </c>
      <c r="C70" s="394" t="s">
        <v>197</v>
      </c>
      <c r="D70" s="394" t="s">
        <v>865</v>
      </c>
    </row>
    <row r="71" spans="1:4">
      <c r="A71" s="261">
        <v>71</v>
      </c>
      <c r="B71" s="393" t="s">
        <v>199</v>
      </c>
      <c r="C71" s="394" t="s">
        <v>197</v>
      </c>
      <c r="D71" s="394" t="s">
        <v>866</v>
      </c>
    </row>
    <row r="72" spans="1:4">
      <c r="A72" s="261">
        <v>72</v>
      </c>
      <c r="B72" s="393" t="s">
        <v>200</v>
      </c>
      <c r="C72" s="394" t="s">
        <v>197</v>
      </c>
      <c r="D72" s="394" t="s">
        <v>867</v>
      </c>
    </row>
    <row r="73" spans="1:4">
      <c r="A73" s="261">
        <v>73</v>
      </c>
      <c r="B73" s="393" t="s">
        <v>201</v>
      </c>
      <c r="C73" s="394" t="s">
        <v>197</v>
      </c>
      <c r="D73" s="394" t="s">
        <v>868</v>
      </c>
    </row>
    <row r="74" spans="1:4">
      <c r="A74" s="261">
        <v>74</v>
      </c>
      <c r="B74" s="393" t="s">
        <v>202</v>
      </c>
      <c r="C74" s="394" t="s">
        <v>197</v>
      </c>
      <c r="D74" s="394" t="s">
        <v>869</v>
      </c>
    </row>
    <row r="75" spans="1:4">
      <c r="A75" s="261">
        <v>75</v>
      </c>
      <c r="B75" s="393" t="s">
        <v>203</v>
      </c>
      <c r="C75" s="394" t="s">
        <v>197</v>
      </c>
      <c r="D75" s="394" t="s">
        <v>870</v>
      </c>
    </row>
    <row r="76" spans="1:4">
      <c r="A76" s="261">
        <v>76</v>
      </c>
      <c r="B76" s="267" t="s">
        <v>204</v>
      </c>
      <c r="C76" s="394" t="s">
        <v>197</v>
      </c>
      <c r="D76" s="394" t="s">
        <v>871</v>
      </c>
    </row>
    <row r="77" spans="1:4">
      <c r="A77" s="261">
        <v>77</v>
      </c>
      <c r="B77" s="267" t="s">
        <v>205</v>
      </c>
      <c r="C77" s="101" t="s">
        <v>206</v>
      </c>
      <c r="D77" s="101" t="s">
        <v>872</v>
      </c>
    </row>
    <row r="78" spans="1:4">
      <c r="A78" s="261">
        <v>78</v>
      </c>
      <c r="B78" s="262" t="s">
        <v>207</v>
      </c>
      <c r="C78" s="101" t="s">
        <v>206</v>
      </c>
      <c r="D78" s="101" t="s">
        <v>873</v>
      </c>
    </row>
    <row r="79" spans="1:4">
      <c r="A79" s="261">
        <v>79</v>
      </c>
      <c r="B79" s="262" t="s">
        <v>208</v>
      </c>
      <c r="C79" s="101" t="s">
        <v>206</v>
      </c>
      <c r="D79" s="101" t="s">
        <v>874</v>
      </c>
    </row>
    <row r="80" spans="1:4">
      <c r="A80" s="261">
        <v>80</v>
      </c>
      <c r="B80" s="262" t="s">
        <v>209</v>
      </c>
      <c r="C80" s="101" t="s">
        <v>206</v>
      </c>
      <c r="D80" s="101" t="s">
        <v>875</v>
      </c>
    </row>
    <row r="81" spans="1:4">
      <c r="A81" s="261">
        <v>81</v>
      </c>
      <c r="B81" s="262" t="s">
        <v>210</v>
      </c>
      <c r="C81" s="101" t="s">
        <v>211</v>
      </c>
      <c r="D81" s="101" t="s">
        <v>876</v>
      </c>
    </row>
    <row r="82" spans="1:4">
      <c r="A82" s="261">
        <v>82</v>
      </c>
      <c r="B82" s="262" t="s">
        <v>212</v>
      </c>
      <c r="C82" s="101" t="s">
        <v>211</v>
      </c>
      <c r="D82" s="101" t="s">
        <v>877</v>
      </c>
    </row>
    <row r="83" spans="1:4">
      <c r="A83" s="261">
        <v>83</v>
      </c>
      <c r="B83" s="262" t="s">
        <v>213</v>
      </c>
      <c r="C83" s="101" t="s">
        <v>211</v>
      </c>
      <c r="D83" s="101" t="s">
        <v>878</v>
      </c>
    </row>
    <row r="84" spans="1:4">
      <c r="A84" s="261">
        <v>84</v>
      </c>
      <c r="B84" s="262" t="s">
        <v>214</v>
      </c>
      <c r="C84" s="101" t="s">
        <v>211</v>
      </c>
      <c r="D84" s="101" t="s">
        <v>879</v>
      </c>
    </row>
    <row r="85" spans="1:4">
      <c r="A85" s="261">
        <v>85</v>
      </c>
      <c r="B85" s="262" t="s">
        <v>215</v>
      </c>
      <c r="C85" s="101" t="s">
        <v>211</v>
      </c>
      <c r="D85" s="101" t="s">
        <v>880</v>
      </c>
    </row>
    <row r="86" spans="1:4">
      <c r="A86" s="261">
        <v>86</v>
      </c>
      <c r="B86" s="262" t="s">
        <v>216</v>
      </c>
      <c r="C86" s="101" t="s">
        <v>211</v>
      </c>
      <c r="D86" s="101" t="s">
        <v>881</v>
      </c>
    </row>
    <row r="87" spans="1:4">
      <c r="A87" s="261">
        <v>88</v>
      </c>
      <c r="B87" s="267" t="s">
        <v>217</v>
      </c>
      <c r="C87" s="101" t="s">
        <v>218</v>
      </c>
      <c r="D87" s="101" t="s">
        <v>882</v>
      </c>
    </row>
    <row r="88" spans="1:4">
      <c r="A88" s="261">
        <v>89</v>
      </c>
      <c r="B88" s="262" t="s">
        <v>219</v>
      </c>
      <c r="C88" s="101" t="s">
        <v>218</v>
      </c>
      <c r="D88" s="101" t="s">
        <v>883</v>
      </c>
    </row>
    <row r="89" spans="1:4">
      <c r="A89" s="261">
        <v>90</v>
      </c>
      <c r="B89" s="262" t="s">
        <v>220</v>
      </c>
      <c r="C89" s="101" t="s">
        <v>218</v>
      </c>
      <c r="D89" s="101" t="s">
        <v>884</v>
      </c>
    </row>
    <row r="90" spans="1:4">
      <c r="A90" s="269">
        <v>91</v>
      </c>
      <c r="B90" s="270" t="s">
        <v>221</v>
      </c>
      <c r="C90" s="108" t="s">
        <v>218</v>
      </c>
      <c r="D90" s="108" t="s">
        <v>885</v>
      </c>
    </row>
    <row r="91" spans="1:4">
      <c r="A91" s="261">
        <v>92</v>
      </c>
      <c r="B91" s="262" t="s">
        <v>222</v>
      </c>
      <c r="C91" s="101" t="s">
        <v>218</v>
      </c>
      <c r="D91" s="101" t="s">
        <v>886</v>
      </c>
    </row>
    <row r="92" spans="1:4">
      <c r="A92" s="261">
        <v>93</v>
      </c>
      <c r="B92" s="262" t="s">
        <v>223</v>
      </c>
      <c r="C92" s="101" t="s">
        <v>218</v>
      </c>
      <c r="D92" s="101" t="s">
        <v>887</v>
      </c>
    </row>
    <row r="93" spans="1:4">
      <c r="A93" s="261">
        <v>94</v>
      </c>
      <c r="B93" s="262" t="s">
        <v>224</v>
      </c>
      <c r="C93" s="101" t="s">
        <v>218</v>
      </c>
      <c r="D93" s="101" t="s">
        <v>888</v>
      </c>
    </row>
    <row r="94" spans="1:4">
      <c r="A94" s="261">
        <v>95</v>
      </c>
      <c r="B94" s="267" t="s">
        <v>225</v>
      </c>
      <c r="C94" s="101" t="s">
        <v>226</v>
      </c>
      <c r="D94" s="101" t="s">
        <v>889</v>
      </c>
    </row>
    <row r="95" spans="1:4">
      <c r="A95" s="261">
        <v>96</v>
      </c>
      <c r="B95" s="262" t="s">
        <v>227</v>
      </c>
      <c r="C95" s="101" t="s">
        <v>226</v>
      </c>
      <c r="D95" s="101" t="s">
        <v>890</v>
      </c>
    </row>
    <row r="96" spans="1:4">
      <c r="A96" s="261">
        <v>97</v>
      </c>
      <c r="B96" s="262" t="s">
        <v>228</v>
      </c>
      <c r="C96" s="101" t="s">
        <v>226</v>
      </c>
      <c r="D96" s="101" t="s">
        <v>891</v>
      </c>
    </row>
    <row r="97" spans="1:4">
      <c r="A97" s="261">
        <v>98</v>
      </c>
      <c r="B97" s="262" t="s">
        <v>229</v>
      </c>
      <c r="C97" s="101" t="s">
        <v>226</v>
      </c>
      <c r="D97" s="101" t="s">
        <v>892</v>
      </c>
    </row>
    <row r="98" spans="1:4">
      <c r="A98" s="261">
        <v>99</v>
      </c>
      <c r="B98" s="262" t="s">
        <v>230</v>
      </c>
      <c r="C98" s="101" t="s">
        <v>226</v>
      </c>
      <c r="D98" s="101" t="s">
        <v>893</v>
      </c>
    </row>
    <row r="99" spans="1:4">
      <c r="A99" s="261">
        <v>100</v>
      </c>
      <c r="B99" s="262" t="s">
        <v>231</v>
      </c>
      <c r="C99" s="101" t="s">
        <v>226</v>
      </c>
      <c r="D99" s="101" t="s">
        <v>894</v>
      </c>
    </row>
    <row r="100" spans="1:4">
      <c r="A100" s="261">
        <v>101</v>
      </c>
      <c r="B100" s="262" t="s">
        <v>232</v>
      </c>
      <c r="C100" s="101" t="s">
        <v>226</v>
      </c>
      <c r="D100" s="101"/>
    </row>
    <row r="101" spans="1:4">
      <c r="A101" s="261">
        <v>102</v>
      </c>
      <c r="B101" s="262" t="s">
        <v>233</v>
      </c>
      <c r="C101" s="101" t="s">
        <v>226</v>
      </c>
      <c r="D101" s="101"/>
    </row>
    <row r="102" spans="1:4">
      <c r="A102" s="261">
        <v>103</v>
      </c>
      <c r="B102" s="271" t="s">
        <v>234</v>
      </c>
      <c r="C102" s="101" t="s">
        <v>235</v>
      </c>
      <c r="D102" s="101"/>
    </row>
    <row r="103" spans="1:4">
      <c r="A103" s="261">
        <v>104</v>
      </c>
      <c r="B103" s="271" t="s">
        <v>236</v>
      </c>
      <c r="C103" s="101" t="s">
        <v>235</v>
      </c>
      <c r="D103" s="101"/>
    </row>
    <row r="104" spans="1:4">
      <c r="A104" s="261">
        <v>105</v>
      </c>
      <c r="B104" s="271" t="s">
        <v>237</v>
      </c>
      <c r="C104" s="101" t="s">
        <v>249</v>
      </c>
      <c r="D104" s="101" t="s">
        <v>895</v>
      </c>
    </row>
    <row r="105" spans="1:4">
      <c r="A105" s="261">
        <v>106</v>
      </c>
      <c r="B105" s="271" t="s">
        <v>238</v>
      </c>
      <c r="C105" s="101" t="s">
        <v>544</v>
      </c>
      <c r="D105" s="101" t="s">
        <v>896</v>
      </c>
    </row>
    <row r="106" spans="1:4">
      <c r="A106" s="261">
        <v>107</v>
      </c>
      <c r="B106" s="271" t="s">
        <v>239</v>
      </c>
      <c r="C106" s="101" t="s">
        <v>235</v>
      </c>
      <c r="D106" s="101"/>
    </row>
    <row r="107" spans="1:4">
      <c r="A107" s="266">
        <v>108</v>
      </c>
      <c r="B107" s="267" t="s">
        <v>240</v>
      </c>
      <c r="C107" s="266" t="s">
        <v>544</v>
      </c>
      <c r="D107" s="266" t="s">
        <v>897</v>
      </c>
    </row>
    <row r="108" spans="1:4">
      <c r="A108" s="261">
        <v>109</v>
      </c>
      <c r="B108" s="267" t="s">
        <v>241</v>
      </c>
      <c r="C108" s="101" t="s">
        <v>546</v>
      </c>
      <c r="D108" s="101" t="s">
        <v>898</v>
      </c>
    </row>
    <row r="109" spans="1:4">
      <c r="A109" s="261">
        <v>110</v>
      </c>
      <c r="B109" s="262" t="s">
        <v>243</v>
      </c>
      <c r="C109" s="101" t="s">
        <v>242</v>
      </c>
      <c r="D109" s="101"/>
    </row>
    <row r="110" spans="1:4">
      <c r="A110" s="261">
        <v>111</v>
      </c>
      <c r="B110" s="262" t="s">
        <v>244</v>
      </c>
      <c r="C110" s="101" t="s">
        <v>242</v>
      </c>
      <c r="D110" s="101"/>
    </row>
    <row r="111" spans="1:4">
      <c r="A111" s="261">
        <v>112</v>
      </c>
      <c r="B111" s="262" t="s">
        <v>245</v>
      </c>
      <c r="C111" s="101" t="s">
        <v>206</v>
      </c>
      <c r="D111" s="101" t="s">
        <v>899</v>
      </c>
    </row>
    <row r="112" spans="1:4">
      <c r="A112" s="261">
        <v>113</v>
      </c>
      <c r="B112" s="262" t="s">
        <v>246</v>
      </c>
      <c r="C112" s="101" t="s">
        <v>373</v>
      </c>
      <c r="D112" s="101" t="s">
        <v>900</v>
      </c>
    </row>
    <row r="113" spans="1:4">
      <c r="A113" s="261">
        <v>114</v>
      </c>
      <c r="B113" s="262" t="s">
        <v>247</v>
      </c>
      <c r="C113" s="101" t="s">
        <v>242</v>
      </c>
      <c r="D113" s="101"/>
    </row>
    <row r="114" spans="1:4">
      <c r="A114" s="261">
        <v>115</v>
      </c>
      <c r="B114" s="267" t="s">
        <v>248</v>
      </c>
      <c r="C114" s="101" t="s">
        <v>249</v>
      </c>
      <c r="D114" s="101" t="s">
        <v>901</v>
      </c>
    </row>
    <row r="115" spans="1:4">
      <c r="A115" s="261">
        <v>116</v>
      </c>
      <c r="B115" s="262" t="s">
        <v>250</v>
      </c>
      <c r="C115" s="101" t="s">
        <v>249</v>
      </c>
      <c r="D115" s="101" t="s">
        <v>902</v>
      </c>
    </row>
    <row r="116" spans="1:4">
      <c r="A116" s="261">
        <v>117</v>
      </c>
      <c r="B116" s="262" t="s">
        <v>251</v>
      </c>
      <c r="C116" s="101" t="s">
        <v>249</v>
      </c>
      <c r="D116" s="101" t="s">
        <v>903</v>
      </c>
    </row>
    <row r="117" spans="1:4">
      <c r="A117" s="266">
        <v>118</v>
      </c>
      <c r="B117" s="262" t="s">
        <v>252</v>
      </c>
      <c r="C117" s="101" t="s">
        <v>249</v>
      </c>
      <c r="D117" s="101" t="s">
        <v>904</v>
      </c>
    </row>
    <row r="118" spans="1:4">
      <c r="A118" s="261">
        <v>119</v>
      </c>
      <c r="B118" s="262" t="s">
        <v>253</v>
      </c>
      <c r="C118" s="101" t="s">
        <v>249</v>
      </c>
      <c r="D118" s="101" t="s">
        <v>905</v>
      </c>
    </row>
    <row r="119" spans="1:4">
      <c r="A119" s="261">
        <v>120</v>
      </c>
      <c r="B119" s="262" t="s">
        <v>254</v>
      </c>
      <c r="C119" s="101" t="s">
        <v>249</v>
      </c>
      <c r="D119" s="101" t="s">
        <v>906</v>
      </c>
    </row>
    <row r="120" spans="1:4">
      <c r="A120" s="261">
        <v>121</v>
      </c>
      <c r="B120" s="262" t="s">
        <v>255</v>
      </c>
      <c r="C120" s="101" t="s">
        <v>130</v>
      </c>
      <c r="D120" s="101" t="s">
        <v>907</v>
      </c>
    </row>
    <row r="121" spans="1:4">
      <c r="A121" s="261">
        <v>122</v>
      </c>
      <c r="B121" s="262" t="s">
        <v>256</v>
      </c>
      <c r="C121" s="101" t="s">
        <v>249</v>
      </c>
      <c r="D121" s="101" t="s">
        <v>908</v>
      </c>
    </row>
    <row r="122" spans="1:4">
      <c r="A122" s="261">
        <v>123</v>
      </c>
      <c r="B122" s="262" t="s">
        <v>257</v>
      </c>
      <c r="C122" s="101" t="s">
        <v>249</v>
      </c>
      <c r="D122" s="101" t="s">
        <v>909</v>
      </c>
    </row>
    <row r="123" spans="1:4">
      <c r="A123" s="266">
        <v>124</v>
      </c>
      <c r="B123" s="262" t="s">
        <v>258</v>
      </c>
      <c r="C123" s="101" t="s">
        <v>249</v>
      </c>
      <c r="D123" s="101" t="s">
        <v>910</v>
      </c>
    </row>
    <row r="124" spans="1:4">
      <c r="A124" s="266">
        <v>125</v>
      </c>
      <c r="B124" s="267" t="s">
        <v>259</v>
      </c>
      <c r="C124" s="266" t="s">
        <v>260</v>
      </c>
      <c r="D124" s="266" t="s">
        <v>911</v>
      </c>
    </row>
    <row r="125" spans="1:4">
      <c r="A125" s="266">
        <v>126</v>
      </c>
      <c r="B125" s="267" t="s">
        <v>261</v>
      </c>
      <c r="C125" s="266" t="s">
        <v>260</v>
      </c>
      <c r="D125" s="266" t="s">
        <v>912</v>
      </c>
    </row>
    <row r="126" spans="1:4">
      <c r="A126" s="261">
        <v>127</v>
      </c>
      <c r="B126" s="262" t="s">
        <v>262</v>
      </c>
      <c r="C126" s="101" t="s">
        <v>547</v>
      </c>
      <c r="D126" s="101" t="s">
        <v>913</v>
      </c>
    </row>
    <row r="127" spans="1:4">
      <c r="A127" s="266">
        <v>128</v>
      </c>
      <c r="B127" s="267" t="s">
        <v>516</v>
      </c>
      <c r="C127" s="266" t="s">
        <v>260</v>
      </c>
      <c r="D127" s="266" t="s">
        <v>914</v>
      </c>
    </row>
    <row r="128" spans="1:4">
      <c r="A128" s="266">
        <v>129</v>
      </c>
      <c r="B128" s="267" t="s">
        <v>517</v>
      </c>
      <c r="C128" s="266" t="s">
        <v>260</v>
      </c>
      <c r="D128" s="266" t="s">
        <v>915</v>
      </c>
    </row>
    <row r="129" spans="1:4">
      <c r="A129" s="261">
        <v>130</v>
      </c>
      <c r="B129" s="267" t="s">
        <v>263</v>
      </c>
      <c r="C129" s="101" t="s">
        <v>264</v>
      </c>
      <c r="D129" s="101" t="s">
        <v>916</v>
      </c>
    </row>
    <row r="130" spans="1:4">
      <c r="A130" s="261">
        <v>131</v>
      </c>
      <c r="B130" s="262" t="s">
        <v>265</v>
      </c>
      <c r="C130" s="101" t="s">
        <v>264</v>
      </c>
      <c r="D130" s="101" t="s">
        <v>917</v>
      </c>
    </row>
    <row r="131" spans="1:4">
      <c r="A131" s="261">
        <v>132</v>
      </c>
      <c r="B131" s="262" t="s">
        <v>266</v>
      </c>
      <c r="C131" s="101" t="s">
        <v>264</v>
      </c>
      <c r="D131" s="101"/>
    </row>
    <row r="132" spans="1:4">
      <c r="A132" s="261">
        <v>133</v>
      </c>
      <c r="B132" s="262" t="s">
        <v>267</v>
      </c>
      <c r="C132" s="101" t="s">
        <v>264</v>
      </c>
      <c r="D132" s="101"/>
    </row>
    <row r="133" spans="1:4">
      <c r="A133" s="261">
        <v>134</v>
      </c>
      <c r="B133" s="262" t="s">
        <v>268</v>
      </c>
      <c r="C133" s="101" t="s">
        <v>264</v>
      </c>
      <c r="D133" s="101"/>
    </row>
    <row r="134" spans="1:4">
      <c r="A134" s="261">
        <v>135</v>
      </c>
      <c r="B134" s="262" t="s">
        <v>269</v>
      </c>
      <c r="C134" s="101" t="s">
        <v>264</v>
      </c>
      <c r="D134" s="101"/>
    </row>
    <row r="135" spans="1:4">
      <c r="A135" s="261">
        <v>136</v>
      </c>
      <c r="B135" s="262" t="s">
        <v>270</v>
      </c>
      <c r="C135" s="101" t="s">
        <v>264</v>
      </c>
      <c r="D135" s="101" t="s">
        <v>918</v>
      </c>
    </row>
    <row r="136" spans="1:4">
      <c r="A136" s="261">
        <v>137</v>
      </c>
      <c r="B136" s="262" t="s">
        <v>271</v>
      </c>
      <c r="C136" s="101" t="s">
        <v>264</v>
      </c>
      <c r="D136" s="101" t="s">
        <v>919</v>
      </c>
    </row>
    <row r="137" spans="1:4">
      <c r="A137" s="261">
        <v>138</v>
      </c>
      <c r="B137" s="262" t="s">
        <v>272</v>
      </c>
      <c r="C137" s="101" t="s">
        <v>264</v>
      </c>
      <c r="D137" s="101" t="s">
        <v>920</v>
      </c>
    </row>
    <row r="138" spans="1:4">
      <c r="A138" s="261">
        <v>139</v>
      </c>
      <c r="B138" s="377" t="s">
        <v>273</v>
      </c>
      <c r="C138" s="101" t="s">
        <v>713</v>
      </c>
      <c r="D138" s="101" t="s">
        <v>921</v>
      </c>
    </row>
    <row r="139" spans="1:4">
      <c r="A139" s="261">
        <v>140</v>
      </c>
      <c r="B139" s="378" t="s">
        <v>275</v>
      </c>
      <c r="C139" s="101" t="s">
        <v>713</v>
      </c>
      <c r="D139" s="101" t="s">
        <v>922</v>
      </c>
    </row>
    <row r="140" spans="1:4">
      <c r="A140" s="261">
        <v>141</v>
      </c>
      <c r="B140" s="378" t="s">
        <v>276</v>
      </c>
      <c r="C140" s="101" t="s">
        <v>713</v>
      </c>
      <c r="D140" s="101" t="s">
        <v>923</v>
      </c>
    </row>
    <row r="141" spans="1:4">
      <c r="A141" s="261">
        <v>142</v>
      </c>
      <c r="B141" s="378" t="s">
        <v>277</v>
      </c>
      <c r="C141" s="101" t="s">
        <v>274</v>
      </c>
      <c r="D141" s="101" t="s">
        <v>924</v>
      </c>
    </row>
    <row r="142" spans="1:4">
      <c r="A142" s="261">
        <v>143</v>
      </c>
      <c r="B142" s="378" t="s">
        <v>278</v>
      </c>
      <c r="C142" s="101" t="s">
        <v>714</v>
      </c>
      <c r="D142" s="101"/>
    </row>
    <row r="143" spans="1:4">
      <c r="A143" s="261">
        <v>144</v>
      </c>
      <c r="B143" s="378" t="s">
        <v>279</v>
      </c>
      <c r="C143" s="101" t="s">
        <v>715</v>
      </c>
      <c r="D143" s="101" t="s">
        <v>925</v>
      </c>
    </row>
    <row r="144" spans="1:4">
      <c r="A144" s="261">
        <v>145</v>
      </c>
      <c r="B144" s="378" t="s">
        <v>280</v>
      </c>
      <c r="C144" s="101" t="s">
        <v>274</v>
      </c>
      <c r="D144" s="101"/>
    </row>
    <row r="145" spans="1:4">
      <c r="A145" s="261">
        <v>146</v>
      </c>
      <c r="B145" s="378" t="s">
        <v>281</v>
      </c>
      <c r="C145" s="101" t="s">
        <v>274</v>
      </c>
      <c r="D145" s="101"/>
    </row>
    <row r="146" spans="1:4">
      <c r="A146" s="261">
        <v>147</v>
      </c>
      <c r="B146" s="378" t="s">
        <v>282</v>
      </c>
      <c r="C146" s="101" t="s">
        <v>274</v>
      </c>
      <c r="D146" s="101"/>
    </row>
    <row r="147" spans="1:4">
      <c r="A147" s="261">
        <v>148</v>
      </c>
      <c r="B147" s="378" t="s">
        <v>283</v>
      </c>
      <c r="C147" s="101" t="s">
        <v>715</v>
      </c>
      <c r="D147" s="101" t="s">
        <v>926</v>
      </c>
    </row>
    <row r="148" spans="1:4">
      <c r="A148" s="261">
        <v>149</v>
      </c>
      <c r="B148" s="378" t="s">
        <v>284</v>
      </c>
      <c r="C148" s="101" t="s">
        <v>713</v>
      </c>
      <c r="D148" s="101" t="s">
        <v>927</v>
      </c>
    </row>
    <row r="149" spans="1:4">
      <c r="A149" s="261">
        <v>150</v>
      </c>
      <c r="B149" s="378" t="s">
        <v>285</v>
      </c>
      <c r="C149" s="101" t="s">
        <v>713</v>
      </c>
      <c r="D149" s="101" t="s">
        <v>928</v>
      </c>
    </row>
    <row r="150" spans="1:4">
      <c r="A150" s="265">
        <v>151</v>
      </c>
      <c r="B150" s="395" t="s">
        <v>286</v>
      </c>
      <c r="C150" s="183" t="s">
        <v>274</v>
      </c>
      <c r="D150" s="183" t="s">
        <v>929</v>
      </c>
    </row>
    <row r="151" spans="1:4">
      <c r="A151" s="261">
        <v>152</v>
      </c>
      <c r="B151" s="378" t="s">
        <v>287</v>
      </c>
      <c r="C151" s="101" t="s">
        <v>274</v>
      </c>
      <c r="D151" s="101" t="s">
        <v>930</v>
      </c>
    </row>
    <row r="152" spans="1:4">
      <c r="A152" s="261">
        <v>153</v>
      </c>
      <c r="B152" s="378" t="s">
        <v>288</v>
      </c>
      <c r="C152" s="101" t="s">
        <v>715</v>
      </c>
      <c r="D152" s="101" t="s">
        <v>931</v>
      </c>
    </row>
    <row r="153" spans="1:4">
      <c r="A153" s="261">
        <v>154</v>
      </c>
      <c r="B153" s="379" t="s">
        <v>289</v>
      </c>
      <c r="C153" s="101" t="s">
        <v>274</v>
      </c>
      <c r="D153" s="101" t="s">
        <v>932</v>
      </c>
    </row>
    <row r="154" spans="1:4">
      <c r="A154" s="261">
        <v>155</v>
      </c>
      <c r="B154" s="379" t="s">
        <v>290</v>
      </c>
      <c r="C154" s="101" t="s">
        <v>274</v>
      </c>
      <c r="D154" s="101"/>
    </row>
    <row r="155" spans="1:4">
      <c r="A155" s="261">
        <v>156</v>
      </c>
      <c r="B155" s="379" t="s">
        <v>291</v>
      </c>
      <c r="C155" s="101" t="s">
        <v>274</v>
      </c>
      <c r="D155" s="101"/>
    </row>
    <row r="156" spans="1:4">
      <c r="A156" s="261">
        <v>157</v>
      </c>
      <c r="B156" s="378" t="s">
        <v>292</v>
      </c>
      <c r="C156" s="101" t="s">
        <v>274</v>
      </c>
      <c r="D156" s="101"/>
    </row>
    <row r="157" spans="1:4">
      <c r="A157" s="261">
        <v>158</v>
      </c>
      <c r="B157" s="267" t="s">
        <v>293</v>
      </c>
      <c r="C157" s="266" t="s">
        <v>294</v>
      </c>
      <c r="D157" s="266" t="s">
        <v>933</v>
      </c>
    </row>
    <row r="158" spans="1:4">
      <c r="A158" s="261">
        <v>159</v>
      </c>
      <c r="B158" s="262" t="s">
        <v>295</v>
      </c>
      <c r="C158" s="101" t="s">
        <v>294</v>
      </c>
      <c r="D158" s="101"/>
    </row>
    <row r="159" spans="1:4">
      <c r="A159" s="261">
        <v>160</v>
      </c>
      <c r="B159" s="262" t="s">
        <v>296</v>
      </c>
      <c r="C159" s="101" t="s">
        <v>294</v>
      </c>
      <c r="D159" s="101"/>
    </row>
    <row r="160" spans="1:4" ht="15.75">
      <c r="A160" s="261">
        <v>161</v>
      </c>
      <c r="B160" s="396" t="s">
        <v>297</v>
      </c>
      <c r="C160" s="101" t="s">
        <v>294</v>
      </c>
      <c r="D160" s="101" t="s">
        <v>934</v>
      </c>
    </row>
    <row r="161" spans="1:4" ht="15.75" thickBot="1">
      <c r="A161" s="269">
        <v>162</v>
      </c>
      <c r="B161" s="270" t="s">
        <v>298</v>
      </c>
      <c r="C161" s="108" t="s">
        <v>294</v>
      </c>
      <c r="D161" s="108"/>
    </row>
    <row r="162" spans="1:4">
      <c r="A162" s="260">
        <v>163</v>
      </c>
      <c r="B162" s="268" t="s">
        <v>299</v>
      </c>
      <c r="C162" s="375" t="s">
        <v>294</v>
      </c>
      <c r="D162" s="375"/>
    </row>
    <row r="163" spans="1:4">
      <c r="A163" s="261">
        <v>164</v>
      </c>
      <c r="B163" s="397" t="s">
        <v>300</v>
      </c>
      <c r="C163" s="266" t="s">
        <v>197</v>
      </c>
      <c r="D163" s="266" t="s">
        <v>935</v>
      </c>
    </row>
    <row r="164" spans="1:4">
      <c r="A164" s="261">
        <v>165</v>
      </c>
      <c r="B164" s="380" t="s">
        <v>301</v>
      </c>
      <c r="C164" s="101" t="s">
        <v>642</v>
      </c>
      <c r="D164" s="101"/>
    </row>
    <row r="165" spans="1:4">
      <c r="A165" s="261">
        <v>166</v>
      </c>
      <c r="B165" s="380" t="s">
        <v>302</v>
      </c>
      <c r="C165" s="101" t="s">
        <v>642</v>
      </c>
      <c r="D165" s="101"/>
    </row>
    <row r="166" spans="1:4">
      <c r="A166" s="261">
        <v>167</v>
      </c>
      <c r="B166" s="380" t="s">
        <v>303</v>
      </c>
      <c r="C166" s="101" t="s">
        <v>642</v>
      </c>
      <c r="D166" s="101" t="s">
        <v>936</v>
      </c>
    </row>
    <row r="167" spans="1:4">
      <c r="A167" s="261">
        <v>168</v>
      </c>
      <c r="B167" s="380" t="s">
        <v>304</v>
      </c>
      <c r="C167" s="101" t="s">
        <v>642</v>
      </c>
      <c r="D167" s="101" t="s">
        <v>937</v>
      </c>
    </row>
    <row r="168" spans="1:4" ht="15.75" thickBot="1">
      <c r="A168" s="269">
        <v>169</v>
      </c>
      <c r="B168" s="381" t="s">
        <v>305</v>
      </c>
      <c r="C168" s="108" t="s">
        <v>642</v>
      </c>
      <c r="D168" s="108"/>
    </row>
    <row r="169" spans="1:4">
      <c r="A169" s="260">
        <v>170</v>
      </c>
      <c r="B169" s="382" t="s">
        <v>306</v>
      </c>
      <c r="C169" s="375" t="s">
        <v>642</v>
      </c>
      <c r="D169" s="375"/>
    </row>
    <row r="170" spans="1:4">
      <c r="A170" s="261">
        <v>171</v>
      </c>
      <c r="B170" s="380" t="s">
        <v>307</v>
      </c>
      <c r="C170" s="101" t="s">
        <v>642</v>
      </c>
      <c r="D170" s="101"/>
    </row>
    <row r="171" spans="1:4">
      <c r="A171" s="261">
        <v>172</v>
      </c>
      <c r="B171" s="267" t="s">
        <v>308</v>
      </c>
      <c r="C171" s="101" t="s">
        <v>309</v>
      </c>
      <c r="D171" s="101" t="s">
        <v>938</v>
      </c>
    </row>
    <row r="172" spans="1:4">
      <c r="A172" s="261">
        <v>173</v>
      </c>
      <c r="B172" s="262" t="s">
        <v>310</v>
      </c>
      <c r="C172" s="101" t="s">
        <v>309</v>
      </c>
      <c r="D172" s="101" t="s">
        <v>939</v>
      </c>
    </row>
    <row r="173" spans="1:4">
      <c r="A173" s="261">
        <v>174</v>
      </c>
      <c r="B173" s="262" t="s">
        <v>311</v>
      </c>
      <c r="C173" s="101" t="s">
        <v>309</v>
      </c>
      <c r="D173" s="101" t="s">
        <v>940</v>
      </c>
    </row>
    <row r="174" spans="1:4">
      <c r="A174" s="261">
        <v>175</v>
      </c>
      <c r="B174" s="262" t="s">
        <v>312</v>
      </c>
      <c r="C174" s="101" t="s">
        <v>309</v>
      </c>
      <c r="D174" s="101" t="s">
        <v>941</v>
      </c>
    </row>
    <row r="175" spans="1:4" ht="15.75" thickBot="1">
      <c r="A175" s="386">
        <v>176</v>
      </c>
      <c r="B175" s="274" t="s">
        <v>313</v>
      </c>
      <c r="C175" s="108" t="s">
        <v>309</v>
      </c>
      <c r="D175" s="108" t="s">
        <v>942</v>
      </c>
    </row>
    <row r="176" spans="1:4">
      <c r="A176" s="260">
        <v>177</v>
      </c>
      <c r="B176" s="398" t="s">
        <v>314</v>
      </c>
      <c r="C176" s="375" t="s">
        <v>315</v>
      </c>
      <c r="D176" s="375" t="s">
        <v>943</v>
      </c>
    </row>
    <row r="177" spans="1:4">
      <c r="A177" s="261">
        <v>178</v>
      </c>
      <c r="B177" s="262" t="s">
        <v>316</v>
      </c>
      <c r="C177" s="101" t="s">
        <v>315</v>
      </c>
      <c r="D177" s="101" t="s">
        <v>944</v>
      </c>
    </row>
    <row r="178" spans="1:4">
      <c r="A178" s="261">
        <v>179</v>
      </c>
      <c r="B178" s="262" t="s">
        <v>317</v>
      </c>
      <c r="C178" s="101" t="s">
        <v>315</v>
      </c>
      <c r="D178" s="101" t="s">
        <v>945</v>
      </c>
    </row>
    <row r="179" spans="1:4">
      <c r="A179" s="261">
        <v>180</v>
      </c>
      <c r="B179" s="262" t="s">
        <v>318</v>
      </c>
      <c r="C179" s="101" t="s">
        <v>315</v>
      </c>
      <c r="D179" s="101" t="s">
        <v>946</v>
      </c>
    </row>
    <row r="180" spans="1:4">
      <c r="A180" s="261">
        <v>181</v>
      </c>
      <c r="B180" s="262" t="s">
        <v>319</v>
      </c>
      <c r="C180" s="101" t="s">
        <v>315</v>
      </c>
      <c r="D180" s="101" t="s">
        <v>947</v>
      </c>
    </row>
    <row r="181" spans="1:4">
      <c r="A181" s="261">
        <v>182</v>
      </c>
      <c r="B181" s="262" t="s">
        <v>442</v>
      </c>
      <c r="C181" s="101" t="s">
        <v>315</v>
      </c>
      <c r="D181" s="101" t="s">
        <v>948</v>
      </c>
    </row>
    <row r="182" spans="1:4">
      <c r="A182" s="261">
        <v>183</v>
      </c>
      <c r="B182" s="262" t="s">
        <v>443</v>
      </c>
      <c r="C182" s="101" t="s">
        <v>315</v>
      </c>
      <c r="D182" s="101" t="s">
        <v>949</v>
      </c>
    </row>
    <row r="183" spans="1:4">
      <c r="A183" s="261">
        <v>184</v>
      </c>
      <c r="B183" s="262" t="s">
        <v>320</v>
      </c>
      <c r="C183" s="101" t="s">
        <v>315</v>
      </c>
      <c r="D183" s="101" t="s">
        <v>950</v>
      </c>
    </row>
    <row r="184" spans="1:4">
      <c r="A184" s="261">
        <v>185</v>
      </c>
      <c r="B184" s="262" t="s">
        <v>321</v>
      </c>
      <c r="C184" s="101" t="s">
        <v>315</v>
      </c>
      <c r="D184" s="101" t="s">
        <v>951</v>
      </c>
    </row>
    <row r="185" spans="1:4">
      <c r="A185" s="266">
        <v>186</v>
      </c>
      <c r="B185" s="267" t="s">
        <v>322</v>
      </c>
      <c r="C185" s="101" t="s">
        <v>315</v>
      </c>
      <c r="D185" s="101" t="s">
        <v>951</v>
      </c>
    </row>
    <row r="186" spans="1:4">
      <c r="A186" s="261">
        <v>187</v>
      </c>
      <c r="B186" s="267" t="s">
        <v>643</v>
      </c>
      <c r="C186" s="266" t="s">
        <v>197</v>
      </c>
      <c r="D186" s="266" t="s">
        <v>952</v>
      </c>
    </row>
    <row r="187" spans="1:4">
      <c r="A187" s="261">
        <v>188</v>
      </c>
      <c r="B187" s="267" t="s">
        <v>323</v>
      </c>
      <c r="C187" s="101" t="s">
        <v>716</v>
      </c>
      <c r="D187" s="101" t="s">
        <v>953</v>
      </c>
    </row>
    <row r="188" spans="1:4">
      <c r="A188" s="261">
        <v>189</v>
      </c>
      <c r="B188" s="262" t="s">
        <v>325</v>
      </c>
      <c r="C188" s="101" t="s">
        <v>324</v>
      </c>
      <c r="D188" s="101"/>
    </row>
    <row r="189" spans="1:4" ht="15.75" thickBot="1">
      <c r="A189" s="269">
        <v>190</v>
      </c>
      <c r="B189" s="270" t="s">
        <v>326</v>
      </c>
      <c r="C189" s="108" t="s">
        <v>716</v>
      </c>
      <c r="D189" s="108" t="s">
        <v>954</v>
      </c>
    </row>
    <row r="190" spans="1:4">
      <c r="A190" s="260">
        <v>191</v>
      </c>
      <c r="B190" s="268" t="s">
        <v>327</v>
      </c>
      <c r="C190" s="375" t="s">
        <v>324</v>
      </c>
      <c r="D190" s="375"/>
    </row>
    <row r="191" spans="1:4">
      <c r="A191" s="261">
        <v>192</v>
      </c>
      <c r="B191" s="262" t="s">
        <v>328</v>
      </c>
      <c r="C191" s="101" t="s">
        <v>136</v>
      </c>
      <c r="D191" s="101" t="s">
        <v>955</v>
      </c>
    </row>
    <row r="192" spans="1:4">
      <c r="A192" s="261">
        <v>193</v>
      </c>
      <c r="B192" s="262" t="s">
        <v>329</v>
      </c>
      <c r="C192" s="101" t="s">
        <v>324</v>
      </c>
      <c r="D192" s="101" t="s">
        <v>956</v>
      </c>
    </row>
    <row r="193" spans="1:4">
      <c r="A193" s="261">
        <v>194</v>
      </c>
      <c r="B193" s="262" t="s">
        <v>330</v>
      </c>
      <c r="C193" s="101" t="s">
        <v>136</v>
      </c>
      <c r="D193" s="101" t="s">
        <v>957</v>
      </c>
    </row>
    <row r="194" spans="1:4">
      <c r="A194" s="261">
        <v>195</v>
      </c>
      <c r="B194" s="262" t="s">
        <v>331</v>
      </c>
      <c r="C194" s="101" t="s">
        <v>136</v>
      </c>
      <c r="D194" s="101" t="s">
        <v>958</v>
      </c>
    </row>
    <row r="195" spans="1:4">
      <c r="A195" s="261">
        <v>196</v>
      </c>
      <c r="B195" s="262" t="s">
        <v>332</v>
      </c>
      <c r="C195" s="101" t="s">
        <v>324</v>
      </c>
      <c r="D195" s="101" t="s">
        <v>959</v>
      </c>
    </row>
    <row r="196" spans="1:4">
      <c r="A196" s="261">
        <v>197</v>
      </c>
      <c r="B196" s="383" t="s">
        <v>333</v>
      </c>
      <c r="C196" s="101" t="s">
        <v>334</v>
      </c>
      <c r="D196" s="101" t="s">
        <v>960</v>
      </c>
    </row>
    <row r="197" spans="1:4">
      <c r="A197" s="261">
        <v>198</v>
      </c>
      <c r="B197" s="351" t="s">
        <v>335</v>
      </c>
      <c r="C197" s="101" t="s">
        <v>334</v>
      </c>
      <c r="D197" s="101" t="s">
        <v>961</v>
      </c>
    </row>
    <row r="198" spans="1:4">
      <c r="A198" s="261">
        <v>199</v>
      </c>
      <c r="B198" s="351" t="s">
        <v>336</v>
      </c>
      <c r="C198" s="101" t="s">
        <v>334</v>
      </c>
      <c r="D198" s="101" t="s">
        <v>962</v>
      </c>
    </row>
    <row r="199" spans="1:4">
      <c r="A199" s="261">
        <v>200</v>
      </c>
      <c r="B199" s="351" t="s">
        <v>337</v>
      </c>
      <c r="C199" s="101" t="s">
        <v>334</v>
      </c>
      <c r="D199" s="101" t="s">
        <v>963</v>
      </c>
    </row>
    <row r="200" spans="1:4">
      <c r="A200" s="261">
        <v>201</v>
      </c>
      <c r="B200" s="351" t="s">
        <v>338</v>
      </c>
      <c r="C200" s="101" t="s">
        <v>334</v>
      </c>
      <c r="D200" s="101" t="s">
        <v>964</v>
      </c>
    </row>
    <row r="201" spans="1:4">
      <c r="A201" s="261">
        <v>202</v>
      </c>
      <c r="B201" s="351" t="s">
        <v>339</v>
      </c>
      <c r="C201" s="101" t="s">
        <v>334</v>
      </c>
      <c r="D201" s="101" t="s">
        <v>965</v>
      </c>
    </row>
    <row r="202" spans="1:4">
      <c r="A202" s="261">
        <v>203</v>
      </c>
      <c r="B202" s="351" t="s">
        <v>340</v>
      </c>
      <c r="C202" s="101" t="s">
        <v>334</v>
      </c>
      <c r="D202" s="101" t="s">
        <v>966</v>
      </c>
    </row>
    <row r="203" spans="1:4">
      <c r="A203" s="261">
        <v>204</v>
      </c>
      <c r="B203" s="351" t="s">
        <v>341</v>
      </c>
      <c r="C203" s="101" t="s">
        <v>334</v>
      </c>
      <c r="D203" s="101" t="s">
        <v>967</v>
      </c>
    </row>
    <row r="204" spans="1:4">
      <c r="A204" s="261">
        <v>205</v>
      </c>
      <c r="B204" s="351" t="s">
        <v>342</v>
      </c>
      <c r="C204" s="101" t="s">
        <v>334</v>
      </c>
      <c r="D204" s="101" t="s">
        <v>968</v>
      </c>
    </row>
    <row r="205" spans="1:4">
      <c r="A205" s="261">
        <v>206</v>
      </c>
      <c r="B205" s="267" t="s">
        <v>343</v>
      </c>
      <c r="C205" s="101" t="s">
        <v>344</v>
      </c>
      <c r="D205" s="101" t="s">
        <v>969</v>
      </c>
    </row>
    <row r="206" spans="1:4">
      <c r="A206" s="261">
        <v>207</v>
      </c>
      <c r="B206" s="262" t="s">
        <v>345</v>
      </c>
      <c r="C206" s="101" t="s">
        <v>344</v>
      </c>
      <c r="D206" s="101" t="s">
        <v>970</v>
      </c>
    </row>
    <row r="207" spans="1:4">
      <c r="A207" s="261">
        <v>208</v>
      </c>
      <c r="B207" s="262" t="s">
        <v>346</v>
      </c>
      <c r="C207" s="101" t="s">
        <v>344</v>
      </c>
      <c r="D207" s="101" t="s">
        <v>971</v>
      </c>
    </row>
    <row r="208" spans="1:4">
      <c r="A208" s="261">
        <v>209</v>
      </c>
      <c r="B208" s="267" t="s">
        <v>347</v>
      </c>
      <c r="C208" s="266" t="s">
        <v>130</v>
      </c>
      <c r="D208" s="266" t="s">
        <v>972</v>
      </c>
    </row>
    <row r="209" spans="1:4">
      <c r="A209" s="261">
        <v>210</v>
      </c>
      <c r="B209" s="267" t="s">
        <v>348</v>
      </c>
      <c r="C209" s="266" t="s">
        <v>130</v>
      </c>
      <c r="D209" s="266" t="s">
        <v>973</v>
      </c>
    </row>
    <row r="210" spans="1:4">
      <c r="A210" s="266">
        <v>211</v>
      </c>
      <c r="B210" s="267" t="s">
        <v>349</v>
      </c>
      <c r="C210" s="266" t="s">
        <v>260</v>
      </c>
      <c r="D210" s="266" t="s">
        <v>974</v>
      </c>
    </row>
    <row r="211" spans="1:4">
      <c r="A211" s="261">
        <v>212</v>
      </c>
      <c r="B211" s="262" t="s">
        <v>350</v>
      </c>
      <c r="C211" s="101" t="s">
        <v>344</v>
      </c>
      <c r="D211" s="101" t="s">
        <v>975</v>
      </c>
    </row>
    <row r="212" spans="1:4">
      <c r="A212" s="261">
        <v>213</v>
      </c>
      <c r="B212" s="262" t="s">
        <v>438</v>
      </c>
      <c r="C212" s="101" t="s">
        <v>344</v>
      </c>
      <c r="D212" s="101" t="s">
        <v>976</v>
      </c>
    </row>
    <row r="213" spans="1:4">
      <c r="A213" s="261">
        <v>214</v>
      </c>
      <c r="B213" s="262" t="s">
        <v>437</v>
      </c>
      <c r="C213" s="101" t="s">
        <v>344</v>
      </c>
      <c r="D213" s="101" t="s">
        <v>977</v>
      </c>
    </row>
    <row r="214" spans="1:4">
      <c r="A214" s="261">
        <v>215</v>
      </c>
      <c r="B214" s="267" t="s">
        <v>351</v>
      </c>
      <c r="C214" s="266" t="s">
        <v>130</v>
      </c>
      <c r="D214" s="266" t="s">
        <v>978</v>
      </c>
    </row>
    <row r="215" spans="1:4">
      <c r="A215" s="261">
        <v>216</v>
      </c>
      <c r="B215" s="262" t="s">
        <v>352</v>
      </c>
      <c r="C215" s="101" t="s">
        <v>344</v>
      </c>
      <c r="D215" s="101" t="s">
        <v>979</v>
      </c>
    </row>
    <row r="216" spans="1:4">
      <c r="A216" s="261">
        <v>217</v>
      </c>
      <c r="B216" s="262" t="s">
        <v>518</v>
      </c>
      <c r="C216" s="101" t="s">
        <v>344</v>
      </c>
      <c r="D216" s="101" t="s">
        <v>980</v>
      </c>
    </row>
    <row r="217" spans="1:4">
      <c r="A217" s="261">
        <v>218</v>
      </c>
      <c r="B217" s="262" t="s">
        <v>353</v>
      </c>
      <c r="C217" s="101" t="s">
        <v>344</v>
      </c>
      <c r="D217" s="101" t="s">
        <v>981</v>
      </c>
    </row>
    <row r="218" spans="1:4">
      <c r="A218" s="261">
        <v>219</v>
      </c>
      <c r="B218" s="262" t="s">
        <v>354</v>
      </c>
      <c r="C218" s="101" t="s">
        <v>344</v>
      </c>
      <c r="D218" s="101" t="s">
        <v>867</v>
      </c>
    </row>
    <row r="219" spans="1:4">
      <c r="A219" s="261">
        <v>220</v>
      </c>
      <c r="B219" s="262" t="s">
        <v>355</v>
      </c>
      <c r="C219" s="101" t="s">
        <v>344</v>
      </c>
      <c r="D219" s="101" t="s">
        <v>982</v>
      </c>
    </row>
    <row r="220" spans="1:4">
      <c r="A220" s="261">
        <v>221</v>
      </c>
      <c r="B220" s="384" t="s">
        <v>356</v>
      </c>
      <c r="C220" s="385" t="s">
        <v>357</v>
      </c>
      <c r="D220" s="385" t="s">
        <v>983</v>
      </c>
    </row>
    <row r="221" spans="1:4">
      <c r="A221" s="261">
        <v>222</v>
      </c>
      <c r="B221" s="384" t="s">
        <v>358</v>
      </c>
      <c r="C221" s="385" t="s">
        <v>357</v>
      </c>
      <c r="D221" s="385" t="s">
        <v>984</v>
      </c>
    </row>
    <row r="222" spans="1:4">
      <c r="A222" s="261">
        <v>223</v>
      </c>
      <c r="B222" s="384" t="s">
        <v>359</v>
      </c>
      <c r="C222" s="385" t="s">
        <v>357</v>
      </c>
      <c r="D222" s="385" t="s">
        <v>985</v>
      </c>
    </row>
    <row r="223" spans="1:4">
      <c r="A223" s="261">
        <v>224</v>
      </c>
      <c r="B223" s="384" t="s">
        <v>360</v>
      </c>
      <c r="C223" s="385" t="s">
        <v>357</v>
      </c>
      <c r="D223" s="385" t="s">
        <v>986</v>
      </c>
    </row>
    <row r="224" spans="1:4">
      <c r="A224" s="261">
        <v>225</v>
      </c>
      <c r="B224" s="384" t="s">
        <v>361</v>
      </c>
      <c r="C224" s="385" t="s">
        <v>357</v>
      </c>
      <c r="D224" s="385" t="s">
        <v>987</v>
      </c>
    </row>
    <row r="225" spans="1:4">
      <c r="A225" s="261">
        <v>226</v>
      </c>
      <c r="B225" s="351" t="s">
        <v>362</v>
      </c>
      <c r="C225" s="385" t="s">
        <v>363</v>
      </c>
      <c r="D225" s="385"/>
    </row>
    <row r="226" spans="1:4">
      <c r="A226" s="261">
        <v>227</v>
      </c>
      <c r="B226" s="351" t="s">
        <v>364</v>
      </c>
      <c r="C226" s="385" t="s">
        <v>363</v>
      </c>
      <c r="D226" s="385"/>
    </row>
    <row r="227" spans="1:4">
      <c r="A227" s="261">
        <v>228</v>
      </c>
      <c r="B227" s="351" t="s">
        <v>365</v>
      </c>
      <c r="C227" s="385" t="s">
        <v>363</v>
      </c>
      <c r="D227" s="385"/>
    </row>
    <row r="228" spans="1:4">
      <c r="A228" s="261">
        <v>229</v>
      </c>
      <c r="B228" s="351" t="s">
        <v>366</v>
      </c>
      <c r="C228" s="385" t="s">
        <v>363</v>
      </c>
      <c r="D228" s="385"/>
    </row>
    <row r="229" spans="1:4">
      <c r="A229" s="261">
        <v>230</v>
      </c>
      <c r="B229" s="351" t="s">
        <v>367</v>
      </c>
      <c r="C229" s="385" t="s">
        <v>264</v>
      </c>
      <c r="D229" s="385"/>
    </row>
    <row r="230" spans="1:4">
      <c r="A230" s="261">
        <v>231</v>
      </c>
      <c r="B230" s="351" t="s">
        <v>368</v>
      </c>
      <c r="C230" s="385" t="s">
        <v>363</v>
      </c>
      <c r="D230" s="385"/>
    </row>
    <row r="231" spans="1:4">
      <c r="A231" s="261">
        <v>232</v>
      </c>
      <c r="B231" s="351" t="s">
        <v>369</v>
      </c>
      <c r="C231" s="385" t="s">
        <v>363</v>
      </c>
      <c r="D231" s="385"/>
    </row>
    <row r="232" spans="1:4">
      <c r="A232" s="261">
        <v>233</v>
      </c>
      <c r="B232" s="351" t="s">
        <v>370</v>
      </c>
      <c r="C232" s="385" t="s">
        <v>363</v>
      </c>
      <c r="D232" s="385"/>
    </row>
    <row r="233" spans="1:4">
      <c r="A233" s="261">
        <v>234</v>
      </c>
      <c r="B233" s="351" t="s">
        <v>371</v>
      </c>
      <c r="C233" s="385" t="s">
        <v>363</v>
      </c>
      <c r="D233" s="385"/>
    </row>
    <row r="234" spans="1:4">
      <c r="A234" s="261">
        <v>235</v>
      </c>
      <c r="B234" s="351" t="s">
        <v>372</v>
      </c>
      <c r="C234" s="385" t="s">
        <v>363</v>
      </c>
      <c r="D234" s="385"/>
    </row>
    <row r="235" spans="1:4">
      <c r="A235" s="266">
        <v>236</v>
      </c>
      <c r="B235" s="262" t="s">
        <v>548</v>
      </c>
      <c r="C235" s="101" t="s">
        <v>373</v>
      </c>
      <c r="D235" s="101" t="s">
        <v>988</v>
      </c>
    </row>
    <row r="236" spans="1:4">
      <c r="A236" s="266">
        <v>237</v>
      </c>
      <c r="B236" s="262" t="s">
        <v>374</v>
      </c>
      <c r="C236" s="101" t="s">
        <v>373</v>
      </c>
      <c r="D236" s="101" t="s">
        <v>989</v>
      </c>
    </row>
    <row r="237" spans="1:4" ht="14.45" customHeight="1">
      <c r="A237" s="266">
        <v>238</v>
      </c>
      <c r="B237" s="262" t="s">
        <v>375</v>
      </c>
      <c r="C237" s="101" t="s">
        <v>373</v>
      </c>
      <c r="D237" s="101" t="s">
        <v>990</v>
      </c>
    </row>
    <row r="238" spans="1:4">
      <c r="A238" s="266">
        <v>239</v>
      </c>
      <c r="B238" s="267" t="s">
        <v>376</v>
      </c>
      <c r="C238" s="266" t="s">
        <v>130</v>
      </c>
      <c r="D238" s="266" t="s">
        <v>991</v>
      </c>
    </row>
    <row r="239" spans="1:4">
      <c r="A239" s="266">
        <v>240</v>
      </c>
      <c r="B239" s="262" t="s">
        <v>377</v>
      </c>
      <c r="C239" s="101" t="s">
        <v>373</v>
      </c>
      <c r="D239" s="101" t="s">
        <v>992</v>
      </c>
    </row>
    <row r="240" spans="1:4" ht="15.75" thickBot="1">
      <c r="A240" s="386">
        <v>241</v>
      </c>
      <c r="B240" s="274" t="s">
        <v>378</v>
      </c>
      <c r="C240" s="386" t="s">
        <v>644</v>
      </c>
      <c r="D240" s="386" t="s">
        <v>993</v>
      </c>
    </row>
    <row r="241" spans="1:4">
      <c r="A241" s="273">
        <v>242</v>
      </c>
      <c r="B241" s="398" t="s">
        <v>379</v>
      </c>
      <c r="C241" s="273" t="s">
        <v>644</v>
      </c>
      <c r="D241" s="273" t="s">
        <v>994</v>
      </c>
    </row>
    <row r="242" spans="1:4">
      <c r="A242" s="266">
        <v>243</v>
      </c>
      <c r="B242" s="267" t="s">
        <v>380</v>
      </c>
      <c r="C242" s="266" t="s">
        <v>644</v>
      </c>
      <c r="D242" s="266"/>
    </row>
    <row r="243" spans="1:4">
      <c r="A243" s="266">
        <v>244</v>
      </c>
      <c r="B243" s="267" t="s">
        <v>381</v>
      </c>
      <c r="C243" s="101" t="s">
        <v>373</v>
      </c>
      <c r="D243" s="101" t="s">
        <v>995</v>
      </c>
    </row>
    <row r="244" spans="1:4">
      <c r="A244" s="261">
        <v>245</v>
      </c>
      <c r="B244" s="262" t="s">
        <v>382</v>
      </c>
      <c r="C244" s="101" t="s">
        <v>383</v>
      </c>
      <c r="D244" s="101"/>
    </row>
    <row r="245" spans="1:4">
      <c r="A245" s="261">
        <v>246</v>
      </c>
      <c r="B245" s="262" t="s">
        <v>384</v>
      </c>
      <c r="C245" s="101" t="s">
        <v>383</v>
      </c>
      <c r="D245" s="101"/>
    </row>
    <row r="246" spans="1:4">
      <c r="A246" s="261">
        <v>247</v>
      </c>
      <c r="B246" s="262" t="s">
        <v>385</v>
      </c>
      <c r="C246" s="101" t="s">
        <v>383</v>
      </c>
      <c r="D246" s="101"/>
    </row>
    <row r="247" spans="1:4">
      <c r="A247" s="261">
        <v>248</v>
      </c>
      <c r="B247" s="267" t="s">
        <v>386</v>
      </c>
      <c r="C247" s="101" t="s">
        <v>387</v>
      </c>
      <c r="D247" s="101" t="s">
        <v>996</v>
      </c>
    </row>
    <row r="248" spans="1:4">
      <c r="A248" s="261">
        <v>249</v>
      </c>
      <c r="B248" s="262" t="s">
        <v>388</v>
      </c>
      <c r="C248" s="101" t="s">
        <v>387</v>
      </c>
      <c r="D248" s="101" t="s">
        <v>997</v>
      </c>
    </row>
    <row r="249" spans="1:4">
      <c r="A249" s="261">
        <v>250</v>
      </c>
      <c r="B249" s="262" t="s">
        <v>389</v>
      </c>
      <c r="C249" s="101" t="s">
        <v>387</v>
      </c>
      <c r="D249" s="101" t="s">
        <v>998</v>
      </c>
    </row>
    <row r="250" spans="1:4">
      <c r="A250" s="261">
        <v>251</v>
      </c>
      <c r="B250" s="262" t="s">
        <v>390</v>
      </c>
      <c r="C250" s="101" t="s">
        <v>387</v>
      </c>
      <c r="D250" s="101" t="s">
        <v>999</v>
      </c>
    </row>
    <row r="251" spans="1:4">
      <c r="A251" s="261">
        <v>252</v>
      </c>
      <c r="B251" s="262" t="s">
        <v>391</v>
      </c>
      <c r="C251" s="101" t="s">
        <v>387</v>
      </c>
      <c r="D251" s="101" t="s">
        <v>1000</v>
      </c>
    </row>
    <row r="252" spans="1:4">
      <c r="A252" s="261">
        <v>253</v>
      </c>
      <c r="B252" s="262" t="s">
        <v>392</v>
      </c>
      <c r="C252" s="101" t="s">
        <v>645</v>
      </c>
      <c r="D252" s="101" t="s">
        <v>1001</v>
      </c>
    </row>
    <row r="253" spans="1:4">
      <c r="A253" s="261">
        <v>254</v>
      </c>
      <c r="B253" s="262" t="s">
        <v>394</v>
      </c>
      <c r="C253" s="101" t="s">
        <v>393</v>
      </c>
      <c r="D253" s="101"/>
    </row>
    <row r="254" spans="1:4">
      <c r="A254" s="261">
        <v>255</v>
      </c>
      <c r="B254" s="262" t="s">
        <v>395</v>
      </c>
      <c r="C254" s="266" t="s">
        <v>645</v>
      </c>
      <c r="D254" s="266" t="s">
        <v>1002</v>
      </c>
    </row>
    <row r="255" spans="1:4">
      <c r="A255" s="261">
        <v>256</v>
      </c>
      <c r="B255" s="262" t="s">
        <v>396</v>
      </c>
      <c r="C255" s="101" t="s">
        <v>393</v>
      </c>
      <c r="D255" s="101"/>
    </row>
    <row r="256" spans="1:4">
      <c r="A256" s="261">
        <v>257</v>
      </c>
      <c r="B256" s="262" t="s">
        <v>397</v>
      </c>
      <c r="C256" s="266" t="s">
        <v>645</v>
      </c>
      <c r="D256" s="266" t="s">
        <v>1003</v>
      </c>
    </row>
    <row r="257" spans="1:4">
      <c r="A257" s="261">
        <v>258</v>
      </c>
      <c r="B257" s="262" t="s">
        <v>398</v>
      </c>
      <c r="C257" s="101" t="s">
        <v>393</v>
      </c>
      <c r="D257" s="101"/>
    </row>
    <row r="258" spans="1:4">
      <c r="A258" s="261">
        <v>259</v>
      </c>
      <c r="B258" s="262" t="s">
        <v>399</v>
      </c>
      <c r="C258" s="101" t="s">
        <v>393</v>
      </c>
      <c r="D258" s="101"/>
    </row>
    <row r="259" spans="1:4">
      <c r="A259" s="261">
        <v>260</v>
      </c>
      <c r="B259" s="262" t="s">
        <v>400</v>
      </c>
      <c r="C259" s="101" t="s">
        <v>393</v>
      </c>
      <c r="D259" s="101"/>
    </row>
    <row r="260" spans="1:4">
      <c r="A260" s="261">
        <v>261</v>
      </c>
      <c r="B260" s="262" t="s">
        <v>401</v>
      </c>
      <c r="C260" s="101" t="s">
        <v>544</v>
      </c>
      <c r="D260" s="101" t="s">
        <v>1004</v>
      </c>
    </row>
    <row r="261" spans="1:4">
      <c r="A261" s="261">
        <v>262</v>
      </c>
      <c r="B261" s="262" t="s">
        <v>402</v>
      </c>
      <c r="C261" s="101" t="s">
        <v>544</v>
      </c>
      <c r="D261" s="101" t="s">
        <v>1005</v>
      </c>
    </row>
    <row r="262" spans="1:4">
      <c r="A262" s="261">
        <v>263</v>
      </c>
      <c r="B262" s="262" t="s">
        <v>403</v>
      </c>
      <c r="C262" s="101" t="s">
        <v>404</v>
      </c>
      <c r="D262" s="101" t="s">
        <v>1006</v>
      </c>
    </row>
    <row r="263" spans="1:4">
      <c r="A263" s="261">
        <v>264</v>
      </c>
      <c r="B263" s="262" t="s">
        <v>405</v>
      </c>
      <c r="C263" s="101" t="s">
        <v>404</v>
      </c>
      <c r="D263" s="101"/>
    </row>
    <row r="264" spans="1:4">
      <c r="A264" s="261">
        <v>265</v>
      </c>
      <c r="B264" s="262" t="s">
        <v>406</v>
      </c>
      <c r="C264" s="101" t="s">
        <v>404</v>
      </c>
      <c r="D264" s="101" t="s">
        <v>1007</v>
      </c>
    </row>
    <row r="265" spans="1:4">
      <c r="A265" s="261">
        <v>266</v>
      </c>
      <c r="B265" s="262" t="s">
        <v>407</v>
      </c>
      <c r="C265" s="101" t="s">
        <v>404</v>
      </c>
      <c r="D265" s="101"/>
    </row>
    <row r="266" spans="1:4">
      <c r="A266" s="261">
        <v>267</v>
      </c>
      <c r="B266" s="267" t="s">
        <v>408</v>
      </c>
      <c r="C266" s="266" t="s">
        <v>644</v>
      </c>
      <c r="D266" s="266" t="s">
        <v>1008</v>
      </c>
    </row>
    <row r="267" spans="1:4">
      <c r="A267" s="261">
        <v>268</v>
      </c>
      <c r="B267" s="267" t="s">
        <v>410</v>
      </c>
      <c r="C267" s="101" t="s">
        <v>409</v>
      </c>
      <c r="D267" s="101"/>
    </row>
    <row r="268" spans="1:4">
      <c r="A268" s="261">
        <v>269</v>
      </c>
      <c r="B268" s="267" t="s">
        <v>411</v>
      </c>
      <c r="C268" s="266" t="s">
        <v>644</v>
      </c>
      <c r="D268" s="266" t="s">
        <v>1009</v>
      </c>
    </row>
    <row r="269" spans="1:4">
      <c r="A269" s="261">
        <v>270</v>
      </c>
      <c r="B269" s="267" t="s">
        <v>412</v>
      </c>
      <c r="C269" s="101" t="s">
        <v>409</v>
      </c>
      <c r="D269" s="101"/>
    </row>
    <row r="270" spans="1:4">
      <c r="A270" s="261">
        <v>271</v>
      </c>
      <c r="B270" s="267" t="s">
        <v>413</v>
      </c>
      <c r="C270" s="266" t="s">
        <v>549</v>
      </c>
      <c r="D270" s="266"/>
    </row>
    <row r="271" spans="1:4">
      <c r="A271" s="261">
        <v>272</v>
      </c>
      <c r="B271" s="267" t="s">
        <v>414</v>
      </c>
      <c r="C271" s="101" t="s">
        <v>549</v>
      </c>
      <c r="D271" s="101"/>
    </row>
    <row r="272" spans="1:4">
      <c r="A272" s="261">
        <v>273</v>
      </c>
      <c r="B272" s="267" t="s">
        <v>415</v>
      </c>
      <c r="C272" s="266" t="s">
        <v>644</v>
      </c>
      <c r="D272" s="266" t="s">
        <v>1010</v>
      </c>
    </row>
    <row r="273" spans="1:4">
      <c r="A273" s="261">
        <v>274</v>
      </c>
      <c r="B273" s="267" t="s">
        <v>416</v>
      </c>
      <c r="C273" s="101" t="s">
        <v>549</v>
      </c>
      <c r="D273" s="101"/>
    </row>
    <row r="274" spans="1:4">
      <c r="A274" s="261">
        <v>275</v>
      </c>
      <c r="B274" s="267" t="s">
        <v>417</v>
      </c>
      <c r="C274" s="101" t="s">
        <v>409</v>
      </c>
      <c r="D274" s="101"/>
    </row>
    <row r="275" spans="1:4">
      <c r="A275" s="261">
        <v>276</v>
      </c>
      <c r="B275" s="267" t="s">
        <v>418</v>
      </c>
      <c r="C275" s="266" t="s">
        <v>644</v>
      </c>
      <c r="D275" s="266" t="s">
        <v>1011</v>
      </c>
    </row>
    <row r="276" spans="1:4">
      <c r="A276" s="261">
        <v>277</v>
      </c>
      <c r="B276" s="267" t="s">
        <v>419</v>
      </c>
      <c r="C276" s="101" t="s">
        <v>717</v>
      </c>
      <c r="D276" s="101" t="s">
        <v>1012</v>
      </c>
    </row>
    <row r="277" spans="1:4">
      <c r="A277" s="261">
        <v>278</v>
      </c>
      <c r="B277" s="267" t="s">
        <v>420</v>
      </c>
      <c r="C277" s="101" t="s">
        <v>373</v>
      </c>
      <c r="D277" s="101" t="s">
        <v>1013</v>
      </c>
    </row>
    <row r="278" spans="1:4">
      <c r="A278" s="261">
        <v>279</v>
      </c>
      <c r="B278" s="267" t="s">
        <v>421</v>
      </c>
      <c r="C278" s="101" t="s">
        <v>717</v>
      </c>
      <c r="D278" s="101" t="s">
        <v>1014</v>
      </c>
    </row>
    <row r="279" spans="1:4">
      <c r="A279" s="261">
        <v>280</v>
      </c>
      <c r="B279" s="262" t="s">
        <v>422</v>
      </c>
      <c r="C279" s="101" t="s">
        <v>136</v>
      </c>
      <c r="D279" s="101"/>
    </row>
    <row r="280" spans="1:4">
      <c r="A280" s="261">
        <v>281</v>
      </c>
      <c r="B280" s="262" t="s">
        <v>423</v>
      </c>
      <c r="C280" s="101" t="s">
        <v>136</v>
      </c>
      <c r="D280" s="101"/>
    </row>
    <row r="281" spans="1:4">
      <c r="A281" s="261">
        <v>282</v>
      </c>
      <c r="B281" s="262" t="s">
        <v>425</v>
      </c>
      <c r="C281" s="101" t="s">
        <v>404</v>
      </c>
      <c r="D281" s="101"/>
    </row>
    <row r="282" spans="1:4">
      <c r="A282" s="261">
        <v>283</v>
      </c>
      <c r="B282" s="262" t="s">
        <v>426</v>
      </c>
      <c r="C282" s="101" t="s">
        <v>404</v>
      </c>
      <c r="D282" s="101"/>
    </row>
    <row r="283" spans="1:4">
      <c r="A283" s="261">
        <v>284</v>
      </c>
      <c r="B283" s="262" t="s">
        <v>427</v>
      </c>
      <c r="C283" s="101" t="s">
        <v>373</v>
      </c>
      <c r="D283" s="101" t="s">
        <v>1015</v>
      </c>
    </row>
    <row r="284" spans="1:4">
      <c r="A284" s="261">
        <v>285</v>
      </c>
      <c r="B284" s="262" t="s">
        <v>428</v>
      </c>
      <c r="C284" s="101" t="s">
        <v>344</v>
      </c>
      <c r="D284" s="101"/>
    </row>
    <row r="285" spans="1:4">
      <c r="A285" s="261">
        <v>286</v>
      </c>
      <c r="B285" s="262" t="s">
        <v>429</v>
      </c>
      <c r="C285" s="101" t="s">
        <v>363</v>
      </c>
      <c r="D285" s="101"/>
    </row>
    <row r="286" spans="1:4">
      <c r="A286" s="266">
        <v>287</v>
      </c>
      <c r="B286" s="267" t="s">
        <v>430</v>
      </c>
      <c r="C286" s="266" t="s">
        <v>136</v>
      </c>
      <c r="D286" s="266" t="s">
        <v>1016</v>
      </c>
    </row>
    <row r="287" spans="1:4">
      <c r="A287" s="266">
        <v>288</v>
      </c>
      <c r="B287" s="267" t="s">
        <v>431</v>
      </c>
      <c r="C287" s="266" t="s">
        <v>136</v>
      </c>
      <c r="D287" s="266"/>
    </row>
    <row r="288" spans="1:4">
      <c r="A288" s="261">
        <v>289</v>
      </c>
      <c r="B288" s="262" t="s">
        <v>432</v>
      </c>
      <c r="C288" s="101" t="s">
        <v>161</v>
      </c>
      <c r="D288" s="101"/>
    </row>
    <row r="289" spans="1:4">
      <c r="A289" s="261">
        <v>290</v>
      </c>
      <c r="B289" s="262" t="s">
        <v>433</v>
      </c>
      <c r="C289" s="101" t="s">
        <v>324</v>
      </c>
      <c r="D289" s="101"/>
    </row>
    <row r="290" spans="1:4">
      <c r="A290" s="261">
        <v>291</v>
      </c>
      <c r="B290" s="262" t="s">
        <v>434</v>
      </c>
      <c r="C290" s="101" t="s">
        <v>642</v>
      </c>
      <c r="D290" s="101"/>
    </row>
    <row r="291" spans="1:4">
      <c r="A291" s="261">
        <v>292</v>
      </c>
      <c r="B291" s="262" t="s">
        <v>435</v>
      </c>
      <c r="C291" s="101" t="s">
        <v>642</v>
      </c>
      <c r="D291" s="101" t="s">
        <v>1017</v>
      </c>
    </row>
    <row r="292" spans="1:4">
      <c r="A292" s="261">
        <v>293</v>
      </c>
      <c r="B292" s="262" t="s">
        <v>436</v>
      </c>
      <c r="C292" s="101" t="s">
        <v>264</v>
      </c>
      <c r="D292" s="101"/>
    </row>
    <row r="293" spans="1:4">
      <c r="A293" s="101">
        <v>294</v>
      </c>
      <c r="B293" s="267" t="s">
        <v>550</v>
      </c>
      <c r="C293" s="266" t="s">
        <v>387</v>
      </c>
      <c r="D293" s="266" t="s">
        <v>1018</v>
      </c>
    </row>
    <row r="294" spans="1:4">
      <c r="A294" s="101">
        <v>295</v>
      </c>
      <c r="B294" s="293" t="s">
        <v>440</v>
      </c>
      <c r="C294" s="101" t="s">
        <v>274</v>
      </c>
      <c r="D294" s="101" t="s">
        <v>1019</v>
      </c>
    </row>
    <row r="295" spans="1:4">
      <c r="A295" s="261">
        <v>296</v>
      </c>
      <c r="B295" s="262" t="s">
        <v>441</v>
      </c>
      <c r="C295" s="101" t="s">
        <v>161</v>
      </c>
      <c r="D295" s="101"/>
    </row>
    <row r="296" spans="1:4">
      <c r="A296" s="261">
        <v>297</v>
      </c>
      <c r="B296" s="262" t="s">
        <v>519</v>
      </c>
      <c r="C296" s="101" t="s">
        <v>344</v>
      </c>
      <c r="D296" s="101" t="s">
        <v>1020</v>
      </c>
    </row>
    <row r="297" spans="1:4">
      <c r="A297" s="261">
        <v>298</v>
      </c>
      <c r="B297" s="262" t="s">
        <v>456</v>
      </c>
      <c r="C297" s="101" t="s">
        <v>344</v>
      </c>
      <c r="D297" s="101" t="s">
        <v>1021</v>
      </c>
    </row>
    <row r="298" spans="1:4">
      <c r="A298" s="261">
        <v>299</v>
      </c>
      <c r="B298" s="262" t="s">
        <v>458</v>
      </c>
      <c r="C298" s="101" t="s">
        <v>544</v>
      </c>
      <c r="D298" s="101" t="s">
        <v>1022</v>
      </c>
    </row>
    <row r="299" spans="1:4">
      <c r="A299" s="261">
        <v>300</v>
      </c>
      <c r="B299" s="262" t="s">
        <v>459</v>
      </c>
      <c r="C299" s="101" t="s">
        <v>344</v>
      </c>
      <c r="D299" s="101" t="s">
        <v>1023</v>
      </c>
    </row>
    <row r="300" spans="1:4">
      <c r="A300" s="261">
        <v>301</v>
      </c>
      <c r="B300" s="262" t="s">
        <v>460</v>
      </c>
      <c r="C300" s="101" t="s">
        <v>549</v>
      </c>
      <c r="D300" s="101"/>
    </row>
    <row r="301" spans="1:4">
      <c r="A301" s="261">
        <v>302</v>
      </c>
      <c r="B301" s="262" t="s">
        <v>461</v>
      </c>
      <c r="C301" s="101" t="s">
        <v>549</v>
      </c>
      <c r="D301" s="101"/>
    </row>
    <row r="302" spans="1:4">
      <c r="A302" s="269">
        <v>303</v>
      </c>
      <c r="B302" s="270" t="s">
        <v>462</v>
      </c>
      <c r="C302" s="108" t="s">
        <v>549</v>
      </c>
      <c r="D302" s="108"/>
    </row>
    <row r="303" spans="1:4">
      <c r="A303" s="261">
        <v>304</v>
      </c>
      <c r="B303" s="262" t="s">
        <v>463</v>
      </c>
      <c r="C303" s="101" t="s">
        <v>549</v>
      </c>
      <c r="D303" s="101"/>
    </row>
    <row r="304" spans="1:4">
      <c r="A304" s="266">
        <v>305</v>
      </c>
      <c r="B304" s="267" t="s">
        <v>464</v>
      </c>
      <c r="C304" s="101" t="s">
        <v>315</v>
      </c>
      <c r="D304" s="101" t="s">
        <v>1024</v>
      </c>
    </row>
    <row r="305" spans="1:4">
      <c r="A305" s="261">
        <v>306</v>
      </c>
      <c r="B305" s="262" t="s">
        <v>465</v>
      </c>
      <c r="C305" s="101" t="s">
        <v>409</v>
      </c>
      <c r="D305" s="101"/>
    </row>
    <row r="306" spans="1:4">
      <c r="A306" s="261">
        <v>307</v>
      </c>
      <c r="B306" s="262" t="s">
        <v>466</v>
      </c>
      <c r="C306" s="101" t="s">
        <v>409</v>
      </c>
      <c r="D306" s="101"/>
    </row>
    <row r="307" spans="1:4">
      <c r="A307" s="261">
        <v>308</v>
      </c>
      <c r="B307" s="262" t="s">
        <v>467</v>
      </c>
      <c r="C307" s="101" t="s">
        <v>549</v>
      </c>
      <c r="D307" s="101"/>
    </row>
    <row r="308" spans="1:4">
      <c r="A308" s="261">
        <v>309</v>
      </c>
      <c r="B308" s="262" t="s">
        <v>468</v>
      </c>
      <c r="C308" s="101" t="s">
        <v>409</v>
      </c>
      <c r="D308" s="101"/>
    </row>
    <row r="309" spans="1:4">
      <c r="A309" s="261">
        <v>310</v>
      </c>
      <c r="B309" s="262" t="s">
        <v>469</v>
      </c>
      <c r="C309" s="101" t="s">
        <v>324</v>
      </c>
      <c r="D309" s="101" t="s">
        <v>1025</v>
      </c>
    </row>
    <row r="310" spans="1:4">
      <c r="A310" s="261">
        <v>311</v>
      </c>
      <c r="B310" s="262" t="s">
        <v>470</v>
      </c>
      <c r="C310" s="101" t="s">
        <v>357</v>
      </c>
      <c r="D310" s="101"/>
    </row>
    <row r="311" spans="1:4">
      <c r="A311" s="261">
        <v>312</v>
      </c>
      <c r="B311" s="262" t="s">
        <v>471</v>
      </c>
      <c r="C311" s="101" t="s">
        <v>357</v>
      </c>
      <c r="D311" s="101"/>
    </row>
    <row r="312" spans="1:4">
      <c r="A312" s="261">
        <v>313</v>
      </c>
      <c r="B312" s="262" t="s">
        <v>472</v>
      </c>
      <c r="C312" s="101" t="s">
        <v>357</v>
      </c>
      <c r="D312" s="101"/>
    </row>
    <row r="313" spans="1:4">
      <c r="A313" s="261">
        <v>314</v>
      </c>
      <c r="B313" s="262" t="s">
        <v>473</v>
      </c>
      <c r="C313" s="101" t="s">
        <v>357</v>
      </c>
      <c r="D313" s="101"/>
    </row>
    <row r="314" spans="1:4">
      <c r="A314" s="261">
        <v>315</v>
      </c>
      <c r="B314" s="262" t="s">
        <v>474</v>
      </c>
      <c r="C314" s="101" t="s">
        <v>357</v>
      </c>
      <c r="D314" s="101"/>
    </row>
    <row r="315" spans="1:4">
      <c r="A315" s="261">
        <v>316</v>
      </c>
      <c r="B315" s="262" t="s">
        <v>475</v>
      </c>
      <c r="C315" s="101" t="s">
        <v>357</v>
      </c>
      <c r="D315" s="101"/>
    </row>
    <row r="316" spans="1:4" ht="15.75" thickBot="1">
      <c r="A316" s="269">
        <v>317</v>
      </c>
      <c r="B316" s="270" t="s">
        <v>476</v>
      </c>
      <c r="C316" s="108" t="s">
        <v>357</v>
      </c>
      <c r="D316" s="108"/>
    </row>
    <row r="317" spans="1:4">
      <c r="A317" s="260">
        <v>318</v>
      </c>
      <c r="B317" s="268" t="s">
        <v>477</v>
      </c>
      <c r="C317" s="375" t="s">
        <v>357</v>
      </c>
      <c r="D317" s="375"/>
    </row>
    <row r="318" spans="1:4">
      <c r="A318" s="261">
        <v>319</v>
      </c>
      <c r="B318" s="262" t="s">
        <v>478</v>
      </c>
      <c r="C318" s="101" t="s">
        <v>357</v>
      </c>
      <c r="D318" s="101"/>
    </row>
    <row r="319" spans="1:4">
      <c r="A319" s="261">
        <v>320</v>
      </c>
      <c r="B319" s="262" t="s">
        <v>479</v>
      </c>
      <c r="C319" s="101" t="s">
        <v>357</v>
      </c>
      <c r="D319" s="101"/>
    </row>
    <row r="320" spans="1:4">
      <c r="A320" s="261">
        <v>321</v>
      </c>
      <c r="B320" s="262" t="s">
        <v>480</v>
      </c>
      <c r="C320" s="101" t="s">
        <v>357</v>
      </c>
      <c r="D320" s="101"/>
    </row>
    <row r="321" spans="1:4">
      <c r="A321" s="261">
        <v>322</v>
      </c>
      <c r="B321" s="262" t="s">
        <v>481</v>
      </c>
      <c r="C321" s="101" t="s">
        <v>357</v>
      </c>
      <c r="D321" s="101"/>
    </row>
    <row r="322" spans="1:4">
      <c r="A322" s="261">
        <v>323</v>
      </c>
      <c r="B322" s="399" t="s">
        <v>482</v>
      </c>
      <c r="C322" s="266" t="s">
        <v>387</v>
      </c>
      <c r="D322" s="266" t="s">
        <v>1026</v>
      </c>
    </row>
    <row r="323" spans="1:4">
      <c r="A323" s="261">
        <v>324</v>
      </c>
      <c r="B323" s="262" t="s">
        <v>483</v>
      </c>
      <c r="C323" s="101" t="s">
        <v>226</v>
      </c>
      <c r="D323" s="101"/>
    </row>
    <row r="324" spans="1:4">
      <c r="A324" s="261">
        <v>325</v>
      </c>
      <c r="B324" s="262" t="s">
        <v>484</v>
      </c>
      <c r="C324" s="101" t="s">
        <v>226</v>
      </c>
      <c r="D324" s="101"/>
    </row>
    <row r="325" spans="1:4">
      <c r="A325" s="261">
        <v>326</v>
      </c>
      <c r="B325" s="262" t="s">
        <v>485</v>
      </c>
      <c r="C325" s="101" t="s">
        <v>226</v>
      </c>
      <c r="D325" s="101"/>
    </row>
    <row r="326" spans="1:4">
      <c r="A326" s="261">
        <v>327</v>
      </c>
      <c r="B326" s="262" t="s">
        <v>486</v>
      </c>
      <c r="C326" s="101" t="s">
        <v>226</v>
      </c>
      <c r="D326" s="101" t="s">
        <v>1027</v>
      </c>
    </row>
    <row r="327" spans="1:4">
      <c r="A327" s="261">
        <v>328</v>
      </c>
      <c r="B327" s="262" t="s">
        <v>487</v>
      </c>
      <c r="C327" s="101" t="s">
        <v>226</v>
      </c>
      <c r="D327" s="101" t="s">
        <v>1028</v>
      </c>
    </row>
    <row r="328" spans="1:4">
      <c r="A328" s="261">
        <v>329</v>
      </c>
      <c r="B328" s="262" t="s">
        <v>488</v>
      </c>
      <c r="C328" s="101" t="s">
        <v>226</v>
      </c>
      <c r="D328" s="101"/>
    </row>
    <row r="329" spans="1:4">
      <c r="A329" s="261">
        <v>330</v>
      </c>
      <c r="B329" s="262" t="s">
        <v>489</v>
      </c>
      <c r="C329" s="266" t="s">
        <v>645</v>
      </c>
      <c r="D329" s="266" t="s">
        <v>1029</v>
      </c>
    </row>
    <row r="330" spans="1:4">
      <c r="A330" s="261">
        <v>331</v>
      </c>
      <c r="B330" s="262" t="s">
        <v>490</v>
      </c>
      <c r="C330" s="266" t="s">
        <v>645</v>
      </c>
      <c r="D330" s="266" t="s">
        <v>1030</v>
      </c>
    </row>
    <row r="331" spans="1:4">
      <c r="A331" s="261">
        <v>332</v>
      </c>
      <c r="B331" s="262" t="s">
        <v>491</v>
      </c>
      <c r="C331" s="101" t="s">
        <v>226</v>
      </c>
      <c r="D331" s="101"/>
    </row>
    <row r="332" spans="1:4">
      <c r="A332" s="261">
        <v>333</v>
      </c>
      <c r="B332" s="262" t="s">
        <v>492</v>
      </c>
      <c r="C332" s="101" t="s">
        <v>226</v>
      </c>
      <c r="D332" s="101"/>
    </row>
    <row r="333" spans="1:4">
      <c r="A333" s="261">
        <v>334</v>
      </c>
      <c r="B333" s="262" t="s">
        <v>493</v>
      </c>
      <c r="C333" s="101" t="s">
        <v>373</v>
      </c>
      <c r="D333" s="101" t="s">
        <v>1031</v>
      </c>
    </row>
    <row r="334" spans="1:4">
      <c r="A334" s="266">
        <v>335</v>
      </c>
      <c r="B334" s="267" t="s">
        <v>494</v>
      </c>
      <c r="C334" s="266" t="s">
        <v>136</v>
      </c>
      <c r="D334" s="266" t="s">
        <v>1032</v>
      </c>
    </row>
    <row r="335" spans="1:4" ht="15.75" thickBot="1">
      <c r="A335" s="269">
        <v>336</v>
      </c>
      <c r="B335" s="270" t="s">
        <v>495</v>
      </c>
      <c r="C335" s="108" t="s">
        <v>383</v>
      </c>
      <c r="D335" s="108"/>
    </row>
    <row r="336" spans="1:4">
      <c r="A336" s="260">
        <v>337</v>
      </c>
      <c r="B336" s="268" t="s">
        <v>496</v>
      </c>
      <c r="C336" s="375" t="s">
        <v>715</v>
      </c>
      <c r="D336" s="375" t="s">
        <v>1033</v>
      </c>
    </row>
    <row r="337" spans="1:4">
      <c r="A337" s="261">
        <v>338</v>
      </c>
      <c r="B337" s="262" t="s">
        <v>497</v>
      </c>
      <c r="C337" s="101" t="s">
        <v>274</v>
      </c>
      <c r="D337" s="101"/>
    </row>
    <row r="338" spans="1:4">
      <c r="A338" s="261">
        <v>339</v>
      </c>
      <c r="B338" s="262" t="s">
        <v>498</v>
      </c>
      <c r="C338" s="101" t="s">
        <v>715</v>
      </c>
      <c r="D338" s="101" t="s">
        <v>1034</v>
      </c>
    </row>
    <row r="339" spans="1:4">
      <c r="A339" s="261">
        <v>340</v>
      </c>
      <c r="B339" s="262" t="s">
        <v>499</v>
      </c>
      <c r="C339" s="101" t="s">
        <v>274</v>
      </c>
      <c r="D339" s="101"/>
    </row>
    <row r="340" spans="1:4">
      <c r="A340" s="261">
        <v>341</v>
      </c>
      <c r="B340" s="262" t="s">
        <v>500</v>
      </c>
      <c r="C340" s="101" t="s">
        <v>274</v>
      </c>
      <c r="D340" s="101"/>
    </row>
    <row r="341" spans="1:4">
      <c r="A341" s="261">
        <v>342</v>
      </c>
      <c r="B341" s="262" t="s">
        <v>501</v>
      </c>
      <c r="C341" s="101" t="s">
        <v>274</v>
      </c>
      <c r="D341" s="101" t="s">
        <v>1035</v>
      </c>
    </row>
    <row r="342" spans="1:4">
      <c r="A342" s="261">
        <v>343</v>
      </c>
      <c r="B342" s="262" t="s">
        <v>502</v>
      </c>
      <c r="C342" s="101" t="s">
        <v>373</v>
      </c>
      <c r="D342" s="101" t="s">
        <v>1036</v>
      </c>
    </row>
    <row r="343" spans="1:4">
      <c r="A343" s="261">
        <v>344</v>
      </c>
      <c r="B343" s="262" t="s">
        <v>503</v>
      </c>
      <c r="C343" s="101" t="s">
        <v>373</v>
      </c>
      <c r="D343" s="101" t="s">
        <v>1037</v>
      </c>
    </row>
    <row r="344" spans="1:4">
      <c r="A344" s="261">
        <v>345</v>
      </c>
      <c r="B344" s="262" t="s">
        <v>504</v>
      </c>
      <c r="C344" s="101" t="s">
        <v>373</v>
      </c>
      <c r="D344" s="101" t="s">
        <v>1038</v>
      </c>
    </row>
    <row r="345" spans="1:4">
      <c r="A345" s="261">
        <v>346</v>
      </c>
      <c r="B345" s="262" t="s">
        <v>505</v>
      </c>
      <c r="C345" s="101" t="s">
        <v>373</v>
      </c>
      <c r="D345" s="101" t="s">
        <v>1039</v>
      </c>
    </row>
    <row r="346" spans="1:4">
      <c r="A346" s="261">
        <v>347</v>
      </c>
      <c r="B346" s="262" t="s">
        <v>506</v>
      </c>
      <c r="C346" s="101" t="s">
        <v>715</v>
      </c>
      <c r="D346" s="101" t="s">
        <v>1040</v>
      </c>
    </row>
    <row r="347" spans="1:4">
      <c r="A347" s="261">
        <v>348</v>
      </c>
      <c r="B347" s="262" t="s">
        <v>507</v>
      </c>
      <c r="C347" s="101" t="s">
        <v>274</v>
      </c>
      <c r="D347" s="101"/>
    </row>
    <row r="348" spans="1:4">
      <c r="A348" s="261">
        <v>349</v>
      </c>
      <c r="B348" s="262" t="s">
        <v>508</v>
      </c>
      <c r="C348" s="101" t="s">
        <v>274</v>
      </c>
      <c r="D348" s="101" t="s">
        <v>1041</v>
      </c>
    </row>
    <row r="349" spans="1:4">
      <c r="A349" s="261">
        <v>350</v>
      </c>
      <c r="B349" s="262" t="s">
        <v>509</v>
      </c>
      <c r="C349" s="101" t="s">
        <v>274</v>
      </c>
      <c r="D349" s="101"/>
    </row>
    <row r="350" spans="1:4">
      <c r="A350" s="261">
        <v>351</v>
      </c>
      <c r="B350" s="262" t="s">
        <v>510</v>
      </c>
      <c r="C350" s="101" t="s">
        <v>274</v>
      </c>
      <c r="D350" s="101"/>
    </row>
    <row r="351" spans="1:4">
      <c r="A351" s="261">
        <v>352</v>
      </c>
      <c r="B351" s="262" t="s">
        <v>511</v>
      </c>
      <c r="C351" s="101" t="s">
        <v>274</v>
      </c>
      <c r="D351" s="101"/>
    </row>
    <row r="352" spans="1:4">
      <c r="A352" s="261">
        <v>353</v>
      </c>
      <c r="B352" s="262" t="s">
        <v>512</v>
      </c>
      <c r="C352" s="101" t="s">
        <v>274</v>
      </c>
      <c r="D352" s="101" t="s">
        <v>1042</v>
      </c>
    </row>
    <row r="353" spans="1:4">
      <c r="A353" s="261">
        <v>354</v>
      </c>
      <c r="B353" s="411" t="s">
        <v>513</v>
      </c>
      <c r="C353" s="101" t="s">
        <v>274</v>
      </c>
      <c r="D353" s="101"/>
    </row>
    <row r="354" spans="1:4">
      <c r="A354" s="261">
        <v>355</v>
      </c>
      <c r="B354" s="262" t="s">
        <v>514</v>
      </c>
      <c r="C354" s="101" t="s">
        <v>344</v>
      </c>
      <c r="D354" s="101" t="s">
        <v>1043</v>
      </c>
    </row>
    <row r="355" spans="1:4">
      <c r="A355" s="261">
        <v>356</v>
      </c>
      <c r="B355" s="262" t="s">
        <v>515</v>
      </c>
      <c r="C355" s="101" t="s">
        <v>344</v>
      </c>
      <c r="D355" s="101" t="s">
        <v>1043</v>
      </c>
    </row>
    <row r="356" spans="1:4">
      <c r="A356" s="261">
        <v>357</v>
      </c>
      <c r="B356" s="262" t="s">
        <v>520</v>
      </c>
      <c r="C356" s="101" t="s">
        <v>373</v>
      </c>
      <c r="D356" s="101" t="s">
        <v>1044</v>
      </c>
    </row>
    <row r="357" spans="1:4">
      <c r="A357" s="261">
        <v>358</v>
      </c>
      <c r="B357" s="262" t="s">
        <v>521</v>
      </c>
      <c r="C357" s="101" t="s">
        <v>235</v>
      </c>
      <c r="D357" s="101"/>
    </row>
    <row r="358" spans="1:4">
      <c r="A358" s="261">
        <v>359</v>
      </c>
      <c r="B358" s="262" t="s">
        <v>522</v>
      </c>
      <c r="C358" s="101" t="s">
        <v>373</v>
      </c>
      <c r="D358" s="101" t="s">
        <v>1045</v>
      </c>
    </row>
    <row r="359" spans="1:4">
      <c r="A359" s="261">
        <v>360</v>
      </c>
      <c r="B359" s="262" t="s">
        <v>523</v>
      </c>
      <c r="C359" s="101" t="s">
        <v>373</v>
      </c>
      <c r="D359" s="101" t="s">
        <v>1046</v>
      </c>
    </row>
    <row r="360" spans="1:4">
      <c r="A360" s="261">
        <v>361</v>
      </c>
      <c r="B360" s="262" t="s">
        <v>524</v>
      </c>
      <c r="C360" s="101" t="s">
        <v>211</v>
      </c>
      <c r="D360" s="101" t="s">
        <v>1047</v>
      </c>
    </row>
    <row r="361" spans="1:4">
      <c r="A361" s="261">
        <v>362</v>
      </c>
      <c r="B361" s="262" t="s">
        <v>525</v>
      </c>
      <c r="C361" s="101" t="s">
        <v>373</v>
      </c>
      <c r="D361" s="101" t="s">
        <v>1048</v>
      </c>
    </row>
    <row r="362" spans="1:4">
      <c r="A362" s="261">
        <v>363</v>
      </c>
      <c r="B362" s="262" t="s">
        <v>526</v>
      </c>
      <c r="C362" s="101" t="s">
        <v>642</v>
      </c>
      <c r="D362" s="101"/>
    </row>
    <row r="363" spans="1:4">
      <c r="A363" s="261">
        <v>364</v>
      </c>
      <c r="B363" s="262" t="s">
        <v>527</v>
      </c>
      <c r="C363" s="101" t="s">
        <v>642</v>
      </c>
      <c r="D363" s="101" t="s">
        <v>1049</v>
      </c>
    </row>
    <row r="364" spans="1:4">
      <c r="A364" s="261">
        <v>365</v>
      </c>
      <c r="B364" s="267" t="s">
        <v>528</v>
      </c>
      <c r="C364" s="101" t="s">
        <v>175</v>
      </c>
      <c r="D364" s="101" t="s">
        <v>1050</v>
      </c>
    </row>
    <row r="365" spans="1:4">
      <c r="A365" s="266">
        <v>366</v>
      </c>
      <c r="B365" s="267" t="s">
        <v>529</v>
      </c>
      <c r="C365" s="266" t="s">
        <v>260</v>
      </c>
      <c r="D365" s="266" t="s">
        <v>1051</v>
      </c>
    </row>
    <row r="366" spans="1:4">
      <c r="A366" s="261">
        <v>367</v>
      </c>
      <c r="B366" s="262" t="s">
        <v>530</v>
      </c>
      <c r="C366" s="101" t="s">
        <v>206</v>
      </c>
      <c r="D366" s="101" t="s">
        <v>1052</v>
      </c>
    </row>
    <row r="367" spans="1:4">
      <c r="A367" s="266">
        <v>368</v>
      </c>
      <c r="B367" s="267" t="s">
        <v>531</v>
      </c>
      <c r="C367" s="266" t="s">
        <v>136</v>
      </c>
      <c r="D367" s="266"/>
    </row>
    <row r="368" spans="1:4">
      <c r="A368" s="266">
        <v>369</v>
      </c>
      <c r="B368" s="267" t="s">
        <v>551</v>
      </c>
      <c r="C368" s="266" t="s">
        <v>136</v>
      </c>
      <c r="D368" s="266" t="s">
        <v>1053</v>
      </c>
    </row>
    <row r="369" spans="1:4">
      <c r="A369" s="261">
        <v>370</v>
      </c>
      <c r="B369" s="262" t="s">
        <v>542</v>
      </c>
      <c r="C369" s="101" t="s">
        <v>206</v>
      </c>
      <c r="D369" s="101" t="s">
        <v>1054</v>
      </c>
    </row>
    <row r="370" spans="1:4">
      <c r="A370" s="261">
        <v>371</v>
      </c>
      <c r="B370" s="262" t="s">
        <v>543</v>
      </c>
      <c r="C370" s="101" t="s">
        <v>373</v>
      </c>
      <c r="D370" s="101" t="s">
        <v>1055</v>
      </c>
    </row>
    <row r="371" spans="1:4">
      <c r="A371" s="261">
        <v>372</v>
      </c>
      <c r="B371" s="267" t="s">
        <v>552</v>
      </c>
      <c r="C371" s="266" t="s">
        <v>197</v>
      </c>
      <c r="D371" s="266" t="s">
        <v>1056</v>
      </c>
    </row>
    <row r="372" spans="1:4" ht="15.75" thickBot="1">
      <c r="A372" s="269">
        <v>373</v>
      </c>
      <c r="B372" s="270" t="s">
        <v>553</v>
      </c>
      <c r="C372" s="108" t="s">
        <v>642</v>
      </c>
      <c r="D372" s="108"/>
    </row>
    <row r="373" spans="1:4">
      <c r="A373" s="260">
        <v>374</v>
      </c>
      <c r="B373" s="268" t="s">
        <v>554</v>
      </c>
      <c r="C373" s="375" t="s">
        <v>555</v>
      </c>
      <c r="D373" s="375"/>
    </row>
    <row r="374" spans="1:4">
      <c r="A374" s="261">
        <v>375</v>
      </c>
      <c r="B374" s="262" t="s">
        <v>556</v>
      </c>
      <c r="C374" s="101" t="s">
        <v>555</v>
      </c>
      <c r="D374" s="101"/>
    </row>
    <row r="375" spans="1:4">
      <c r="A375" s="261">
        <v>376</v>
      </c>
      <c r="B375" s="262" t="s">
        <v>557</v>
      </c>
      <c r="C375" s="101" t="s">
        <v>555</v>
      </c>
      <c r="D375" s="101"/>
    </row>
    <row r="376" spans="1:4">
      <c r="A376" s="261">
        <v>377</v>
      </c>
      <c r="B376" s="262" t="s">
        <v>558</v>
      </c>
      <c r="C376" s="101" t="s">
        <v>404</v>
      </c>
      <c r="D376" s="101" t="s">
        <v>1057</v>
      </c>
    </row>
    <row r="377" spans="1:4">
      <c r="A377" s="261">
        <v>378</v>
      </c>
      <c r="B377" s="262" t="s">
        <v>559</v>
      </c>
      <c r="C377" s="101" t="s">
        <v>175</v>
      </c>
      <c r="D377" s="101" t="s">
        <v>1058</v>
      </c>
    </row>
    <row r="378" spans="1:4">
      <c r="A378" s="261">
        <v>379</v>
      </c>
      <c r="B378" s="262" t="s">
        <v>560</v>
      </c>
      <c r="C378" s="101" t="s">
        <v>175</v>
      </c>
      <c r="D378" s="101" t="s">
        <v>1059</v>
      </c>
    </row>
    <row r="379" spans="1:4">
      <c r="A379" s="261">
        <v>380</v>
      </c>
      <c r="B379" s="262" t="s">
        <v>561</v>
      </c>
      <c r="C379" s="101" t="s">
        <v>206</v>
      </c>
      <c r="D379" s="101" t="s">
        <v>1060</v>
      </c>
    </row>
    <row r="380" spans="1:4">
      <c r="A380" s="261">
        <v>381</v>
      </c>
      <c r="B380" s="262" t="s">
        <v>562</v>
      </c>
      <c r="C380" s="101" t="s">
        <v>549</v>
      </c>
      <c r="D380" s="101"/>
    </row>
    <row r="381" spans="1:4">
      <c r="A381" s="261">
        <v>382</v>
      </c>
      <c r="B381" s="262" t="s">
        <v>563</v>
      </c>
      <c r="C381" s="101" t="s">
        <v>549</v>
      </c>
      <c r="D381" s="101"/>
    </row>
    <row r="382" spans="1:4">
      <c r="A382" s="266">
        <v>383</v>
      </c>
      <c r="B382" s="267" t="s">
        <v>564</v>
      </c>
      <c r="C382" s="266" t="s">
        <v>136</v>
      </c>
      <c r="D382" s="266"/>
    </row>
    <row r="383" spans="1:4">
      <c r="A383" s="266">
        <v>384</v>
      </c>
      <c r="B383" s="267" t="s">
        <v>565</v>
      </c>
      <c r="C383" s="266" t="s">
        <v>716</v>
      </c>
      <c r="D383" s="266" t="s">
        <v>1061</v>
      </c>
    </row>
    <row r="384" spans="1:4">
      <c r="A384" s="261">
        <v>385</v>
      </c>
      <c r="B384" s="262" t="s">
        <v>566</v>
      </c>
      <c r="C384" s="101" t="s">
        <v>334</v>
      </c>
      <c r="D384" s="101" t="s">
        <v>1062</v>
      </c>
    </row>
    <row r="385" spans="1:4" ht="15.75" thickBot="1">
      <c r="A385" s="269">
        <v>386</v>
      </c>
      <c r="B385" s="270" t="s">
        <v>567</v>
      </c>
      <c r="C385" s="108" t="s">
        <v>218</v>
      </c>
      <c r="D385" s="108" t="s">
        <v>1063</v>
      </c>
    </row>
    <row r="386" spans="1:4">
      <c r="A386" s="260">
        <v>387</v>
      </c>
      <c r="B386" s="268" t="s">
        <v>568</v>
      </c>
      <c r="C386" s="375" t="s">
        <v>218</v>
      </c>
      <c r="D386" s="375" t="s">
        <v>1064</v>
      </c>
    </row>
    <row r="387" spans="1:4">
      <c r="A387" s="261">
        <v>388</v>
      </c>
      <c r="B387" s="262" t="s">
        <v>569</v>
      </c>
      <c r="C387" s="101" t="s">
        <v>218</v>
      </c>
      <c r="D387" s="101" t="s">
        <v>1065</v>
      </c>
    </row>
    <row r="388" spans="1:4">
      <c r="A388" s="261">
        <v>389</v>
      </c>
      <c r="B388" s="262" t="s">
        <v>570</v>
      </c>
      <c r="C388" s="101" t="s">
        <v>549</v>
      </c>
      <c r="D388" s="101"/>
    </row>
    <row r="389" spans="1:4">
      <c r="A389" s="261">
        <v>390</v>
      </c>
      <c r="B389" s="262" t="s">
        <v>571</v>
      </c>
      <c r="C389" s="101" t="s">
        <v>549</v>
      </c>
      <c r="D389" s="101"/>
    </row>
    <row r="390" spans="1:4">
      <c r="A390" s="261">
        <v>391</v>
      </c>
      <c r="B390" s="262" t="s">
        <v>572</v>
      </c>
      <c r="C390" s="101" t="s">
        <v>573</v>
      </c>
      <c r="D390" s="101" t="s">
        <v>1066</v>
      </c>
    </row>
    <row r="391" spans="1:4">
      <c r="A391" s="261">
        <v>392</v>
      </c>
      <c r="B391" s="262" t="s">
        <v>574</v>
      </c>
      <c r="C391" s="101"/>
      <c r="D391" s="101" t="s">
        <v>1067</v>
      </c>
    </row>
    <row r="392" spans="1:4">
      <c r="A392" s="261">
        <v>393</v>
      </c>
      <c r="B392" s="262" t="s">
        <v>575</v>
      </c>
      <c r="C392" s="101"/>
      <c r="D392" s="101" t="s">
        <v>1068</v>
      </c>
    </row>
    <row r="393" spans="1:4" ht="15.75" thickBot="1">
      <c r="A393" s="263">
        <v>394</v>
      </c>
      <c r="B393" s="264" t="s">
        <v>576</v>
      </c>
      <c r="C393" s="387"/>
      <c r="D393" s="387" t="s">
        <v>1069</v>
      </c>
    </row>
    <row r="394" spans="1:4">
      <c r="A394" s="265">
        <v>395</v>
      </c>
      <c r="B394" s="272" t="s">
        <v>577</v>
      </c>
      <c r="C394" s="183" t="s">
        <v>249</v>
      </c>
      <c r="D394" s="183" t="s">
        <v>1070</v>
      </c>
    </row>
    <row r="395" spans="1:4">
      <c r="A395" s="261">
        <v>396</v>
      </c>
      <c r="B395" s="262" t="s">
        <v>578</v>
      </c>
      <c r="C395" s="101" t="s">
        <v>344</v>
      </c>
      <c r="D395" s="101" t="s">
        <v>1071</v>
      </c>
    </row>
    <row r="396" spans="1:4">
      <c r="A396" s="261">
        <v>397</v>
      </c>
      <c r="B396" s="262" t="s">
        <v>579</v>
      </c>
      <c r="C396" s="101" t="s">
        <v>264</v>
      </c>
      <c r="D396" s="101" t="s">
        <v>1072</v>
      </c>
    </row>
    <row r="397" spans="1:4">
      <c r="A397" s="261">
        <v>398</v>
      </c>
      <c r="B397" s="262" t="s">
        <v>580</v>
      </c>
      <c r="C397" s="101" t="s">
        <v>264</v>
      </c>
      <c r="D397" s="101" t="s">
        <v>1073</v>
      </c>
    </row>
    <row r="398" spans="1:4">
      <c r="A398" s="261">
        <v>399</v>
      </c>
      <c r="B398" s="262" t="s">
        <v>581</v>
      </c>
      <c r="C398" s="101" t="s">
        <v>264</v>
      </c>
      <c r="D398" s="101" t="s">
        <v>1074</v>
      </c>
    </row>
    <row r="399" spans="1:4">
      <c r="A399" s="261">
        <v>400</v>
      </c>
      <c r="B399" s="262" t="s">
        <v>582</v>
      </c>
      <c r="C399" s="101" t="s">
        <v>393</v>
      </c>
      <c r="D399" s="101"/>
    </row>
    <row r="400" spans="1:4">
      <c r="A400" s="261">
        <v>401</v>
      </c>
      <c r="B400" s="262" t="s">
        <v>583</v>
      </c>
      <c r="C400" s="101" t="s">
        <v>211</v>
      </c>
      <c r="D400" s="101" t="s">
        <v>1075</v>
      </c>
    </row>
    <row r="401" spans="1:4">
      <c r="A401" s="261">
        <v>402</v>
      </c>
      <c r="B401" s="262" t="s">
        <v>584</v>
      </c>
      <c r="C401" s="101" t="s">
        <v>211</v>
      </c>
      <c r="D401" s="101" t="s">
        <v>1076</v>
      </c>
    </row>
    <row r="402" spans="1:4">
      <c r="A402" s="261">
        <v>403</v>
      </c>
      <c r="B402" s="262" t="s">
        <v>585</v>
      </c>
      <c r="C402" s="101" t="s">
        <v>211</v>
      </c>
      <c r="D402" s="101" t="s">
        <v>1077</v>
      </c>
    </row>
    <row r="403" spans="1:4">
      <c r="A403" s="261">
        <v>404</v>
      </c>
      <c r="B403" s="262" t="s">
        <v>586</v>
      </c>
      <c r="C403" s="101" t="s">
        <v>715</v>
      </c>
      <c r="D403" s="101" t="s">
        <v>1078</v>
      </c>
    </row>
    <row r="404" spans="1:4">
      <c r="A404" s="261">
        <v>405</v>
      </c>
      <c r="B404" s="262" t="s">
        <v>587</v>
      </c>
      <c r="C404" s="101" t="s">
        <v>274</v>
      </c>
      <c r="D404" s="101" t="s">
        <v>1079</v>
      </c>
    </row>
    <row r="405" spans="1:4">
      <c r="A405" s="261">
        <v>406</v>
      </c>
      <c r="B405" s="262" t="s">
        <v>305</v>
      </c>
      <c r="C405" s="101" t="s">
        <v>373</v>
      </c>
      <c r="D405" s="101" t="s">
        <v>1080</v>
      </c>
    </row>
    <row r="406" spans="1:4">
      <c r="A406" s="261">
        <v>407</v>
      </c>
      <c r="B406" s="262" t="s">
        <v>588</v>
      </c>
      <c r="C406" s="101" t="s">
        <v>363</v>
      </c>
      <c r="D406" s="101"/>
    </row>
    <row r="407" spans="1:4">
      <c r="A407" s="261">
        <v>408</v>
      </c>
      <c r="B407" s="262" t="s">
        <v>589</v>
      </c>
      <c r="C407" s="101" t="s">
        <v>546</v>
      </c>
      <c r="D407" s="101"/>
    </row>
    <row r="408" spans="1:4">
      <c r="A408" s="261">
        <v>409</v>
      </c>
      <c r="B408" s="262" t="s">
        <v>590</v>
      </c>
      <c r="C408" s="101" t="s">
        <v>549</v>
      </c>
      <c r="D408" s="101"/>
    </row>
    <row r="409" spans="1:4">
      <c r="A409" s="261">
        <v>410</v>
      </c>
      <c r="B409" s="262" t="s">
        <v>591</v>
      </c>
      <c r="C409" s="101" t="s">
        <v>324</v>
      </c>
      <c r="D409" s="101"/>
    </row>
    <row r="410" spans="1:4">
      <c r="A410" s="261">
        <v>411</v>
      </c>
      <c r="B410" s="262" t="s">
        <v>592</v>
      </c>
      <c r="C410" s="101" t="s">
        <v>324</v>
      </c>
      <c r="D410" s="101"/>
    </row>
    <row r="411" spans="1:4">
      <c r="A411" s="261">
        <v>412</v>
      </c>
      <c r="B411" s="262" t="s">
        <v>593</v>
      </c>
      <c r="C411" s="101" t="s">
        <v>324</v>
      </c>
      <c r="D411" s="101" t="s">
        <v>1081</v>
      </c>
    </row>
    <row r="412" spans="1:4">
      <c r="A412" s="261">
        <v>413</v>
      </c>
      <c r="B412" s="267" t="s">
        <v>594</v>
      </c>
      <c r="C412" s="266" t="s">
        <v>130</v>
      </c>
      <c r="D412" s="266"/>
    </row>
    <row r="413" spans="1:4">
      <c r="A413" s="261">
        <v>414</v>
      </c>
      <c r="B413" s="262" t="s">
        <v>595</v>
      </c>
      <c r="C413" s="101" t="s">
        <v>175</v>
      </c>
      <c r="D413" s="101" t="s">
        <v>1082</v>
      </c>
    </row>
    <row r="414" spans="1:4">
      <c r="A414" s="261">
        <v>415</v>
      </c>
      <c r="B414" s="262" t="s">
        <v>596</v>
      </c>
      <c r="C414" s="101" t="s">
        <v>544</v>
      </c>
      <c r="D414" s="101" t="s">
        <v>1083</v>
      </c>
    </row>
    <row r="415" spans="1:4">
      <c r="A415" s="261">
        <v>416</v>
      </c>
      <c r="B415" s="262" t="s">
        <v>597</v>
      </c>
      <c r="C415" s="101" t="s">
        <v>544</v>
      </c>
      <c r="D415" s="101" t="s">
        <v>1084</v>
      </c>
    </row>
    <row r="416" spans="1:4">
      <c r="A416" s="261">
        <v>417</v>
      </c>
      <c r="B416" s="262" t="s">
        <v>598</v>
      </c>
      <c r="C416" s="101" t="s">
        <v>544</v>
      </c>
      <c r="D416" s="101" t="s">
        <v>1085</v>
      </c>
    </row>
    <row r="417" spans="1:12">
      <c r="A417" s="261">
        <v>418</v>
      </c>
      <c r="B417" s="262" t="s">
        <v>599</v>
      </c>
      <c r="C417" s="101" t="s">
        <v>344</v>
      </c>
      <c r="D417" s="101" t="s">
        <v>1086</v>
      </c>
    </row>
    <row r="418" spans="1:12">
      <c r="A418" s="261">
        <v>419</v>
      </c>
      <c r="B418" s="262" t="s">
        <v>600</v>
      </c>
      <c r="C418" s="101" t="s">
        <v>344</v>
      </c>
      <c r="D418" s="101" t="s">
        <v>1087</v>
      </c>
    </row>
    <row r="419" spans="1:12">
      <c r="A419" s="261">
        <v>420</v>
      </c>
      <c r="B419" s="262" t="s">
        <v>601</v>
      </c>
      <c r="C419" s="101" t="s">
        <v>544</v>
      </c>
      <c r="D419" s="101" t="s">
        <v>1088</v>
      </c>
    </row>
    <row r="420" spans="1:12">
      <c r="A420" s="261">
        <v>421</v>
      </c>
      <c r="B420" s="267" t="s">
        <v>602</v>
      </c>
      <c r="C420" s="266" t="s">
        <v>130</v>
      </c>
      <c r="D420" s="266" t="s">
        <v>1089</v>
      </c>
    </row>
    <row r="421" spans="1:12">
      <c r="A421" s="261">
        <v>422</v>
      </c>
      <c r="B421" s="262" t="s">
        <v>603</v>
      </c>
      <c r="C421" s="101" t="s">
        <v>324</v>
      </c>
      <c r="D421" s="101"/>
    </row>
    <row r="422" spans="1:12">
      <c r="A422" s="261">
        <v>423</v>
      </c>
      <c r="B422" s="262" t="s">
        <v>617</v>
      </c>
      <c r="C422" s="101" t="s">
        <v>274</v>
      </c>
      <c r="D422" s="101" t="s">
        <v>1090</v>
      </c>
    </row>
    <row r="423" spans="1:12">
      <c r="A423" s="261">
        <v>424</v>
      </c>
      <c r="B423" s="262" t="s">
        <v>646</v>
      </c>
      <c r="C423" s="101" t="s">
        <v>274</v>
      </c>
      <c r="D423" s="101" t="s">
        <v>1091</v>
      </c>
    </row>
    <row r="424" spans="1:12">
      <c r="A424" s="261">
        <v>425</v>
      </c>
      <c r="B424" s="262" t="s">
        <v>618</v>
      </c>
      <c r="C424" s="101" t="s">
        <v>274</v>
      </c>
      <c r="D424" s="101" t="s">
        <v>1092</v>
      </c>
    </row>
    <row r="425" spans="1:12">
      <c r="A425" s="261">
        <v>426</v>
      </c>
      <c r="B425" s="262" t="s">
        <v>619</v>
      </c>
      <c r="C425" s="101" t="s">
        <v>274</v>
      </c>
      <c r="D425" s="101" t="s">
        <v>1093</v>
      </c>
    </row>
    <row r="426" spans="1:12">
      <c r="A426" s="266">
        <v>427</v>
      </c>
      <c r="B426" s="267" t="s">
        <v>620</v>
      </c>
      <c r="C426" s="266" t="s">
        <v>136</v>
      </c>
      <c r="D426" s="266" t="s">
        <v>1094</v>
      </c>
    </row>
    <row r="427" spans="1:12">
      <c r="A427" s="261">
        <v>428</v>
      </c>
      <c r="B427" s="262" t="s">
        <v>621</v>
      </c>
      <c r="C427" s="101" t="s">
        <v>206</v>
      </c>
      <c r="D427" s="101" t="s">
        <v>1095</v>
      </c>
    </row>
    <row r="428" spans="1:12">
      <c r="A428" s="261">
        <v>429</v>
      </c>
      <c r="B428" s="262" t="s">
        <v>622</v>
      </c>
      <c r="C428" s="101" t="s">
        <v>206</v>
      </c>
      <c r="D428" s="101" t="s">
        <v>1096</v>
      </c>
    </row>
    <row r="429" spans="1:12">
      <c r="A429" s="261">
        <v>430</v>
      </c>
      <c r="B429" s="262" t="s">
        <v>623</v>
      </c>
      <c r="C429" s="101" t="s">
        <v>206</v>
      </c>
      <c r="D429" s="101" t="s">
        <v>1097</v>
      </c>
      <c r="E429" s="368"/>
      <c r="F429" s="369"/>
      <c r="G429" s="368"/>
      <c r="H429" s="74"/>
      <c r="I429" s="74"/>
      <c r="J429" s="74"/>
      <c r="K429" s="74"/>
      <c r="L429" s="74"/>
    </row>
    <row r="430" spans="1:12">
      <c r="A430" s="261">
        <v>431</v>
      </c>
      <c r="B430" s="262" t="s">
        <v>624</v>
      </c>
      <c r="C430" s="101" t="s">
        <v>206</v>
      </c>
      <c r="D430" s="101" t="s">
        <v>1098</v>
      </c>
      <c r="E430" s="368"/>
      <c r="F430" s="369"/>
      <c r="G430" s="368"/>
      <c r="H430" s="74"/>
      <c r="I430" s="74"/>
      <c r="J430" s="74"/>
      <c r="K430" s="74"/>
      <c r="L430" s="74"/>
    </row>
    <row r="431" spans="1:12">
      <c r="A431" s="261">
        <v>432</v>
      </c>
      <c r="B431" s="262" t="s">
        <v>625</v>
      </c>
      <c r="C431" s="101" t="s">
        <v>206</v>
      </c>
      <c r="D431" s="101" t="s">
        <v>1099</v>
      </c>
      <c r="E431" s="368"/>
      <c r="F431" s="369"/>
      <c r="G431" s="368"/>
      <c r="H431" s="74"/>
      <c r="I431" s="74"/>
      <c r="J431" s="74"/>
      <c r="K431" s="74"/>
      <c r="L431" s="74"/>
    </row>
    <row r="432" spans="1:12">
      <c r="A432" s="266">
        <v>433</v>
      </c>
      <c r="B432" s="267" t="s">
        <v>626</v>
      </c>
      <c r="C432" s="266" t="s">
        <v>136</v>
      </c>
      <c r="D432" s="266" t="s">
        <v>1100</v>
      </c>
      <c r="E432" s="368"/>
      <c r="F432" s="369"/>
      <c r="G432" s="368"/>
      <c r="H432" s="74"/>
      <c r="I432" s="74"/>
      <c r="J432" s="74"/>
      <c r="K432" s="74"/>
      <c r="L432" s="74"/>
    </row>
    <row r="433" spans="1:12">
      <c r="A433" s="261">
        <v>434</v>
      </c>
      <c r="B433" s="262" t="s">
        <v>647</v>
      </c>
      <c r="C433" s="101" t="s">
        <v>206</v>
      </c>
      <c r="D433" s="101" t="s">
        <v>1101</v>
      </c>
      <c r="E433" s="368"/>
      <c r="F433" s="369"/>
      <c r="G433" s="368"/>
      <c r="H433" s="74"/>
      <c r="I433" s="74"/>
      <c r="J433" s="74"/>
      <c r="K433" s="74"/>
      <c r="L433" s="74"/>
    </row>
    <row r="434" spans="1:12">
      <c r="A434" s="261">
        <v>435</v>
      </c>
      <c r="B434" s="262" t="s">
        <v>648</v>
      </c>
      <c r="C434" s="101" t="s">
        <v>206</v>
      </c>
      <c r="D434" s="101" t="s">
        <v>1102</v>
      </c>
      <c r="H434" s="42"/>
      <c r="I434" s="42"/>
      <c r="J434" s="42"/>
      <c r="K434" s="42"/>
      <c r="L434" s="42"/>
    </row>
    <row r="435" spans="1:12">
      <c r="A435" s="261">
        <v>436</v>
      </c>
      <c r="B435" s="262" t="s">
        <v>649</v>
      </c>
      <c r="C435" s="101" t="s">
        <v>206</v>
      </c>
      <c r="D435" s="101" t="s">
        <v>1103</v>
      </c>
    </row>
    <row r="436" spans="1:12">
      <c r="A436" s="261">
        <v>437</v>
      </c>
      <c r="B436" s="262" t="s">
        <v>650</v>
      </c>
      <c r="C436" s="101" t="s">
        <v>175</v>
      </c>
      <c r="D436" s="101" t="s">
        <v>1104</v>
      </c>
    </row>
    <row r="437" spans="1:12">
      <c r="A437" s="261">
        <v>438</v>
      </c>
      <c r="B437" s="262" t="s">
        <v>651</v>
      </c>
      <c r="C437" s="101" t="s">
        <v>175</v>
      </c>
      <c r="D437" s="101" t="s">
        <v>971</v>
      </c>
    </row>
    <row r="438" spans="1:12">
      <c r="A438" s="261">
        <v>439</v>
      </c>
      <c r="B438" s="262" t="s">
        <v>652</v>
      </c>
      <c r="C438" s="101" t="s">
        <v>175</v>
      </c>
      <c r="D438" s="101" t="s">
        <v>1105</v>
      </c>
    </row>
    <row r="439" spans="1:12">
      <c r="A439" s="261">
        <v>440</v>
      </c>
      <c r="B439" s="262" t="s">
        <v>653</v>
      </c>
      <c r="C439" s="266" t="s">
        <v>544</v>
      </c>
      <c r="D439" s="266" t="s">
        <v>1106</v>
      </c>
    </row>
    <row r="440" spans="1:12">
      <c r="A440" s="261">
        <v>441</v>
      </c>
      <c r="B440" s="262" t="s">
        <v>654</v>
      </c>
      <c r="C440" s="266" t="s">
        <v>544</v>
      </c>
      <c r="D440" s="266" t="s">
        <v>1107</v>
      </c>
    </row>
    <row r="441" spans="1:12">
      <c r="A441" s="261">
        <v>442</v>
      </c>
      <c r="B441" s="262" t="s">
        <v>655</v>
      </c>
      <c r="C441" s="266" t="s">
        <v>544</v>
      </c>
      <c r="D441" s="266" t="s">
        <v>1108</v>
      </c>
    </row>
    <row r="442" spans="1:12">
      <c r="A442" s="261">
        <v>443</v>
      </c>
      <c r="B442" s="262" t="s">
        <v>656</v>
      </c>
      <c r="C442" s="266" t="s">
        <v>334</v>
      </c>
      <c r="D442" s="266" t="s">
        <v>1109</v>
      </c>
    </row>
    <row r="443" spans="1:12">
      <c r="A443" s="261">
        <v>444</v>
      </c>
      <c r="B443" s="267" t="s">
        <v>657</v>
      </c>
      <c r="C443" s="266" t="s">
        <v>197</v>
      </c>
      <c r="D443" s="266" t="s">
        <v>1110</v>
      </c>
    </row>
    <row r="444" spans="1:12">
      <c r="A444" s="261">
        <v>445</v>
      </c>
      <c r="B444" s="267" t="s">
        <v>658</v>
      </c>
      <c r="C444" s="266" t="s">
        <v>197</v>
      </c>
      <c r="D444" s="266" t="s">
        <v>1111</v>
      </c>
    </row>
    <row r="445" spans="1:12">
      <c r="A445" s="261">
        <v>446</v>
      </c>
      <c r="B445" s="262" t="s">
        <v>659</v>
      </c>
      <c r="C445" s="266" t="s">
        <v>373</v>
      </c>
      <c r="D445" s="266" t="s">
        <v>1112</v>
      </c>
    </row>
    <row r="446" spans="1:12">
      <c r="A446" s="261">
        <v>447</v>
      </c>
      <c r="B446" s="262" t="s">
        <v>660</v>
      </c>
      <c r="C446" s="266" t="s">
        <v>211</v>
      </c>
      <c r="D446" s="266" t="s">
        <v>1113</v>
      </c>
    </row>
    <row r="447" spans="1:12">
      <c r="A447" s="261">
        <v>448</v>
      </c>
      <c r="B447" s="262" t="s">
        <v>661</v>
      </c>
      <c r="C447" s="266" t="s">
        <v>211</v>
      </c>
      <c r="D447" s="266" t="s">
        <v>1114</v>
      </c>
    </row>
    <row r="448" spans="1:12">
      <c r="A448" s="261">
        <v>449</v>
      </c>
      <c r="B448" s="262" t="s">
        <v>662</v>
      </c>
      <c r="C448" s="266" t="s">
        <v>235</v>
      </c>
      <c r="D448" s="266"/>
    </row>
    <row r="449" spans="1:4">
      <c r="A449" s="266">
        <v>450</v>
      </c>
      <c r="B449" s="267" t="s">
        <v>663</v>
      </c>
      <c r="C449" s="266" t="s">
        <v>136</v>
      </c>
      <c r="D449" s="266" t="s">
        <v>1115</v>
      </c>
    </row>
    <row r="450" spans="1:4">
      <c r="A450" s="261">
        <v>451</v>
      </c>
      <c r="B450" s="262" t="s">
        <v>664</v>
      </c>
      <c r="C450" s="266" t="s">
        <v>206</v>
      </c>
      <c r="D450" s="266" t="s">
        <v>1116</v>
      </c>
    </row>
    <row r="451" spans="1:4">
      <c r="A451" s="261">
        <v>452</v>
      </c>
      <c r="B451" s="262" t="s">
        <v>665</v>
      </c>
      <c r="C451" s="266" t="s">
        <v>206</v>
      </c>
      <c r="D451" s="266" t="s">
        <v>1117</v>
      </c>
    </row>
    <row r="452" spans="1:4">
      <c r="A452" s="261">
        <v>453</v>
      </c>
      <c r="B452" s="262" t="s">
        <v>666</v>
      </c>
      <c r="C452" s="266" t="s">
        <v>206</v>
      </c>
      <c r="D452" s="266" t="s">
        <v>1118</v>
      </c>
    </row>
    <row r="453" spans="1:4">
      <c r="A453" s="261">
        <v>454</v>
      </c>
      <c r="B453" s="262" t="s">
        <v>667</v>
      </c>
      <c r="C453" s="266" t="s">
        <v>206</v>
      </c>
      <c r="D453" s="266" t="s">
        <v>1119</v>
      </c>
    </row>
    <row r="454" spans="1:4">
      <c r="A454" s="261">
        <v>455</v>
      </c>
      <c r="B454" s="262" t="s">
        <v>668</v>
      </c>
      <c r="C454" s="266" t="s">
        <v>206</v>
      </c>
      <c r="D454" s="266" t="s">
        <v>1120</v>
      </c>
    </row>
    <row r="455" spans="1:4">
      <c r="A455" s="261">
        <v>456</v>
      </c>
      <c r="B455" s="262" t="s">
        <v>669</v>
      </c>
      <c r="C455" s="266" t="s">
        <v>206</v>
      </c>
      <c r="D455" s="266" t="s">
        <v>1121</v>
      </c>
    </row>
    <row r="456" spans="1:4">
      <c r="A456" s="261">
        <v>457</v>
      </c>
      <c r="B456" s="262" t="s">
        <v>670</v>
      </c>
      <c r="C456" s="266" t="s">
        <v>206</v>
      </c>
      <c r="D456" s="266" t="s">
        <v>1122</v>
      </c>
    </row>
    <row r="457" spans="1:4">
      <c r="A457" s="266">
        <v>458</v>
      </c>
      <c r="B457" s="267" t="s">
        <v>671</v>
      </c>
      <c r="C457" s="266" t="s">
        <v>136</v>
      </c>
      <c r="D457" s="266" t="s">
        <v>1123</v>
      </c>
    </row>
    <row r="458" spans="1:4">
      <c r="A458" s="261">
        <v>459</v>
      </c>
      <c r="B458" s="262" t="s">
        <v>672</v>
      </c>
      <c r="C458" s="266" t="s">
        <v>642</v>
      </c>
      <c r="D458" s="266" t="s">
        <v>1124</v>
      </c>
    </row>
    <row r="459" spans="1:4">
      <c r="A459" s="261">
        <v>460</v>
      </c>
      <c r="B459" s="262" t="s">
        <v>673</v>
      </c>
      <c r="C459" s="266" t="s">
        <v>642</v>
      </c>
      <c r="D459" s="266" t="s">
        <v>1125</v>
      </c>
    </row>
    <row r="460" spans="1:4">
      <c r="A460" s="261">
        <v>461</v>
      </c>
      <c r="B460" s="262" t="s">
        <v>674</v>
      </c>
      <c r="C460" s="266" t="s">
        <v>642</v>
      </c>
      <c r="D460" s="266" t="s">
        <v>1126</v>
      </c>
    </row>
    <row r="461" spans="1:4">
      <c r="A461" s="261">
        <v>462</v>
      </c>
      <c r="B461" s="262" t="s">
        <v>675</v>
      </c>
      <c r="C461" s="266" t="s">
        <v>373</v>
      </c>
      <c r="D461" s="266" t="s">
        <v>1127</v>
      </c>
    </row>
    <row r="462" spans="1:4">
      <c r="A462" s="261">
        <v>463</v>
      </c>
      <c r="B462" s="262" t="s">
        <v>676</v>
      </c>
      <c r="C462" s="266" t="s">
        <v>642</v>
      </c>
      <c r="D462" s="266"/>
    </row>
    <row r="463" spans="1:4">
      <c r="A463" s="261">
        <v>464</v>
      </c>
      <c r="B463" s="262" t="s">
        <v>677</v>
      </c>
      <c r="C463" s="266" t="s">
        <v>235</v>
      </c>
      <c r="D463" s="266"/>
    </row>
    <row r="464" spans="1:4">
      <c r="A464" s="266">
        <v>465</v>
      </c>
      <c r="B464" s="267" t="s">
        <v>678</v>
      </c>
      <c r="C464" s="266" t="s">
        <v>175</v>
      </c>
      <c r="D464" s="266" t="s">
        <v>1128</v>
      </c>
    </row>
    <row r="465" spans="1:4">
      <c r="A465" s="261">
        <v>466</v>
      </c>
      <c r="B465" s="262" t="s">
        <v>679</v>
      </c>
      <c r="C465" s="266" t="s">
        <v>409</v>
      </c>
      <c r="D465" s="266"/>
    </row>
    <row r="466" spans="1:4">
      <c r="A466" s="261">
        <v>467</v>
      </c>
      <c r="B466" s="262" t="s">
        <v>680</v>
      </c>
      <c r="C466" s="266" t="s">
        <v>409</v>
      </c>
      <c r="D466" s="266"/>
    </row>
    <row r="467" spans="1:4">
      <c r="A467" s="261">
        <v>468</v>
      </c>
      <c r="B467" s="267" t="s">
        <v>681</v>
      </c>
      <c r="C467" s="266" t="s">
        <v>409</v>
      </c>
      <c r="D467" s="266"/>
    </row>
    <row r="468" spans="1:4">
      <c r="A468" s="261">
        <v>469</v>
      </c>
      <c r="B468" s="267" t="s">
        <v>682</v>
      </c>
      <c r="C468" s="266" t="s">
        <v>409</v>
      </c>
      <c r="D468" s="266"/>
    </row>
    <row r="469" spans="1:4" ht="30">
      <c r="A469" s="261">
        <v>470</v>
      </c>
      <c r="B469" s="388" t="s">
        <v>683</v>
      </c>
      <c r="C469" s="266" t="s">
        <v>274</v>
      </c>
      <c r="D469" s="266" t="s">
        <v>1129</v>
      </c>
    </row>
    <row r="470" spans="1:4">
      <c r="A470" s="261">
        <v>471</v>
      </c>
      <c r="B470" s="262" t="s">
        <v>684</v>
      </c>
      <c r="C470" s="266" t="s">
        <v>274</v>
      </c>
      <c r="D470" s="266" t="s">
        <v>1130</v>
      </c>
    </row>
    <row r="471" spans="1:4">
      <c r="A471" s="261">
        <v>472</v>
      </c>
      <c r="B471" s="262" t="s">
        <v>685</v>
      </c>
      <c r="C471" s="266" t="s">
        <v>274</v>
      </c>
      <c r="D471" s="266" t="s">
        <v>1131</v>
      </c>
    </row>
    <row r="472" spans="1:4">
      <c r="A472" s="266">
        <v>473</v>
      </c>
      <c r="B472" s="267" t="s">
        <v>686</v>
      </c>
      <c r="C472" s="266" t="s">
        <v>713</v>
      </c>
      <c r="D472" s="266" t="s">
        <v>1132</v>
      </c>
    </row>
    <row r="473" spans="1:4">
      <c r="A473" s="261">
        <v>474</v>
      </c>
      <c r="B473" s="262" t="s">
        <v>687</v>
      </c>
      <c r="C473" s="266" t="s">
        <v>544</v>
      </c>
      <c r="D473" s="266" t="s">
        <v>1133</v>
      </c>
    </row>
    <row r="474" spans="1:4">
      <c r="A474" s="266">
        <v>475</v>
      </c>
      <c r="B474" s="267" t="s">
        <v>688</v>
      </c>
      <c r="C474" s="266" t="s">
        <v>315</v>
      </c>
      <c r="D474" s="266" t="s">
        <v>1134</v>
      </c>
    </row>
    <row r="475" spans="1:4">
      <c r="A475" s="266">
        <v>477</v>
      </c>
      <c r="B475" s="267" t="s">
        <v>689</v>
      </c>
      <c r="C475" s="266" t="s">
        <v>226</v>
      </c>
      <c r="D475" s="266" t="s">
        <v>1135</v>
      </c>
    </row>
    <row r="476" spans="1:4">
      <c r="A476" s="266">
        <v>478</v>
      </c>
      <c r="B476" s="267" t="s">
        <v>690</v>
      </c>
      <c r="C476" s="266" t="s">
        <v>315</v>
      </c>
      <c r="D476" s="266" t="s">
        <v>1136</v>
      </c>
    </row>
    <row r="477" spans="1:4">
      <c r="A477" s="261">
        <v>479</v>
      </c>
      <c r="B477" s="262" t="s">
        <v>691</v>
      </c>
      <c r="C477" s="266" t="s">
        <v>235</v>
      </c>
      <c r="D477" s="266" t="s">
        <v>1137</v>
      </c>
    </row>
    <row r="478" spans="1:4">
      <c r="A478" s="261">
        <v>484</v>
      </c>
      <c r="B478" s="262" t="s">
        <v>627</v>
      </c>
      <c r="C478" s="266" t="s">
        <v>628</v>
      </c>
      <c r="D478" s="266" t="s">
        <v>1138</v>
      </c>
    </row>
    <row r="479" spans="1:4">
      <c r="A479" s="261">
        <v>485</v>
      </c>
      <c r="B479" s="262" t="s">
        <v>629</v>
      </c>
      <c r="C479" s="266" t="s">
        <v>274</v>
      </c>
      <c r="D479" s="266" t="s">
        <v>1139</v>
      </c>
    </row>
    <row r="480" spans="1:4">
      <c r="A480" s="261">
        <v>486</v>
      </c>
      <c r="B480" s="262" t="s">
        <v>630</v>
      </c>
      <c r="C480" s="266" t="s">
        <v>628</v>
      </c>
      <c r="D480" s="266" t="s">
        <v>1140</v>
      </c>
    </row>
    <row r="481" spans="1:4">
      <c r="A481" s="261">
        <v>487</v>
      </c>
      <c r="B481" s="262" t="s">
        <v>631</v>
      </c>
      <c r="C481" s="266" t="s">
        <v>274</v>
      </c>
      <c r="D481" s="266" t="s">
        <v>1139</v>
      </c>
    </row>
    <row r="482" spans="1:4">
      <c r="A482" s="261">
        <v>488</v>
      </c>
      <c r="B482" s="262" t="s">
        <v>632</v>
      </c>
      <c r="C482" s="266" t="s">
        <v>628</v>
      </c>
      <c r="D482" s="266" t="s">
        <v>1141</v>
      </c>
    </row>
    <row r="483" spans="1:4">
      <c r="A483" s="261">
        <v>489</v>
      </c>
      <c r="B483" s="262" t="s">
        <v>633</v>
      </c>
      <c r="C483" s="266" t="s">
        <v>628</v>
      </c>
      <c r="D483" s="266" t="s">
        <v>1142</v>
      </c>
    </row>
    <row r="484" spans="1:4">
      <c r="A484" s="261">
        <v>490</v>
      </c>
      <c r="B484" s="262" t="s">
        <v>634</v>
      </c>
      <c r="C484" s="266" t="s">
        <v>628</v>
      </c>
      <c r="D484" s="266" t="s">
        <v>1143</v>
      </c>
    </row>
    <row r="485" spans="1:4">
      <c r="A485" s="261">
        <v>491</v>
      </c>
      <c r="B485" s="262" t="s">
        <v>635</v>
      </c>
      <c r="C485" s="266" t="s">
        <v>628</v>
      </c>
      <c r="D485" s="266" t="s">
        <v>1144</v>
      </c>
    </row>
    <row r="486" spans="1:4">
      <c r="A486" s="261">
        <v>492</v>
      </c>
      <c r="B486" s="262" t="s">
        <v>636</v>
      </c>
      <c r="C486" s="266" t="s">
        <v>628</v>
      </c>
      <c r="D486" s="266" t="s">
        <v>1145</v>
      </c>
    </row>
    <row r="487" spans="1:4">
      <c r="A487" s="261">
        <v>493</v>
      </c>
      <c r="B487" s="262" t="s">
        <v>637</v>
      </c>
      <c r="C487" s="266" t="s">
        <v>628</v>
      </c>
      <c r="D487" s="266" t="s">
        <v>1146</v>
      </c>
    </row>
    <row r="488" spans="1:4">
      <c r="A488" s="261">
        <v>494</v>
      </c>
      <c r="B488" s="262" t="s">
        <v>638</v>
      </c>
      <c r="C488" s="266" t="s">
        <v>628</v>
      </c>
      <c r="D488" s="266" t="s">
        <v>1147</v>
      </c>
    </row>
    <row r="489" spans="1:4">
      <c r="A489" s="261">
        <v>495</v>
      </c>
      <c r="B489" s="262" t="s">
        <v>718</v>
      </c>
      <c r="C489" s="266" t="s">
        <v>628</v>
      </c>
      <c r="D489" s="266" t="s">
        <v>1148</v>
      </c>
    </row>
    <row r="490" spans="1:4">
      <c r="A490" s="261">
        <v>496</v>
      </c>
      <c r="B490" s="262" t="s">
        <v>639</v>
      </c>
      <c r="C490" s="266" t="s">
        <v>628</v>
      </c>
      <c r="D490" s="266" t="s">
        <v>1149</v>
      </c>
    </row>
    <row r="491" spans="1:4">
      <c r="A491" s="261">
        <v>497</v>
      </c>
      <c r="B491" s="262" t="s">
        <v>640</v>
      </c>
      <c r="C491" s="266" t="s">
        <v>628</v>
      </c>
      <c r="D491" s="266" t="s">
        <v>1150</v>
      </c>
    </row>
    <row r="492" spans="1:4">
      <c r="A492" s="261">
        <v>499</v>
      </c>
      <c r="B492" s="262" t="s">
        <v>692</v>
      </c>
      <c r="C492" s="266" t="s">
        <v>544</v>
      </c>
      <c r="D492" s="266" t="s">
        <v>1151</v>
      </c>
    </row>
    <row r="493" spans="1:4">
      <c r="A493" s="261">
        <v>500</v>
      </c>
      <c r="B493" s="262" t="s">
        <v>693</v>
      </c>
      <c r="C493" s="266" t="s">
        <v>544</v>
      </c>
      <c r="D493" s="266" t="s">
        <v>1152</v>
      </c>
    </row>
    <row r="494" spans="1:4">
      <c r="A494" s="261">
        <v>501</v>
      </c>
      <c r="B494" s="262" t="s">
        <v>694</v>
      </c>
      <c r="C494" s="266" t="s">
        <v>544</v>
      </c>
      <c r="D494" s="266" t="s">
        <v>1153</v>
      </c>
    </row>
    <row r="495" spans="1:4">
      <c r="A495" s="261">
        <v>502</v>
      </c>
      <c r="B495" s="267" t="s">
        <v>695</v>
      </c>
      <c r="C495" s="266" t="s">
        <v>387</v>
      </c>
      <c r="D495" s="266" t="s">
        <v>1154</v>
      </c>
    </row>
    <row r="496" spans="1:4">
      <c r="A496" s="261">
        <v>503</v>
      </c>
      <c r="B496" s="262" t="s">
        <v>696</v>
      </c>
      <c r="C496" s="266" t="s">
        <v>206</v>
      </c>
      <c r="D496" s="266" t="s">
        <v>1155</v>
      </c>
    </row>
    <row r="497" spans="1:4">
      <c r="A497" s="261">
        <v>504</v>
      </c>
      <c r="B497" s="262" t="s">
        <v>697</v>
      </c>
      <c r="C497" s="266" t="s">
        <v>206</v>
      </c>
      <c r="D497" s="266" t="s">
        <v>1156</v>
      </c>
    </row>
    <row r="498" spans="1:4">
      <c r="A498" s="261">
        <v>505</v>
      </c>
      <c r="B498" s="262" t="s">
        <v>698</v>
      </c>
      <c r="C498" s="266" t="s">
        <v>206</v>
      </c>
      <c r="D498" s="266" t="s">
        <v>1157</v>
      </c>
    </row>
    <row r="499" spans="1:4">
      <c r="A499" s="261">
        <v>506</v>
      </c>
      <c r="B499" s="262" t="s">
        <v>699</v>
      </c>
      <c r="C499" s="266" t="s">
        <v>206</v>
      </c>
      <c r="D499" s="266" t="s">
        <v>1158</v>
      </c>
    </row>
    <row r="500" spans="1:4">
      <c r="A500" s="261">
        <v>507</v>
      </c>
      <c r="B500" s="262" t="s">
        <v>700</v>
      </c>
      <c r="C500" s="266" t="s">
        <v>206</v>
      </c>
      <c r="D500" s="266" t="s">
        <v>1159</v>
      </c>
    </row>
    <row r="501" spans="1:4">
      <c r="A501" s="261">
        <v>508</v>
      </c>
      <c r="B501" s="262" t="s">
        <v>701</v>
      </c>
      <c r="C501" s="266" t="s">
        <v>206</v>
      </c>
      <c r="D501" s="266" t="s">
        <v>1160</v>
      </c>
    </row>
    <row r="502" spans="1:4">
      <c r="A502" s="261">
        <v>509</v>
      </c>
      <c r="B502" s="262" t="s">
        <v>702</v>
      </c>
      <c r="C502" s="266" t="s">
        <v>641</v>
      </c>
      <c r="D502" s="266" t="s">
        <v>1161</v>
      </c>
    </row>
    <row r="503" spans="1:4">
      <c r="A503" s="261">
        <v>510</v>
      </c>
      <c r="B503" s="262" t="s">
        <v>703</v>
      </c>
      <c r="C503" s="266" t="s">
        <v>641</v>
      </c>
      <c r="D503" s="266" t="s">
        <v>1162</v>
      </c>
    </row>
    <row r="504" spans="1:4">
      <c r="A504" s="261">
        <v>511</v>
      </c>
      <c r="B504" s="262" t="s">
        <v>704</v>
      </c>
      <c r="C504" s="266" t="s">
        <v>641</v>
      </c>
      <c r="D504" s="266" t="s">
        <v>1163</v>
      </c>
    </row>
    <row r="505" spans="1:4">
      <c r="A505" s="261">
        <v>512</v>
      </c>
      <c r="B505" s="262" t="s">
        <v>705</v>
      </c>
      <c r="C505" s="266" t="s">
        <v>641</v>
      </c>
      <c r="D505" s="266" t="s">
        <v>1164</v>
      </c>
    </row>
    <row r="506" spans="1:4">
      <c r="A506" s="261">
        <v>513</v>
      </c>
      <c r="B506" s="262" t="s">
        <v>706</v>
      </c>
      <c r="C506" s="266" t="s">
        <v>324</v>
      </c>
      <c r="D506" s="266" t="s">
        <v>1165</v>
      </c>
    </row>
    <row r="507" spans="1:4">
      <c r="A507" s="261">
        <v>514</v>
      </c>
      <c r="B507" s="262" t="s">
        <v>707</v>
      </c>
      <c r="C507" s="266" t="s">
        <v>324</v>
      </c>
      <c r="D507" s="266" t="s">
        <v>1166</v>
      </c>
    </row>
    <row r="508" spans="1:4">
      <c r="A508" s="261">
        <v>515</v>
      </c>
      <c r="B508" s="262" t="s">
        <v>708</v>
      </c>
      <c r="C508" s="266" t="s">
        <v>324</v>
      </c>
      <c r="D508" s="266" t="s">
        <v>1167</v>
      </c>
    </row>
    <row r="509" spans="1:4">
      <c r="A509" s="266">
        <v>516</v>
      </c>
      <c r="B509" s="267" t="s">
        <v>709</v>
      </c>
      <c r="C509" s="266" t="s">
        <v>136</v>
      </c>
      <c r="D509" s="266" t="s">
        <v>1168</v>
      </c>
    </row>
    <row r="510" spans="1:4">
      <c r="A510" s="261">
        <v>517</v>
      </c>
      <c r="B510" s="262" t="s">
        <v>719</v>
      </c>
      <c r="C510" s="266" t="s">
        <v>264</v>
      </c>
      <c r="D510" s="266" t="s">
        <v>1169</v>
      </c>
    </row>
    <row r="511" spans="1:4">
      <c r="A511" s="261">
        <v>518</v>
      </c>
      <c r="B511" s="262" t="s">
        <v>720</v>
      </c>
      <c r="C511" s="266" t="s">
        <v>130</v>
      </c>
      <c r="D511" s="266" t="s">
        <v>1170</v>
      </c>
    </row>
    <row r="512" spans="1:4">
      <c r="A512" s="261">
        <v>519</v>
      </c>
      <c r="B512" s="262" t="s">
        <v>721</v>
      </c>
      <c r="C512" s="266" t="s">
        <v>712</v>
      </c>
      <c r="D512" s="266" t="s">
        <v>838</v>
      </c>
    </row>
    <row r="513" spans="1:4">
      <c r="A513" s="261">
        <v>520</v>
      </c>
      <c r="B513" s="262" t="s">
        <v>722</v>
      </c>
      <c r="C513" s="266" t="s">
        <v>712</v>
      </c>
      <c r="D513" s="266" t="s">
        <v>1171</v>
      </c>
    </row>
    <row r="514" spans="1:4">
      <c r="A514" s="261">
        <v>521</v>
      </c>
      <c r="B514" s="262" t="s">
        <v>723</v>
      </c>
      <c r="C514" s="266" t="s">
        <v>712</v>
      </c>
      <c r="D514" s="266" t="s">
        <v>1172</v>
      </c>
    </row>
    <row r="515" spans="1:4">
      <c r="A515" s="261">
        <v>522</v>
      </c>
      <c r="B515" s="262" t="s">
        <v>724</v>
      </c>
      <c r="C515" s="266" t="s">
        <v>712</v>
      </c>
      <c r="D515" s="266" t="s">
        <v>1173</v>
      </c>
    </row>
    <row r="516" spans="1:4">
      <c r="A516" s="261">
        <v>523</v>
      </c>
      <c r="B516" s="262" t="s">
        <v>725</v>
      </c>
      <c r="C516" s="266" t="s">
        <v>712</v>
      </c>
      <c r="D516" s="266" t="s">
        <v>1174</v>
      </c>
    </row>
    <row r="517" spans="1:4">
      <c r="A517" s="266">
        <v>524</v>
      </c>
      <c r="B517" s="262" t="s">
        <v>726</v>
      </c>
      <c r="C517" s="266" t="s">
        <v>161</v>
      </c>
      <c r="D517" s="266" t="s">
        <v>1175</v>
      </c>
    </row>
    <row r="518" spans="1:4">
      <c r="A518" s="261">
        <v>525</v>
      </c>
      <c r="B518" s="262" t="s">
        <v>727</v>
      </c>
      <c r="C518" s="266" t="s">
        <v>274</v>
      </c>
      <c r="D518" s="266" t="s">
        <v>1176</v>
      </c>
    </row>
    <row r="519" spans="1:4">
      <c r="A519" s="261">
        <v>526</v>
      </c>
      <c r="B519" s="262" t="s">
        <v>728</v>
      </c>
      <c r="C519" s="266" t="s">
        <v>175</v>
      </c>
      <c r="D519" s="266" t="s">
        <v>1177</v>
      </c>
    </row>
    <row r="520" spans="1:4">
      <c r="A520" s="261">
        <v>527</v>
      </c>
      <c r="B520" s="262" t="s">
        <v>729</v>
      </c>
      <c r="C520" s="266" t="s">
        <v>175</v>
      </c>
      <c r="D520" s="266" t="s">
        <v>1178</v>
      </c>
    </row>
    <row r="521" spans="1:4">
      <c r="A521" s="261">
        <v>528</v>
      </c>
      <c r="B521" s="262" t="s">
        <v>730</v>
      </c>
      <c r="C521" s="266" t="s">
        <v>175</v>
      </c>
      <c r="D521" s="266" t="s">
        <v>1179</v>
      </c>
    </row>
    <row r="522" spans="1:4">
      <c r="A522" s="261">
        <v>529</v>
      </c>
      <c r="B522" s="262" t="s">
        <v>731</v>
      </c>
      <c r="C522" s="266" t="s">
        <v>136</v>
      </c>
      <c r="D522" s="266" t="s">
        <v>1180</v>
      </c>
    </row>
    <row r="523" spans="1:4">
      <c r="A523" s="266">
        <v>530</v>
      </c>
      <c r="B523" s="262" t="s">
        <v>732</v>
      </c>
      <c r="C523" s="266" t="s">
        <v>315</v>
      </c>
      <c r="D523" s="266" t="s">
        <v>1181</v>
      </c>
    </row>
    <row r="524" spans="1:4">
      <c r="A524" s="261">
        <v>531</v>
      </c>
      <c r="B524" s="262" t="s">
        <v>733</v>
      </c>
      <c r="C524" s="266" t="s">
        <v>218</v>
      </c>
      <c r="D524" s="266"/>
    </row>
    <row r="525" spans="1:4">
      <c r="A525" s="261">
        <v>532</v>
      </c>
      <c r="B525" s="262" t="s">
        <v>734</v>
      </c>
      <c r="C525" s="266" t="s">
        <v>309</v>
      </c>
      <c r="D525" s="266" t="s">
        <v>1182</v>
      </c>
    </row>
    <row r="526" spans="1:4">
      <c r="A526" s="261">
        <v>533</v>
      </c>
      <c r="B526" s="262" t="s">
        <v>735</v>
      </c>
      <c r="C526" s="266" t="s">
        <v>404</v>
      </c>
      <c r="D526" s="266" t="s">
        <v>1183</v>
      </c>
    </row>
    <row r="527" spans="1:4">
      <c r="A527" s="261">
        <v>534</v>
      </c>
      <c r="B527" s="262" t="s">
        <v>736</v>
      </c>
      <c r="C527" s="266" t="s">
        <v>404</v>
      </c>
      <c r="D527" s="266" t="s">
        <v>1184</v>
      </c>
    </row>
    <row r="528" spans="1:4">
      <c r="A528" s="261">
        <v>535</v>
      </c>
      <c r="B528" s="262" t="s">
        <v>737</v>
      </c>
      <c r="C528" s="266" t="s">
        <v>404</v>
      </c>
      <c r="D528" s="266" t="s">
        <v>1185</v>
      </c>
    </row>
    <row r="529" spans="1:4">
      <c r="A529" s="261">
        <v>536</v>
      </c>
      <c r="B529" s="262" t="s">
        <v>738</v>
      </c>
      <c r="C529" s="266" t="s">
        <v>211</v>
      </c>
      <c r="D529" s="266" t="s">
        <v>1130</v>
      </c>
    </row>
    <row r="530" spans="1:4">
      <c r="A530" s="266">
        <v>537</v>
      </c>
      <c r="B530" s="262" t="s">
        <v>739</v>
      </c>
      <c r="C530" s="266" t="s">
        <v>309</v>
      </c>
      <c r="D530" s="266" t="s">
        <v>1186</v>
      </c>
    </row>
    <row r="531" spans="1:4">
      <c r="A531" s="266">
        <v>538</v>
      </c>
      <c r="B531" s="262" t="s">
        <v>740</v>
      </c>
      <c r="C531" s="266" t="s">
        <v>334</v>
      </c>
      <c r="D531" s="266" t="s">
        <v>1187</v>
      </c>
    </row>
    <row r="532" spans="1:4">
      <c r="A532" s="266">
        <v>539</v>
      </c>
      <c r="B532" s="267" t="s">
        <v>741</v>
      </c>
      <c r="C532" s="266" t="s">
        <v>742</v>
      </c>
      <c r="D532" s="266"/>
    </row>
    <row r="533" spans="1:4">
      <c r="A533" s="261">
        <v>540</v>
      </c>
      <c r="B533" s="267" t="s">
        <v>743</v>
      </c>
      <c r="C533" s="266" t="s">
        <v>206</v>
      </c>
      <c r="D533" s="266" t="s">
        <v>1188</v>
      </c>
    </row>
    <row r="534" spans="1:4">
      <c r="A534" s="266">
        <v>541</v>
      </c>
      <c r="B534" s="267" t="s">
        <v>744</v>
      </c>
      <c r="C534" s="266" t="s">
        <v>206</v>
      </c>
      <c r="D534" s="266" t="s">
        <v>1189</v>
      </c>
    </row>
    <row r="535" spans="1:4">
      <c r="A535" s="266">
        <v>542</v>
      </c>
      <c r="B535" s="267" t="s">
        <v>745</v>
      </c>
      <c r="C535" s="266" t="s">
        <v>206</v>
      </c>
      <c r="D535" s="266" t="s">
        <v>1190</v>
      </c>
    </row>
    <row r="536" spans="1:4">
      <c r="A536" s="266">
        <v>543</v>
      </c>
      <c r="B536" s="267" t="s">
        <v>746</v>
      </c>
      <c r="C536" s="266" t="s">
        <v>206</v>
      </c>
      <c r="D536" s="266" t="s">
        <v>1191</v>
      </c>
    </row>
    <row r="537" spans="1:4">
      <c r="A537" s="261">
        <v>544</v>
      </c>
      <c r="B537" s="267" t="s">
        <v>747</v>
      </c>
      <c r="C537" s="266" t="s">
        <v>206</v>
      </c>
      <c r="D537" s="266" t="s">
        <v>1192</v>
      </c>
    </row>
    <row r="538" spans="1:4">
      <c r="A538" s="261">
        <v>545</v>
      </c>
      <c r="B538" s="267" t="s">
        <v>748</v>
      </c>
      <c r="C538" s="266" t="s">
        <v>206</v>
      </c>
      <c r="D538" s="266" t="s">
        <v>1193</v>
      </c>
    </row>
    <row r="539" spans="1:4">
      <c r="A539" s="261">
        <v>546</v>
      </c>
      <c r="B539" s="267" t="s">
        <v>749</v>
      </c>
      <c r="C539" s="266" t="s">
        <v>274</v>
      </c>
      <c r="D539" s="266" t="s">
        <v>1194</v>
      </c>
    </row>
    <row r="540" spans="1:4">
      <c r="A540" s="266">
        <v>547</v>
      </c>
      <c r="B540" s="267" t="s">
        <v>750</v>
      </c>
      <c r="C540" s="266" t="s">
        <v>274</v>
      </c>
      <c r="D540" s="266" t="s">
        <v>1195</v>
      </c>
    </row>
    <row r="541" spans="1:4">
      <c r="A541" s="266">
        <v>548</v>
      </c>
      <c r="B541" s="267" t="s">
        <v>751</v>
      </c>
      <c r="C541" s="266" t="s">
        <v>274</v>
      </c>
      <c r="D541" s="266" t="s">
        <v>1196</v>
      </c>
    </row>
    <row r="542" spans="1:4">
      <c r="A542" s="266">
        <v>549</v>
      </c>
      <c r="B542" s="267" t="s">
        <v>752</v>
      </c>
      <c r="C542" s="266" t="s">
        <v>274</v>
      </c>
      <c r="D542" s="266" t="s">
        <v>1197</v>
      </c>
    </row>
    <row r="543" spans="1:4">
      <c r="A543" s="261">
        <v>550</v>
      </c>
      <c r="B543" s="267" t="s">
        <v>753</v>
      </c>
      <c r="C543" s="266" t="s">
        <v>274</v>
      </c>
      <c r="D543" s="266" t="s">
        <v>1198</v>
      </c>
    </row>
    <row r="544" spans="1:4">
      <c r="A544" s="266">
        <v>551</v>
      </c>
      <c r="B544" s="267" t="s">
        <v>754</v>
      </c>
      <c r="C544" s="266" t="s">
        <v>274</v>
      </c>
      <c r="D544" s="266" t="s">
        <v>1199</v>
      </c>
    </row>
    <row r="545" spans="1:4">
      <c r="A545" s="266">
        <v>552</v>
      </c>
      <c r="B545" s="267" t="s">
        <v>755</v>
      </c>
      <c r="C545" s="266" t="s">
        <v>274</v>
      </c>
      <c r="D545" s="266" t="s">
        <v>1200</v>
      </c>
    </row>
    <row r="546" spans="1:4">
      <c r="A546" s="266">
        <v>553</v>
      </c>
      <c r="B546" s="267" t="s">
        <v>756</v>
      </c>
      <c r="C546" s="266" t="s">
        <v>274</v>
      </c>
      <c r="D546" s="266" t="s">
        <v>1200</v>
      </c>
    </row>
    <row r="547" spans="1:4">
      <c r="A547" s="261">
        <v>554</v>
      </c>
      <c r="B547" s="267" t="s">
        <v>757</v>
      </c>
      <c r="C547" s="266" t="s">
        <v>274</v>
      </c>
      <c r="D547" s="266" t="s">
        <v>1201</v>
      </c>
    </row>
    <row r="548" spans="1:4">
      <c r="A548" s="261">
        <v>555</v>
      </c>
      <c r="B548" s="267" t="s">
        <v>758</v>
      </c>
      <c r="C548" s="266" t="s">
        <v>274</v>
      </c>
      <c r="D548" s="266" t="s">
        <v>1202</v>
      </c>
    </row>
    <row r="549" spans="1:4">
      <c r="A549" s="261">
        <v>556</v>
      </c>
      <c r="B549" s="267" t="s">
        <v>759</v>
      </c>
      <c r="C549" s="266" t="s">
        <v>274</v>
      </c>
      <c r="D549" s="266" t="s">
        <v>1203</v>
      </c>
    </row>
    <row r="550" spans="1:4">
      <c r="A550" s="266">
        <v>557</v>
      </c>
      <c r="B550" s="267" t="s">
        <v>760</v>
      </c>
      <c r="C550" s="266" t="s">
        <v>274</v>
      </c>
      <c r="D550" s="266" t="s">
        <v>1204</v>
      </c>
    </row>
    <row r="551" spans="1:4">
      <c r="A551" s="266">
        <v>558</v>
      </c>
      <c r="B551" s="267" t="s">
        <v>761</v>
      </c>
      <c r="C551" s="266" t="s">
        <v>274</v>
      </c>
      <c r="D551" s="266" t="s">
        <v>1205</v>
      </c>
    </row>
    <row r="552" spans="1:4">
      <c r="A552" s="266">
        <v>559</v>
      </c>
      <c r="B552" s="267" t="s">
        <v>762</v>
      </c>
      <c r="C552" s="266" t="s">
        <v>274</v>
      </c>
      <c r="D552" s="266" t="s">
        <v>1107</v>
      </c>
    </row>
    <row r="553" spans="1:4">
      <c r="A553" s="261">
        <v>560</v>
      </c>
      <c r="B553" s="267" t="s">
        <v>763</v>
      </c>
      <c r="C553" s="266" t="s">
        <v>274</v>
      </c>
      <c r="D553" s="266" t="s">
        <v>1206</v>
      </c>
    </row>
    <row r="554" spans="1:4">
      <c r="A554" s="266">
        <v>561</v>
      </c>
      <c r="B554" s="267" t="s">
        <v>764</v>
      </c>
      <c r="C554" s="266" t="s">
        <v>274</v>
      </c>
      <c r="D554" s="266" t="s">
        <v>1207</v>
      </c>
    </row>
    <row r="555" spans="1:4">
      <c r="A555" s="266">
        <v>562</v>
      </c>
      <c r="B555" s="267" t="s">
        <v>765</v>
      </c>
      <c r="C555" s="266" t="s">
        <v>274</v>
      </c>
      <c r="D555" s="266" t="s">
        <v>1208</v>
      </c>
    </row>
    <row r="556" spans="1:4">
      <c r="A556" s="266">
        <v>563</v>
      </c>
      <c r="B556" s="267" t="s">
        <v>766</v>
      </c>
      <c r="C556" s="266" t="s">
        <v>274</v>
      </c>
      <c r="D556" s="266" t="s">
        <v>1209</v>
      </c>
    </row>
    <row r="557" spans="1:4">
      <c r="A557" s="261">
        <v>564</v>
      </c>
      <c r="B557" s="267" t="s">
        <v>767</v>
      </c>
      <c r="C557" s="266" t="s">
        <v>274</v>
      </c>
      <c r="D557" s="266" t="s">
        <v>1210</v>
      </c>
    </row>
    <row r="558" spans="1:4">
      <c r="A558" s="261">
        <v>565</v>
      </c>
      <c r="B558" s="267" t="s">
        <v>768</v>
      </c>
      <c r="C558" s="266" t="s">
        <v>274</v>
      </c>
      <c r="D558" s="266" t="s">
        <v>1211</v>
      </c>
    </row>
    <row r="559" spans="1:4">
      <c r="A559" s="261">
        <v>566</v>
      </c>
      <c r="B559" s="267" t="s">
        <v>769</v>
      </c>
      <c r="C559" s="266" t="s">
        <v>274</v>
      </c>
      <c r="D559" s="266" t="s">
        <v>1212</v>
      </c>
    </row>
    <row r="560" spans="1:4">
      <c r="A560" s="266">
        <v>567</v>
      </c>
      <c r="B560" s="267" t="s">
        <v>770</v>
      </c>
      <c r="C560" s="266" t="s">
        <v>274</v>
      </c>
      <c r="D560" s="266" t="s">
        <v>1213</v>
      </c>
    </row>
    <row r="561" spans="1:4">
      <c r="A561" s="266">
        <v>568</v>
      </c>
      <c r="B561" s="267" t="s">
        <v>771</v>
      </c>
      <c r="C561" s="266" t="s">
        <v>274</v>
      </c>
      <c r="D561" s="266" t="s">
        <v>1214</v>
      </c>
    </row>
    <row r="562" spans="1:4">
      <c r="A562" s="266">
        <v>569</v>
      </c>
      <c r="B562" s="267" t="s">
        <v>772</v>
      </c>
      <c r="C562" s="266" t="s">
        <v>274</v>
      </c>
      <c r="D562" s="266" t="s">
        <v>956</v>
      </c>
    </row>
    <row r="563" spans="1:4">
      <c r="A563" s="261">
        <v>570</v>
      </c>
      <c r="B563" s="267" t="s">
        <v>773</v>
      </c>
      <c r="C563" s="266" t="s">
        <v>274</v>
      </c>
      <c r="D563" s="266" t="s">
        <v>1215</v>
      </c>
    </row>
    <row r="564" spans="1:4">
      <c r="A564" s="266">
        <v>571</v>
      </c>
      <c r="B564" s="267" t="s">
        <v>774</v>
      </c>
      <c r="C564" s="266" t="s">
        <v>274</v>
      </c>
      <c r="D564" s="266" t="s">
        <v>1129</v>
      </c>
    </row>
    <row r="565" spans="1:4">
      <c r="A565" s="266">
        <v>572</v>
      </c>
      <c r="B565" s="267" t="s">
        <v>775</v>
      </c>
      <c r="C565" s="266" t="s">
        <v>274</v>
      </c>
      <c r="D565" s="266" t="s">
        <v>1216</v>
      </c>
    </row>
    <row r="566" spans="1:4">
      <c r="A566" s="266">
        <v>573</v>
      </c>
      <c r="B566" s="267" t="s">
        <v>776</v>
      </c>
      <c r="C566" s="266" t="s">
        <v>274</v>
      </c>
      <c r="D566" s="266" t="s">
        <v>1217</v>
      </c>
    </row>
    <row r="567" spans="1:4">
      <c r="A567" s="261">
        <v>574</v>
      </c>
      <c r="B567" s="267" t="s">
        <v>777</v>
      </c>
      <c r="C567" s="266" t="s">
        <v>404</v>
      </c>
      <c r="D567" s="266" t="s">
        <v>1218</v>
      </c>
    </row>
    <row r="568" spans="1:4">
      <c r="A568" s="261">
        <v>575</v>
      </c>
      <c r="B568" s="267" t="s">
        <v>778</v>
      </c>
      <c r="C568" s="266" t="s">
        <v>404</v>
      </c>
      <c r="D568" s="266" t="s">
        <v>1219</v>
      </c>
    </row>
    <row r="569" spans="1:4">
      <c r="A569" s="261">
        <v>576</v>
      </c>
      <c r="B569" s="267" t="s">
        <v>779</v>
      </c>
      <c r="C569" s="266" t="s">
        <v>404</v>
      </c>
      <c r="D569" s="266" t="s">
        <v>1220</v>
      </c>
    </row>
    <row r="570" spans="1:4">
      <c r="A570" s="266">
        <v>577</v>
      </c>
      <c r="B570" s="267" t="s">
        <v>780</v>
      </c>
      <c r="C570" s="266" t="s">
        <v>404</v>
      </c>
      <c r="D570" s="266" t="s">
        <v>1221</v>
      </c>
    </row>
    <row r="571" spans="1:4">
      <c r="A571" s="266">
        <v>578</v>
      </c>
      <c r="B571" s="267" t="s">
        <v>781</v>
      </c>
      <c r="C571" s="266" t="s">
        <v>404</v>
      </c>
      <c r="D571" s="266" t="s">
        <v>1222</v>
      </c>
    </row>
    <row r="572" spans="1:4">
      <c r="A572" s="266">
        <v>579</v>
      </c>
      <c r="B572" s="267" t="s">
        <v>782</v>
      </c>
      <c r="C572" s="266" t="s">
        <v>645</v>
      </c>
      <c r="D572" s="266" t="s">
        <v>1223</v>
      </c>
    </row>
    <row r="573" spans="1:4">
      <c r="A573" s="261">
        <v>580</v>
      </c>
      <c r="B573" s="267" t="s">
        <v>783</v>
      </c>
      <c r="C573" s="266" t="s">
        <v>645</v>
      </c>
      <c r="D573" s="266" t="s">
        <v>1224</v>
      </c>
    </row>
    <row r="574" spans="1:4">
      <c r="A574" s="266">
        <v>581</v>
      </c>
      <c r="B574" s="267" t="s">
        <v>784</v>
      </c>
      <c r="C574" s="266" t="s">
        <v>645</v>
      </c>
      <c r="D574" s="266" t="s">
        <v>1225</v>
      </c>
    </row>
    <row r="575" spans="1:4">
      <c r="A575" s="266">
        <v>582</v>
      </c>
      <c r="B575" s="267" t="s">
        <v>785</v>
      </c>
      <c r="C575" s="266" t="s">
        <v>645</v>
      </c>
      <c r="D575" s="266" t="s">
        <v>1226</v>
      </c>
    </row>
    <row r="576" spans="1:4">
      <c r="A576" s="266">
        <v>583</v>
      </c>
      <c r="B576" s="267" t="s">
        <v>786</v>
      </c>
      <c r="C576" s="266" t="s">
        <v>645</v>
      </c>
      <c r="D576" s="266" t="s">
        <v>1227</v>
      </c>
    </row>
    <row r="577" spans="1:4">
      <c r="A577" s="261">
        <v>584</v>
      </c>
      <c r="B577" s="267" t="s">
        <v>787</v>
      </c>
      <c r="C577" s="266" t="s">
        <v>645</v>
      </c>
      <c r="D577" s="266" t="s">
        <v>1228</v>
      </c>
    </row>
    <row r="578" spans="1:4">
      <c r="A578" s="261">
        <v>585</v>
      </c>
      <c r="B578" s="267" t="s">
        <v>788</v>
      </c>
      <c r="C578" s="266" t="s">
        <v>544</v>
      </c>
      <c r="D578" s="266" t="s">
        <v>1229</v>
      </c>
    </row>
    <row r="579" spans="1:4">
      <c r="A579" s="261">
        <v>586</v>
      </c>
      <c r="B579" s="267" t="s">
        <v>789</v>
      </c>
      <c r="C579" s="266" t="s">
        <v>544</v>
      </c>
      <c r="D579" s="266" t="s">
        <v>1230</v>
      </c>
    </row>
    <row r="580" spans="1:4">
      <c r="A580" s="266">
        <v>587</v>
      </c>
      <c r="B580" s="267" t="s">
        <v>790</v>
      </c>
      <c r="C580" s="266" t="s">
        <v>544</v>
      </c>
      <c r="D580" s="266" t="s">
        <v>1231</v>
      </c>
    </row>
    <row r="581" spans="1:4">
      <c r="A581" s="266">
        <v>588</v>
      </c>
      <c r="B581" s="267" t="s">
        <v>791</v>
      </c>
      <c r="C581" s="266" t="s">
        <v>544</v>
      </c>
      <c r="D581" s="266" t="s">
        <v>1232</v>
      </c>
    </row>
    <row r="582" spans="1:4">
      <c r="A582" s="266">
        <v>589</v>
      </c>
      <c r="B582" s="267" t="s">
        <v>792</v>
      </c>
      <c r="C582" s="266" t="s">
        <v>544</v>
      </c>
      <c r="D582" s="266" t="s">
        <v>1233</v>
      </c>
    </row>
    <row r="583" spans="1:4">
      <c r="A583" s="266">
        <v>590</v>
      </c>
      <c r="B583" s="267" t="s">
        <v>793</v>
      </c>
      <c r="C583" s="266" t="s">
        <v>544</v>
      </c>
      <c r="D583" s="266" t="s">
        <v>1234</v>
      </c>
    </row>
    <row r="584" spans="1:4">
      <c r="A584" s="266">
        <v>591</v>
      </c>
      <c r="B584" s="267" t="s">
        <v>794</v>
      </c>
      <c r="C584" s="266" t="s">
        <v>315</v>
      </c>
      <c r="D584" s="266" t="s">
        <v>1235</v>
      </c>
    </row>
    <row r="585" spans="1:4">
      <c r="A585" s="266">
        <v>592</v>
      </c>
      <c r="B585" s="267" t="s">
        <v>795</v>
      </c>
      <c r="C585" s="266" t="s">
        <v>344</v>
      </c>
      <c r="D585" s="266" t="s">
        <v>1236</v>
      </c>
    </row>
    <row r="586" spans="1:4">
      <c r="A586" s="261">
        <v>593</v>
      </c>
      <c r="B586" s="267" t="s">
        <v>796</v>
      </c>
      <c r="C586" s="266" t="s">
        <v>344</v>
      </c>
      <c r="D586" s="266" t="s">
        <v>1237</v>
      </c>
    </row>
    <row r="587" spans="1:4">
      <c r="A587" s="261">
        <v>594</v>
      </c>
      <c r="B587" s="267" t="s">
        <v>797</v>
      </c>
      <c r="C587" s="266" t="s">
        <v>344</v>
      </c>
      <c r="D587" s="266" t="s">
        <v>1238</v>
      </c>
    </row>
    <row r="588" spans="1:4">
      <c r="A588" s="261">
        <v>595</v>
      </c>
      <c r="B588" s="267" t="s">
        <v>798</v>
      </c>
      <c r="C588" s="266" t="s">
        <v>136</v>
      </c>
      <c r="D588" s="266" t="s">
        <v>1239</v>
      </c>
    </row>
    <row r="589" spans="1:4">
      <c r="A589" s="266">
        <v>596</v>
      </c>
      <c r="B589" s="267" t="s">
        <v>799</v>
      </c>
      <c r="C589" s="266" t="s">
        <v>197</v>
      </c>
      <c r="D589" s="266"/>
    </row>
    <row r="590" spans="1:4">
      <c r="A590" s="266">
        <v>597</v>
      </c>
      <c r="B590" s="267" t="s">
        <v>800</v>
      </c>
      <c r="C590" s="266" t="s">
        <v>197</v>
      </c>
      <c r="D590" s="266"/>
    </row>
    <row r="591" spans="1:4">
      <c r="A591" s="266">
        <v>598</v>
      </c>
      <c r="B591" s="267" t="s">
        <v>801</v>
      </c>
      <c r="C591" s="266" t="s">
        <v>197</v>
      </c>
      <c r="D591" s="266"/>
    </row>
    <row r="592" spans="1:4">
      <c r="A592" s="266">
        <v>599</v>
      </c>
      <c r="B592" s="267" t="s">
        <v>1240</v>
      </c>
      <c r="C592" s="266" t="s">
        <v>197</v>
      </c>
      <c r="D592" s="266" t="s">
        <v>1241</v>
      </c>
    </row>
    <row r="593" spans="1:4">
      <c r="A593" s="266">
        <v>600</v>
      </c>
      <c r="B593" s="267" t="s">
        <v>802</v>
      </c>
      <c r="C593" s="266" t="s">
        <v>324</v>
      </c>
      <c r="D593" s="266" t="s">
        <v>1242</v>
      </c>
    </row>
    <row r="594" spans="1:4">
      <c r="A594" s="266">
        <v>601</v>
      </c>
      <c r="B594" s="267" t="s">
        <v>803</v>
      </c>
      <c r="C594" s="266" t="s">
        <v>324</v>
      </c>
      <c r="D594" s="266" t="s">
        <v>1243</v>
      </c>
    </row>
    <row r="595" spans="1:4">
      <c r="A595" s="261">
        <v>602</v>
      </c>
      <c r="B595" s="267" t="s">
        <v>804</v>
      </c>
      <c r="C595" s="266" t="s">
        <v>324</v>
      </c>
      <c r="D595" s="266" t="s">
        <v>1244</v>
      </c>
    </row>
    <row r="596" spans="1:4">
      <c r="A596" s="261">
        <v>603</v>
      </c>
      <c r="B596" s="267" t="s">
        <v>805</v>
      </c>
      <c r="C596" s="266" t="s">
        <v>324</v>
      </c>
      <c r="D596" s="266" t="s">
        <v>1245</v>
      </c>
    </row>
    <row r="597" spans="1:4">
      <c r="A597" s="261">
        <v>604</v>
      </c>
      <c r="B597" s="267" t="s">
        <v>806</v>
      </c>
      <c r="C597" s="266" t="s">
        <v>409</v>
      </c>
      <c r="D597" s="266"/>
    </row>
    <row r="598" spans="1:4">
      <c r="A598" s="266">
        <v>605</v>
      </c>
      <c r="B598" s="267" t="s">
        <v>807</v>
      </c>
      <c r="C598" s="266" t="s">
        <v>409</v>
      </c>
      <c r="D598" s="266"/>
    </row>
    <row r="599" spans="1:4">
      <c r="A599" s="266">
        <v>606</v>
      </c>
      <c r="B599" s="267" t="s">
        <v>808</v>
      </c>
      <c r="C599" s="266" t="s">
        <v>373</v>
      </c>
      <c r="D599" s="266" t="s">
        <v>1246</v>
      </c>
    </row>
    <row r="600" spans="1:4">
      <c r="A600" s="266">
        <v>607</v>
      </c>
      <c r="B600" s="267" t="s">
        <v>809</v>
      </c>
      <c r="C600" s="266" t="s">
        <v>264</v>
      </c>
      <c r="D600" s="266" t="s">
        <v>1247</v>
      </c>
    </row>
    <row r="601" spans="1:4">
      <c r="A601" s="266">
        <v>608</v>
      </c>
      <c r="B601" s="267" t="s">
        <v>810</v>
      </c>
      <c r="C601" s="266" t="s">
        <v>264</v>
      </c>
      <c r="D601" s="266" t="s">
        <v>1248</v>
      </c>
    </row>
    <row r="602" spans="1:4">
      <c r="A602" s="261">
        <v>609</v>
      </c>
      <c r="B602" s="267" t="s">
        <v>811</v>
      </c>
      <c r="C602" s="266" t="s">
        <v>264</v>
      </c>
      <c r="D602" s="266" t="s">
        <v>1249</v>
      </c>
    </row>
    <row r="603" spans="1:4">
      <c r="A603" s="261">
        <v>610</v>
      </c>
      <c r="B603" s="267" t="s">
        <v>812</v>
      </c>
      <c r="C603" s="266" t="s">
        <v>264</v>
      </c>
      <c r="D603" s="266" t="s">
        <v>1250</v>
      </c>
    </row>
    <row r="604" spans="1:4">
      <c r="A604" s="261">
        <v>611</v>
      </c>
      <c r="B604" s="267" t="s">
        <v>813</v>
      </c>
      <c r="C604" s="266" t="s">
        <v>264</v>
      </c>
      <c r="D604" s="266" t="s">
        <v>1108</v>
      </c>
    </row>
    <row r="605" spans="1:4">
      <c r="A605" s="261">
        <v>612</v>
      </c>
      <c r="B605" s="267" t="s">
        <v>816</v>
      </c>
      <c r="C605" s="266" t="s">
        <v>136</v>
      </c>
      <c r="D605" s="266" t="s">
        <v>1251</v>
      </c>
    </row>
    <row r="606" spans="1:4">
      <c r="A606" s="261">
        <v>613</v>
      </c>
      <c r="B606" s="267" t="s">
        <v>817</v>
      </c>
      <c r="C606" s="266" t="s">
        <v>136</v>
      </c>
      <c r="D606" s="266" t="s">
        <v>1252</v>
      </c>
    </row>
    <row r="607" spans="1:4">
      <c r="A607" s="261">
        <v>614</v>
      </c>
      <c r="B607" s="262" t="s">
        <v>1253</v>
      </c>
      <c r="C607" s="266" t="s">
        <v>645</v>
      </c>
      <c r="D607" s="266" t="s">
        <v>1254</v>
      </c>
    </row>
    <row r="608" spans="1:4">
      <c r="A608" s="266">
        <v>615</v>
      </c>
      <c r="B608" s="267" t="s">
        <v>1255</v>
      </c>
      <c r="C608" s="266" t="s">
        <v>645</v>
      </c>
      <c r="D608" s="266" t="s">
        <v>1256</v>
      </c>
    </row>
    <row r="609" spans="1:4">
      <c r="A609" s="266">
        <v>616</v>
      </c>
      <c r="B609" s="267" t="s">
        <v>1257</v>
      </c>
      <c r="C609" s="266" t="s">
        <v>645</v>
      </c>
      <c r="D609" s="266" t="s">
        <v>1258</v>
      </c>
    </row>
    <row r="610" spans="1:4">
      <c r="A610" s="266">
        <v>617</v>
      </c>
      <c r="B610" s="267" t="s">
        <v>1259</v>
      </c>
      <c r="C610" s="266" t="s">
        <v>324</v>
      </c>
      <c r="D610" s="266" t="s">
        <v>1260</v>
      </c>
    </row>
    <row r="611" spans="1:4">
      <c r="A611" s="266">
        <v>618</v>
      </c>
      <c r="B611" s="267" t="s">
        <v>1261</v>
      </c>
      <c r="C611" s="266" t="s">
        <v>1262</v>
      </c>
      <c r="D611" s="266" t="s">
        <v>1263</v>
      </c>
    </row>
    <row r="612" spans="1:4">
      <c r="A612" s="261">
        <v>619</v>
      </c>
      <c r="B612" s="267" t="s">
        <v>1264</v>
      </c>
      <c r="C612" s="266" t="s">
        <v>136</v>
      </c>
      <c r="D612" s="266" t="s">
        <v>1265</v>
      </c>
    </row>
    <row r="613" spans="1:4">
      <c r="A613" s="261">
        <v>1001</v>
      </c>
      <c r="B613" s="262" t="s">
        <v>814</v>
      </c>
      <c r="C613" s="266" t="s">
        <v>742</v>
      </c>
      <c r="D613" s="266" t="s">
        <v>1266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B1:AU27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453" t="s">
        <v>0</v>
      </c>
      <c r="C1" s="453"/>
      <c r="D1" s="453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5" t="s">
        <v>3</v>
      </c>
      <c r="D2" s="456"/>
      <c r="E2" s="457"/>
      <c r="F2" s="458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/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41" t="str">
        <f>IF(GROUPS!D4="","",GROUPS!D4)</f>
        <v>Александар Јакимовски (178)</v>
      </c>
      <c r="D3" s="442"/>
      <c r="E3" s="443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4" t="str">
        <f>IF(ISERROR(IF(AND(T9="",T13="",T17=""),"",SUM(AB3:AD3)+(N3-O3)/1000)+(AK3/10000)),"",IF(AND(T9="",T13="",T17=""),"",SUM(AB3:AD3)+(N3-O3)/1000)+(AK3/10000)+(AG3/100000))</f>
        <v/>
      </c>
      <c r="S3" s="44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/>
      </c>
      <c r="Y3" s="449"/>
      <c r="Z3" s="45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9">
        <f>SUM(AH3:AJ3)-SUM(AM3:AO3)</f>
        <v>0</v>
      </c>
      <c r="AL3" s="44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41" t="str">
        <f>IF(GROUPS!D5="","",GROUPS!D5)</f>
        <v>Трајче Маркоски (384)</v>
      </c>
      <c r="D4" s="442"/>
      <c r="E4" s="443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4" t="str">
        <f>IF(ISERROR(IF(AND(T10="",U13="",U18=""),"",SUM(AB4:AD4)+(N4-O4)/1000)+(AK4/10000)+(AG4/100000)),"",IF(AND(T10="",U13="",U18=""),"",SUM(AB4:AD4)+(N4-O4)/1000)+(AK4/10000)+(AG4/100000))</f>
        <v/>
      </c>
      <c r="S4" s="44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5" t="str">
        <f t="shared" si="0"/>
        <v/>
      </c>
      <c r="Y4" s="446"/>
      <c r="Z4" s="44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41" t="str">
        <f>IF(GROUPS!D6="","",GROUPS!D6)</f>
        <v>Јован Пармачки (472)</v>
      </c>
      <c r="D5" s="442"/>
      <c r="E5" s="443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4" t="str">
        <f>IF(ISERROR(IF(AND(U9="",T14="",T18=""),"",SUM(AB5:AD5)+(N5-O5)/1000)+(AK5/10000)+(AG5/100000)),"",IF(AND(U9="",T14="",T18=""),"",SUM(AB5:AD5)+(N5-O5)/1000)+(AK5/10000)+(AG5/100000))</f>
        <v/>
      </c>
      <c r="S5" s="44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5" t="str">
        <f t="shared" si="0"/>
        <v/>
      </c>
      <c r="Y5" s="446"/>
      <c r="Z5" s="44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39">
        <f t="shared" si="2"/>
        <v>0</v>
      </c>
      <c r="AL5" s="44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35" t="str">
        <f>IF(GROUPS!D7="","",GROUPS!D7)</f>
        <v/>
      </c>
      <c r="D6" s="436"/>
      <c r="E6" s="43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 ht="19.5" thickBot="1">
      <c r="B9" s="217">
        <v>1</v>
      </c>
      <c r="C9" s="218" t="str">
        <f>IF(C3="","",VLOOKUP(B9,$B$3:$E$6,2,FALSE))</f>
        <v>Александар Јакимовски (178)</v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217">
        <v>2</v>
      </c>
      <c r="C10" s="218" t="str">
        <f>IF(C4="","",VLOOKUP(B10,$B$3:$E$6,2,FALSE))</f>
        <v>Трајче Маркоски (384)</v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 ht="19.5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>Трајче Маркоски (384)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217">
        <v>3</v>
      </c>
      <c r="C14" s="230" t="str">
        <f>IF(C3="","",VLOOKUP(B14,$B$3:$E$6,2,FALSE))</f>
        <v>Јован Пармачки (472)</v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 hidden="1">
      <c r="B17" s="154">
        <v>1</v>
      </c>
      <c r="C17" s="155" t="str">
        <f>IF(C5="","",VLOOKUP(B17,$B$3:$E$6,2,FALSE))</f>
        <v>Александар Јакимовски (178)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>Јован Пармачки (472)</v>
      </c>
      <c r="D18" s="166">
        <v>2</v>
      </c>
      <c r="E18" s="167" t="str">
        <f>IF(C5="","",VLOOKUP(D18,$B$3:$E$6,2,FALSE))</f>
        <v>Трајче Маркоски (384)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N18" sqref="N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53" t="s">
        <v>0</v>
      </c>
      <c r="C1" s="453"/>
      <c r="D1" s="453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5" t="s">
        <v>3</v>
      </c>
      <c r="D2" s="456"/>
      <c r="E2" s="457"/>
      <c r="F2" s="458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70" t="str">
        <f>IF(ISERROR(INDEX($C$3:$C$6,MATCH(W2,$T$3:$T$6,0))),"",(INDEX($C$3:$C$6,MATCH(W2,$T$3:$T$6,0))))</f>
        <v>Александар Јакимовски (178)</v>
      </c>
      <c r="Y2" s="471"/>
      <c r="Z2" s="472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41" t="str">
        <f>IF(GROUPS!D4="","",GROUPS!D4)</f>
        <v>Александар Јакимовски (178)</v>
      </c>
      <c r="D3" s="442"/>
      <c r="E3" s="443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31</v>
      </c>
      <c r="R3" s="444">
        <f>IF(ISERROR(IF(AND(T9="",T13="",T17=""),"",SUM(AB3:AD3)+(N3-O3)/1000)+(AK3/10000)),"",IF(AND(T9="",T13="",T17=""),"",SUM(AB3:AD3)+(N3-O3)/1000)+(AK3/10000)+(AG3/100000))</f>
        <v>4.0101599999999999</v>
      </c>
      <c r="S3" s="444"/>
      <c r="T3" s="138">
        <f>IF(ISERROR(IF(C3="","",RANK(R3,$R$3:$S$6,0))),"",IF(C3="","",RANK(R3,$R$3:$S$6,0)))</f>
        <v>1</v>
      </c>
      <c r="U3" s="9"/>
      <c r="V3" s="9"/>
      <c r="W3" s="7">
        <v>2</v>
      </c>
      <c r="X3" s="470" t="str">
        <f t="shared" ref="X3:X5" si="0">IF(ISERROR(INDEX($C$3:$C$6,MATCH(W3,$T$3:$T$6,0))),"",(INDEX($C$3:$C$6,MATCH(W3,$T$3:$T$6,0))))</f>
        <v>Трајче Маркоски (384)</v>
      </c>
      <c r="Y3" s="471"/>
      <c r="Z3" s="472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39">
        <f>SUM(AH3:AJ3)-SUM(AM3:AO3)</f>
        <v>35</v>
      </c>
      <c r="AL3" s="440"/>
      <c r="AM3" s="10">
        <f>AH5</f>
        <v>12</v>
      </c>
      <c r="AN3" s="10">
        <f>AI4</f>
        <v>19</v>
      </c>
      <c r="AO3" s="10">
        <f>AJ6</f>
        <v>0</v>
      </c>
      <c r="AP3" s="9">
        <f>SUM(AM3:AO3)</f>
        <v>31</v>
      </c>
    </row>
    <row r="4" spans="2:47" ht="24" customHeight="1">
      <c r="B4" s="127">
        <v>2</v>
      </c>
      <c r="C4" s="441" t="str">
        <f>IF(GROUPS!D5="","",GROUPS!D5)</f>
        <v>Трајче Маркоски (384)</v>
      </c>
      <c r="D4" s="442"/>
      <c r="E4" s="443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1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4</v>
      </c>
      <c r="P4" s="136">
        <f>IF(AND(T10="",U13="",U18=""),"",AG4)</f>
        <v>62</v>
      </c>
      <c r="Q4" s="137">
        <f>IF(AND(T10="",U13="",U18=""),"",AP4)</f>
        <v>62</v>
      </c>
      <c r="R4" s="444">
        <f>IF(ISERROR(IF(AND(T10="",U13="",U18=""),"",SUM(AB4:AD4)+(N4-O4)/1000)+(AK4/10000)+(AG4/100000)),"",IF(AND(T10="",U13="",U18=""),"",SUM(AB4:AD4)+(N4-O4)/1000)+(AK4/10000)+(AG4/100000))</f>
        <v>2.9996200000000002</v>
      </c>
      <c r="S4" s="444"/>
      <c r="T4" s="138">
        <f>IF(ISERROR(IF(C4="","",RANK(R4,$R$3:$S$6,0))),"",IF(C4="","",RANK(R4,$R$3:$S$6,0)))</f>
        <v>2</v>
      </c>
      <c r="U4" s="9"/>
      <c r="V4" s="9"/>
      <c r="W4" s="7">
        <v>3</v>
      </c>
      <c r="X4" s="467" t="str">
        <f t="shared" si="0"/>
        <v>Јован Пармачки (472)</v>
      </c>
      <c r="Y4" s="468"/>
      <c r="Z4" s="469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62</v>
      </c>
      <c r="AH4" s="10">
        <f>F10+H10+J10+L10+N10+P10+R10</f>
        <v>0</v>
      </c>
      <c r="AI4" s="10">
        <f>G13+I13+K13+M13+O13+Q13+S13</f>
        <v>19</v>
      </c>
      <c r="AJ4" s="10">
        <f>G18+I18+K18+M18+O18+Q18+S18</f>
        <v>43</v>
      </c>
      <c r="AK4" s="439">
        <f t="shared" ref="AK4:AK6" si="2">SUM(AH4:AJ4)-SUM(AM4:AO4)</f>
        <v>0</v>
      </c>
      <c r="AL4" s="440"/>
      <c r="AM4" s="10">
        <f>AH6</f>
        <v>0</v>
      </c>
      <c r="AN4" s="10">
        <f>AI3</f>
        <v>33</v>
      </c>
      <c r="AO4" s="10">
        <f>AJ5</f>
        <v>29</v>
      </c>
      <c r="AP4" s="9">
        <f t="shared" ref="AP4:AP6" si="3">SUM(AM4:AO4)</f>
        <v>62</v>
      </c>
    </row>
    <row r="5" spans="2:47" ht="24" customHeight="1">
      <c r="B5" s="127">
        <v>3</v>
      </c>
      <c r="C5" s="441" t="str">
        <f>IF(GROUPS!D6="","",GROUPS!D6)</f>
        <v>Јован Пармачки (472)</v>
      </c>
      <c r="D5" s="442"/>
      <c r="E5" s="443"/>
      <c r="F5" s="139">
        <f>U9</f>
        <v>0</v>
      </c>
      <c r="G5" s="132">
        <f>T9</f>
        <v>3</v>
      </c>
      <c r="H5" s="130">
        <f>T18</f>
        <v>1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1</v>
      </c>
      <c r="O5" s="135">
        <f>IF(AND(U9="",T14="",T18=""),"",SUM(G5,I5,M5))</f>
        <v>6</v>
      </c>
      <c r="P5" s="136">
        <f>IF(AND(U9="",T14="",T18=""),"",AG5)</f>
        <v>41</v>
      </c>
      <c r="Q5" s="137">
        <f>IF(AND(U9="",T14="",T18=""),"",AP5)</f>
        <v>76</v>
      </c>
      <c r="R5" s="444">
        <f>IF(ISERROR(IF(AND(U9="",T14="",T18=""),"",SUM(AB5:AD5)+(N5-O5)/1000)+(AK5/10000)+(AG5/100000)),"",IF(AND(U9="",T14="",T18=""),"",SUM(AB5:AD5)+(N5-O5)/1000)+(AK5/10000)+(AG5/100000))</f>
        <v>1.9919100000000001</v>
      </c>
      <c r="S5" s="444"/>
      <c r="T5" s="138">
        <f>IF(ISERROR(IF(C5="","",RANK(R5,$R$3:$S$6,0))),"",IF(C5="","",RANK(R5,$R$3:$S$6,0)))</f>
        <v>3</v>
      </c>
      <c r="U5" s="9"/>
      <c r="V5" s="9"/>
      <c r="W5" s="7">
        <v>4</v>
      </c>
      <c r="X5" s="467" t="str">
        <f t="shared" si="0"/>
        <v/>
      </c>
      <c r="Y5" s="468"/>
      <c r="Z5" s="469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41</v>
      </c>
      <c r="AH5" s="10">
        <f>G9+I9+K9+M9+O9+Q9+S9</f>
        <v>12</v>
      </c>
      <c r="AI5" s="10">
        <f>F14+H14+J14+L14+N14+P14+R14</f>
        <v>0</v>
      </c>
      <c r="AJ5" s="10">
        <f>F18+H18+J18+L18+N18+P18+R18</f>
        <v>29</v>
      </c>
      <c r="AK5" s="439">
        <f t="shared" si="2"/>
        <v>-35</v>
      </c>
      <c r="AL5" s="440"/>
      <c r="AM5" s="10">
        <f>AH3</f>
        <v>33</v>
      </c>
      <c r="AN5" s="10">
        <f>AI6</f>
        <v>0</v>
      </c>
      <c r="AO5" s="10">
        <f>AJ4</f>
        <v>43</v>
      </c>
      <c r="AP5" s="9">
        <f t="shared" si="3"/>
        <v>76</v>
      </c>
    </row>
    <row r="6" spans="2:47" ht="24" customHeight="1" thickBot="1">
      <c r="B6" s="142">
        <v>4</v>
      </c>
      <c r="C6" s="435" t="str">
        <f>IF(GROUPS!D7="","",GROUPS!D7)</f>
        <v/>
      </c>
      <c r="D6" s="436"/>
      <c r="E6" s="43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169</v>
      </c>
      <c r="Q7" s="153">
        <f>SUM(Q3:Q6)</f>
        <v>169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>Александар Јакимовски (178)</v>
      </c>
      <c r="D9" s="156">
        <v>3</v>
      </c>
      <c r="E9" s="157" t="str">
        <f>IF(C5="","",VLOOKUP(D9,$B$3:$E$6,2,FALSE))</f>
        <v>Јован Пармачки (472)</v>
      </c>
      <c r="F9" s="158">
        <v>11</v>
      </c>
      <c r="G9" s="159">
        <v>6</v>
      </c>
      <c r="H9" s="160">
        <v>11</v>
      </c>
      <c r="I9" s="159">
        <v>1</v>
      </c>
      <c r="J9" s="158">
        <v>11</v>
      </c>
      <c r="K9" s="161">
        <v>5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Трајче Маркоски (384)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>Александар Јакимовски (178)</v>
      </c>
      <c r="D13" s="156">
        <v>2</v>
      </c>
      <c r="E13" s="157" t="str">
        <f>IF(C4="","",VLOOKUP(D13,$B$3:$E$6,2,FALSE))</f>
        <v>Трајче Маркоски (384)</v>
      </c>
      <c r="F13" s="158">
        <v>11</v>
      </c>
      <c r="G13" s="159">
        <v>8</v>
      </c>
      <c r="H13" s="160">
        <v>11</v>
      </c>
      <c r="I13" s="159">
        <v>5</v>
      </c>
      <c r="J13" s="158">
        <v>11</v>
      </c>
      <c r="K13" s="161">
        <v>6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Јован Пармачки (472)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>Александар Јакимовски (178)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Јован Пармачки (472)</v>
      </c>
      <c r="D18" s="166">
        <v>2</v>
      </c>
      <c r="E18" s="167" t="str">
        <f>IF(C4="","",VLOOKUP(D18,$B$3:$E$6,2,FALSE))</f>
        <v>Трајче Маркоски (384)</v>
      </c>
      <c r="F18" s="168">
        <v>2</v>
      </c>
      <c r="G18" s="169">
        <v>11</v>
      </c>
      <c r="H18" s="170">
        <v>6</v>
      </c>
      <c r="I18" s="169">
        <v>11</v>
      </c>
      <c r="J18" s="168">
        <v>12</v>
      </c>
      <c r="K18" s="171">
        <v>10</v>
      </c>
      <c r="L18" s="170">
        <v>9</v>
      </c>
      <c r="M18" s="169">
        <v>11</v>
      </c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1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0</v>
      </c>
      <c r="AI18" s="10">
        <f>IF(M18="","",IF(M18&gt;L18,1,0))</f>
        <v>1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53" t="s">
        <v>0</v>
      </c>
      <c r="C1" s="453"/>
      <c r="D1" s="453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5" t="s">
        <v>3</v>
      </c>
      <c r="D2" s="456"/>
      <c r="E2" s="457"/>
      <c r="F2" s="458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>Андреј Стојановски (47)</v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41" t="str">
        <f>IF(GROUPS!F4="","",GROUPS!F4)</f>
        <v>Андреј Стојановски (47)</v>
      </c>
      <c r="D3" s="442"/>
      <c r="E3" s="443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33</v>
      </c>
      <c r="R3" s="444">
        <f>IF(ISERROR(IF(AND(T9="",T13="",T17=""),"",SUM(AB3:AD3)+(N3-O3)/1000)+(AK3/10000)),"",IF(AND(T9="",T13="",T17=""),"",SUM(AB3:AD3)+(N3-O3)/1000)+(AK3/10000)+(AG3/100000))</f>
        <v>4.0099600000000004</v>
      </c>
      <c r="S3" s="444"/>
      <c r="T3" s="138">
        <f>IF(ISERROR(IF(C3="","",RANK(R3,$R$3:$S$6,0))),"",IF(C3="","",RANK(R3,$R$3:$S$6,0)))</f>
        <v>1</v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>Давид Јоноски (287)</v>
      </c>
      <c r="Y3" s="449"/>
      <c r="Z3" s="450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39">
        <f>SUM(AH3:AJ3)-SUM(AM3:AO3)</f>
        <v>33</v>
      </c>
      <c r="AL3" s="440"/>
      <c r="AM3" s="10">
        <f>AH5</f>
        <v>17</v>
      </c>
      <c r="AN3" s="10">
        <f>AI4</f>
        <v>16</v>
      </c>
      <c r="AO3" s="10">
        <f>AJ6</f>
        <v>0</v>
      </c>
      <c r="AP3" s="9">
        <f>SUM(AM3:AO3)</f>
        <v>33</v>
      </c>
    </row>
    <row r="4" spans="2:47" ht="24" customHeight="1">
      <c r="B4" s="127">
        <v>2</v>
      </c>
      <c r="C4" s="441" t="str">
        <f>IF(GROUPS!F5="","",GROUPS!F5)</f>
        <v>Петар Јуришиќ (361)</v>
      </c>
      <c r="D4" s="442"/>
      <c r="E4" s="443"/>
      <c r="F4" s="139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 t="str">
        <f>T10</f>
        <v/>
      </c>
      <c r="M4" s="141" t="str">
        <f>U10</f>
        <v/>
      </c>
      <c r="N4" s="134">
        <f>IF(AND(T10="",U13="",U18=""),"",SUM(F4,J4,L4))</f>
        <v>0</v>
      </c>
      <c r="O4" s="135">
        <f>IF(AND(T10="",U13="",U18=""),"",SUM(G4,K4,M4))</f>
        <v>6</v>
      </c>
      <c r="P4" s="136">
        <f>IF(AND(T10="",U13="",U18=""),"",AG4)</f>
        <v>33</v>
      </c>
      <c r="Q4" s="137">
        <f>IF(AND(T10="",U13="",U18=""),"",AP4)</f>
        <v>66</v>
      </c>
      <c r="R4" s="444">
        <f>IF(ISERROR(IF(AND(T10="",U13="",U18=""),"",SUM(AB4:AD4)+(N4-O4)/1000)+(AK4/10000)+(AG4/100000)),"",IF(AND(T10="",U13="",U18=""),"",SUM(AB4:AD4)+(N4-O4)/1000)+(AK4/10000)+(AG4/100000))</f>
        <v>1.9910299999999999</v>
      </c>
      <c r="S4" s="444"/>
      <c r="T4" s="138">
        <f>IF(ISERROR(IF(C4="","",RANK(R4,$R$3:$S$6,0))),"",IF(C4="","",RANK(R4,$R$3:$S$6,0)))</f>
        <v>3</v>
      </c>
      <c r="U4" s="9"/>
      <c r="V4" s="9"/>
      <c r="W4" s="7">
        <v>3</v>
      </c>
      <c r="X4" s="445" t="str">
        <f t="shared" si="0"/>
        <v>Петар Јуришиќ (361)</v>
      </c>
      <c r="Y4" s="446"/>
      <c r="Z4" s="447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216"/>
      <c r="AG4" s="11">
        <f t="shared" ref="AG4:AG6" si="1">SUM(AH4:AJ4)</f>
        <v>33</v>
      </c>
      <c r="AH4" s="10">
        <f>F10+H10+J10+L10+N10+P10+R10</f>
        <v>0</v>
      </c>
      <c r="AI4" s="10">
        <f>G13+I13+K13+M13+O13+Q13+S13</f>
        <v>16</v>
      </c>
      <c r="AJ4" s="10">
        <f>G18+I18+K18+M18+O18+Q18+S18</f>
        <v>17</v>
      </c>
      <c r="AK4" s="439">
        <f t="shared" ref="AK4:AK6" si="2">SUM(AH4:AJ4)-SUM(AM4:AO4)</f>
        <v>-33</v>
      </c>
      <c r="AL4" s="440"/>
      <c r="AM4" s="10">
        <f>AH6</f>
        <v>0</v>
      </c>
      <c r="AN4" s="10">
        <f>AI3</f>
        <v>33</v>
      </c>
      <c r="AO4" s="10">
        <f>AJ5</f>
        <v>33</v>
      </c>
      <c r="AP4" s="9">
        <f t="shared" ref="AP4:AP6" si="3">SUM(AM4:AO4)</f>
        <v>66</v>
      </c>
    </row>
    <row r="5" spans="2:47" ht="24" customHeight="1">
      <c r="B5" s="127">
        <v>3</v>
      </c>
      <c r="C5" s="441" t="str">
        <f>IF(GROUPS!F6="","",GROUPS!F6)</f>
        <v>Давид Јоноски (287)</v>
      </c>
      <c r="D5" s="442"/>
      <c r="E5" s="443"/>
      <c r="F5" s="139">
        <f>U9</f>
        <v>0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3</v>
      </c>
      <c r="O5" s="135">
        <f>IF(AND(U9="",T14="",T18=""),"",SUM(G5,I5,M5))</f>
        <v>3</v>
      </c>
      <c r="P5" s="136">
        <f>IF(AND(U9="",T14="",T18=""),"",AG5)</f>
        <v>50</v>
      </c>
      <c r="Q5" s="137">
        <f>IF(AND(U9="",T14="",T18=""),"",AP5)</f>
        <v>50</v>
      </c>
      <c r="R5" s="444">
        <f>IF(ISERROR(IF(AND(U9="",T14="",T18=""),"",SUM(AB5:AD5)+(N5-O5)/1000)+(AK5/10000)+(AG5/100000)),"",IF(AND(U9="",T14="",T18=""),"",SUM(AB5:AD5)+(N5-O5)/1000)+(AK5/10000)+(AG5/100000))</f>
        <v>3.0005000000000002</v>
      </c>
      <c r="S5" s="444"/>
      <c r="T5" s="138">
        <f>IF(ISERROR(IF(C5="","",RANK(R5,$R$3:$S$6,0))),"",IF(C5="","",RANK(R5,$R$3:$S$6,0)))</f>
        <v>2</v>
      </c>
      <c r="U5" s="9"/>
      <c r="V5" s="9"/>
      <c r="W5" s="7">
        <v>4</v>
      </c>
      <c r="X5" s="445" t="str">
        <f t="shared" si="0"/>
        <v/>
      </c>
      <c r="Y5" s="446"/>
      <c r="Z5" s="447"/>
      <c r="AB5" s="10">
        <f t="shared" ref="AB5:AB6" si="4">IF(F5="","",IF(F5&gt;G5,2,1))</f>
        <v>1</v>
      </c>
      <c r="AC5" s="10">
        <f>IF(H5="","",IF(H5&gt;I5,2,1))</f>
        <v>2</v>
      </c>
      <c r="AD5" s="10" t="str">
        <f>IF(L5="","",IF(L5&gt;M5,2,1))</f>
        <v/>
      </c>
      <c r="AE5" s="216"/>
      <c r="AG5" s="11">
        <f t="shared" si="1"/>
        <v>50</v>
      </c>
      <c r="AH5" s="10">
        <f>G9+I9+K9+M9+O9+Q9+S9</f>
        <v>17</v>
      </c>
      <c r="AI5" s="10">
        <f>F14+H14+J14+L14+N14+P14+R14</f>
        <v>0</v>
      </c>
      <c r="AJ5" s="10">
        <f>F18+H18+J18+L18+N18+P18+R18</f>
        <v>33</v>
      </c>
      <c r="AK5" s="439">
        <f t="shared" si="2"/>
        <v>0</v>
      </c>
      <c r="AL5" s="440"/>
      <c r="AM5" s="10">
        <f>AH3</f>
        <v>33</v>
      </c>
      <c r="AN5" s="10">
        <f>AI6</f>
        <v>0</v>
      </c>
      <c r="AO5" s="10">
        <f>AJ4</f>
        <v>17</v>
      </c>
      <c r="AP5" s="9">
        <f t="shared" si="3"/>
        <v>50</v>
      </c>
    </row>
    <row r="6" spans="2:47" ht="24" customHeight="1" thickBot="1">
      <c r="B6" s="142">
        <v>4</v>
      </c>
      <c r="C6" s="435" t="str">
        <f>IF(GROUPS!F7="","",GROUPS!F7)</f>
        <v/>
      </c>
      <c r="D6" s="436"/>
      <c r="E6" s="43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38" t="str">
        <f>IF(ISERROR(IF(AND(U10="",U14="",U17=""),"",SUM(AB6:AD6)+(N6-O6)/1000)+(AK6/10000)+(AG6/100000)),"",IF(AND(U10="",U14="",U17=""),"",SUM(AB6:AD6)+(N6-O6)/1000)+(AK6/10000)+(AG6/100000))</f>
        <v/>
      </c>
      <c r="S6" s="43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9">
        <f t="shared" si="2"/>
        <v>0</v>
      </c>
      <c r="AL6" s="44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149</v>
      </c>
      <c r="Q7" s="153">
        <f>SUM(Q3:Q6)</f>
        <v>149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>Андреј Стојановски (47)</v>
      </c>
      <c r="D9" s="156">
        <v>3</v>
      </c>
      <c r="E9" s="157" t="str">
        <f>IF(C5="","",VLOOKUP(D9,$B$3:$E$6,2,FALSE))</f>
        <v>Давид Јоноски (287)</v>
      </c>
      <c r="F9" s="158">
        <v>11</v>
      </c>
      <c r="G9" s="159">
        <v>4</v>
      </c>
      <c r="H9" s="160">
        <v>11</v>
      </c>
      <c r="I9" s="159">
        <v>9</v>
      </c>
      <c r="J9" s="158">
        <v>11</v>
      </c>
      <c r="K9" s="161">
        <v>4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Петар Јуришиќ (361)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>Андреј Стојановски (47)</v>
      </c>
      <c r="D13" s="156">
        <v>2</v>
      </c>
      <c r="E13" s="157" t="str">
        <f>IF(C4="","",VLOOKUP(D13,$B$3:$E$6,2,FALSE))</f>
        <v>Петар Јуришиќ (361)</v>
      </c>
      <c r="F13" s="158">
        <v>11</v>
      </c>
      <c r="G13" s="159">
        <v>4</v>
      </c>
      <c r="H13" s="160">
        <v>11</v>
      </c>
      <c r="I13" s="159">
        <v>6</v>
      </c>
      <c r="J13" s="158">
        <v>11</v>
      </c>
      <c r="K13" s="161">
        <v>6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Давид Јоноски (287)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>Андреј Стојановски (47)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Давид Јоноски (287)</v>
      </c>
      <c r="D18" s="166">
        <v>2</v>
      </c>
      <c r="E18" s="167" t="str">
        <f>IF(C4="","",VLOOKUP(D18,$B$3:$E$6,2,FALSE))</f>
        <v>Петар Јуришиќ (361)</v>
      </c>
      <c r="F18" s="168">
        <v>11</v>
      </c>
      <c r="G18" s="169">
        <v>4</v>
      </c>
      <c r="H18" s="170">
        <v>11</v>
      </c>
      <c r="I18" s="169">
        <v>9</v>
      </c>
      <c r="J18" s="168">
        <v>11</v>
      </c>
      <c r="K18" s="171">
        <v>4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B1:AU27"/>
  <sheetViews>
    <sheetView topLeftCell="A2" workbookViewId="0">
      <selection activeCell="M18" sqref="M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.710937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53" t="s">
        <v>0</v>
      </c>
      <c r="C1" s="453"/>
      <c r="D1" s="453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5" t="s">
        <v>3</v>
      </c>
      <c r="D2" s="456"/>
      <c r="E2" s="457"/>
      <c r="F2" s="458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>Антонио Аврамски (144)</v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127">
        <v>1</v>
      </c>
      <c r="C3" s="441" t="str">
        <f>IF(GROUPS!H4="","",GROUPS!H4)</f>
        <v>Антонио Аврамски (144)</v>
      </c>
      <c r="D3" s="442"/>
      <c r="E3" s="443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103</v>
      </c>
      <c r="Q3" s="137">
        <f>IF(AND(T9="",T13="",T17=""),"",AP3)</f>
        <v>65</v>
      </c>
      <c r="R3" s="444">
        <f>IF(ISERROR(IF(AND(T9="",T13="",T17=""),"",SUM(AB3:AD3)+(N3-O3)/1000)+(AK3/10000)),"",IF(AND(T9="",T13="",T17=""),"",SUM(AB3:AD3)+(N3-O3)/1000)+(AK3/10000)+(AG3/100000))</f>
        <v>6.0138300000000005</v>
      </c>
      <c r="S3" s="444"/>
      <c r="T3" s="138">
        <f>IF(ISERROR(IF(C3="","",RANK(R3,$R$3:$S$6,0))),"",IF(C3="","",RANK(R3,$R$3:$S$6,0)))</f>
        <v>1</v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>Мартин Ристески (433)</v>
      </c>
      <c r="Y3" s="449"/>
      <c r="Z3" s="450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103</v>
      </c>
      <c r="AH3" s="10">
        <f>F9+H9+J9+L9+N9+P9+R9</f>
        <v>35</v>
      </c>
      <c r="AI3" s="10">
        <f>F13+H13+J13+L13+N13+P13+R13</f>
        <v>35</v>
      </c>
      <c r="AJ3" s="10">
        <f>F17+H17+J17+L17+N17+P17+R17</f>
        <v>33</v>
      </c>
      <c r="AK3" s="439">
        <f>SUM(AH3:AJ3)-SUM(AM3:AO3)</f>
        <v>38</v>
      </c>
      <c r="AL3" s="440"/>
      <c r="AM3" s="10">
        <f>AH5</f>
        <v>21</v>
      </c>
      <c r="AN3" s="10">
        <f>AI4</f>
        <v>23</v>
      </c>
      <c r="AO3" s="10">
        <f>AJ6</f>
        <v>21</v>
      </c>
      <c r="AP3" s="9">
        <f>SUM(AM3:AO3)</f>
        <v>65</v>
      </c>
    </row>
    <row r="4" spans="2:47" ht="24" customHeight="1">
      <c r="B4" s="127">
        <v>2</v>
      </c>
      <c r="C4" s="441" t="str">
        <f>IF(GROUPS!H5="","",GROUPS!H5)</f>
        <v>Мартин Ристески (433)</v>
      </c>
      <c r="D4" s="442"/>
      <c r="E4" s="443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2</v>
      </c>
      <c r="L4" s="130">
        <f>T10</f>
        <v>3</v>
      </c>
      <c r="M4" s="141">
        <f>U10</f>
        <v>1</v>
      </c>
      <c r="N4" s="134">
        <f>IF(AND(T10="",U13="",U18=""),"",SUM(F4,J4,L4))</f>
        <v>6</v>
      </c>
      <c r="O4" s="135">
        <f>IF(AND(T10="",U13="",U18=""),"",SUM(G4,K4,M4))</f>
        <v>6</v>
      </c>
      <c r="P4" s="136">
        <f>IF(AND(T10="",U13="",U18=""),"",AG4)</f>
        <v>117</v>
      </c>
      <c r="Q4" s="137">
        <f>IF(AND(T10="",U13="",U18=""),"",AP4)</f>
        <v>108</v>
      </c>
      <c r="R4" s="444">
        <f>IF(ISERROR(IF(AND(T10="",U13="",U18=""),"",SUM(AB4:AD4)+(N4-O4)/1000)+(AK4/10000)+(AG4/100000)),"",IF(AND(T10="",U13="",U18=""),"",SUM(AB4:AD4)+(N4-O4)/1000)+(AK4/10000)+(AG4/100000))</f>
        <v>5.0020699999999998</v>
      </c>
      <c r="S4" s="444"/>
      <c r="T4" s="138">
        <f>IF(ISERROR(IF(C4="","",RANK(R4,$R$3:$S$6,0))),"",IF(C4="","",RANK(R4,$R$3:$S$6,0)))</f>
        <v>2</v>
      </c>
      <c r="U4" s="9"/>
      <c r="V4" s="9"/>
      <c r="W4" s="7">
        <v>3</v>
      </c>
      <c r="X4" s="445" t="str">
        <f t="shared" si="0"/>
        <v>Леонид Гидалов (355)</v>
      </c>
      <c r="Y4" s="446"/>
      <c r="Z4" s="447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117</v>
      </c>
      <c r="AH4" s="10">
        <f>F10+H10+J10+L10+N10+P10+R10</f>
        <v>45</v>
      </c>
      <c r="AI4" s="10">
        <f>G13+I13+K13+M13+O13+Q13+S13</f>
        <v>23</v>
      </c>
      <c r="AJ4" s="10">
        <f>G18+I18+K18+M18+O18+Q18+S18</f>
        <v>49</v>
      </c>
      <c r="AK4" s="439">
        <f t="shared" ref="AK4:AK6" si="2">SUM(AH4:AJ4)-SUM(AM4:AO4)</f>
        <v>9</v>
      </c>
      <c r="AL4" s="440"/>
      <c r="AM4" s="10">
        <f>AH6</f>
        <v>31</v>
      </c>
      <c r="AN4" s="10">
        <f>AI3</f>
        <v>35</v>
      </c>
      <c r="AO4" s="10">
        <f>AJ5</f>
        <v>42</v>
      </c>
      <c r="AP4" s="9">
        <f t="shared" ref="AP4:AP6" si="3">SUM(AM4:AO4)</f>
        <v>108</v>
      </c>
    </row>
    <row r="5" spans="2:47" ht="24" customHeight="1">
      <c r="B5" s="127">
        <v>3</v>
      </c>
      <c r="C5" s="441" t="str">
        <f>IF(GROUPS!H6="","",GROUPS!H6)</f>
        <v>Леонид Гидалов (355)</v>
      </c>
      <c r="D5" s="442"/>
      <c r="E5" s="443"/>
      <c r="F5" s="139">
        <f>U9</f>
        <v>0</v>
      </c>
      <c r="G5" s="132">
        <f>T9</f>
        <v>3</v>
      </c>
      <c r="H5" s="130">
        <f>T18</f>
        <v>2</v>
      </c>
      <c r="I5" s="132">
        <f>U18</f>
        <v>3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5</v>
      </c>
      <c r="O5" s="135">
        <f>IF(AND(U9="",T14="",T18=""),"",SUM(G5,I5,M5))</f>
        <v>6</v>
      </c>
      <c r="P5" s="136">
        <f>IF(AND(U9="",T14="",T18=""),"",AG5)</f>
        <v>96</v>
      </c>
      <c r="Q5" s="137">
        <f>IF(AND(U9="",T14="",T18=""),"",AP5)</f>
        <v>100</v>
      </c>
      <c r="R5" s="444">
        <f>IF(ISERROR(IF(AND(U9="",T14="",T18=""),"",SUM(AB5:AD5)+(N5-O5)/1000)+(AK5/10000)+(AG5/100000)),"",IF(AND(U9="",T14="",T18=""),"",SUM(AB5:AD5)+(N5-O5)/1000)+(AK5/10000)+(AG5/100000))</f>
        <v>3.9995600000000002</v>
      </c>
      <c r="S5" s="444"/>
      <c r="T5" s="138">
        <f>IF(ISERROR(IF(C5="","",RANK(R5,$R$3:$S$6,0))),"",IF(C5="","",RANK(R5,$R$3:$S$6,0)))</f>
        <v>3</v>
      </c>
      <c r="U5" s="9"/>
      <c r="V5" s="9"/>
      <c r="W5" s="7">
        <v>4</v>
      </c>
      <c r="X5" s="445" t="str">
        <f t="shared" si="0"/>
        <v>Стефан Белџигеровски (501)</v>
      </c>
      <c r="Y5" s="446"/>
      <c r="Z5" s="447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216"/>
      <c r="AG5" s="11">
        <f t="shared" si="1"/>
        <v>96</v>
      </c>
      <c r="AH5" s="10">
        <f>G9+I9+K9+M9+O9+Q9+S9</f>
        <v>21</v>
      </c>
      <c r="AI5" s="10">
        <f>F14+H14+J14+L14+N14+P14+R14</f>
        <v>33</v>
      </c>
      <c r="AJ5" s="10">
        <f>F18+H18+J18+L18+N18+P18+R18</f>
        <v>42</v>
      </c>
      <c r="AK5" s="439">
        <f t="shared" si="2"/>
        <v>-4</v>
      </c>
      <c r="AL5" s="440"/>
      <c r="AM5" s="10">
        <f>AH3</f>
        <v>35</v>
      </c>
      <c r="AN5" s="10">
        <f>AI6</f>
        <v>16</v>
      </c>
      <c r="AO5" s="10">
        <f>AJ4</f>
        <v>49</v>
      </c>
      <c r="AP5" s="9">
        <f t="shared" si="3"/>
        <v>100</v>
      </c>
    </row>
    <row r="6" spans="2:47" ht="24" customHeight="1" thickBot="1">
      <c r="B6" s="142">
        <v>4</v>
      </c>
      <c r="C6" s="435" t="str">
        <f>IF(GROUPS!H7="","",GROUPS!H7)</f>
        <v>Стефан Белџигеровски (501)</v>
      </c>
      <c r="D6" s="436"/>
      <c r="E6" s="437"/>
      <c r="F6" s="143">
        <f>U17</f>
        <v>0</v>
      </c>
      <c r="G6" s="144">
        <f>T17</f>
        <v>3</v>
      </c>
      <c r="H6" s="145">
        <f>U10</f>
        <v>1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1</v>
      </c>
      <c r="O6" s="149">
        <f>IF(AND(U10="",U14="",U17=""),"",SUM(G6,I6,K6))</f>
        <v>9</v>
      </c>
      <c r="P6" s="150">
        <f>IF(AND(U10="",U14="",U17=""),"",AG6)</f>
        <v>68</v>
      </c>
      <c r="Q6" s="151">
        <f>IF(AND(U10="",U14="",U17=""),"",AP6)</f>
        <v>111</v>
      </c>
      <c r="R6" s="438">
        <f>IF(ISERROR(IF(AND(U10="",U14="",U17=""),"",SUM(AB6:AD6)+(N6-O6)/1000)+(AK6/10000)+(AG6/100000)),"",IF(AND(U10="",U14="",U17=""),"",SUM(AB6:AD6)+(N6-O6)/1000)+(AK6/10000)+(AG6/100000))</f>
        <v>2.9883799999999998</v>
      </c>
      <c r="S6" s="438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68</v>
      </c>
      <c r="AH6" s="10">
        <f>G10+I10+K10+M10+O10+Q10+S10</f>
        <v>31</v>
      </c>
      <c r="AI6" s="10">
        <f>G14+I14+K14+M14+O14+Q14+S14</f>
        <v>16</v>
      </c>
      <c r="AJ6" s="10">
        <f>G17+I17+K17+M17+O17+Q17+S17</f>
        <v>21</v>
      </c>
      <c r="AK6" s="439">
        <f t="shared" si="2"/>
        <v>-43</v>
      </c>
      <c r="AL6" s="440"/>
      <c r="AM6" s="10">
        <f>AH4</f>
        <v>45</v>
      </c>
      <c r="AN6" s="10">
        <f>AI5</f>
        <v>33</v>
      </c>
      <c r="AO6" s="10">
        <f>AJ3</f>
        <v>33</v>
      </c>
      <c r="AP6" s="9">
        <f t="shared" si="3"/>
        <v>111</v>
      </c>
    </row>
    <row r="7" spans="2:47" ht="19.5" thickBot="1">
      <c r="P7" s="153">
        <f>SUM(P3:P6)</f>
        <v>384</v>
      </c>
      <c r="Q7" s="153">
        <f>SUM(Q3:Q6)</f>
        <v>384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>Антонио Аврамски (144)</v>
      </c>
      <c r="D9" s="156">
        <v>3</v>
      </c>
      <c r="E9" s="157" t="str">
        <f>IF(C5="","",VLOOKUP(D9,$B$3:$E$6,2,FALSE))</f>
        <v>Леонид Гидалов (355)</v>
      </c>
      <c r="F9" s="158">
        <v>13</v>
      </c>
      <c r="G9" s="159">
        <v>11</v>
      </c>
      <c r="H9" s="160">
        <v>11</v>
      </c>
      <c r="I9" s="159">
        <v>6</v>
      </c>
      <c r="J9" s="158">
        <v>11</v>
      </c>
      <c r="K9" s="161">
        <v>4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Мартин Ристески (433)</v>
      </c>
      <c r="D10" s="166">
        <v>4</v>
      </c>
      <c r="E10" s="167" t="str">
        <f>IF(C6="","",VLOOKUP(D10,$B$3:$E$6,2,FALSE))</f>
        <v>Стефан Белџигеровски (501)</v>
      </c>
      <c r="F10" s="168">
        <v>11</v>
      </c>
      <c r="G10" s="169">
        <v>5</v>
      </c>
      <c r="H10" s="170">
        <v>11</v>
      </c>
      <c r="I10" s="169">
        <v>8</v>
      </c>
      <c r="J10" s="168">
        <v>12</v>
      </c>
      <c r="K10" s="171">
        <v>14</v>
      </c>
      <c r="L10" s="170">
        <v>11</v>
      </c>
      <c r="M10" s="169">
        <v>4</v>
      </c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1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0</v>
      </c>
      <c r="AG10" s="10">
        <f>IF(K10="","",IF(K10&gt;J10,1,0))</f>
        <v>1</v>
      </c>
      <c r="AH10" s="10">
        <f>IF(L10="","",IF(L10&gt;M10,1,0))</f>
        <v>1</v>
      </c>
      <c r="AI10" s="10">
        <f>IF(M10="","",IF(M10&gt;L10,1,0))</f>
        <v>0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>Антонио Аврамски (144)</v>
      </c>
      <c r="D13" s="156">
        <v>2</v>
      </c>
      <c r="E13" s="157" t="str">
        <f>IF(C4="","",VLOOKUP(D13,$B$3:$E$6,2,FALSE))</f>
        <v>Мартин Ристески (433)</v>
      </c>
      <c r="F13" s="158">
        <v>11</v>
      </c>
      <c r="G13" s="159">
        <v>7</v>
      </c>
      <c r="H13" s="160">
        <v>13</v>
      </c>
      <c r="I13" s="159">
        <v>11</v>
      </c>
      <c r="J13" s="158">
        <v>11</v>
      </c>
      <c r="K13" s="161">
        <v>5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Леонид Гидалов (355)</v>
      </c>
      <c r="D14" s="166">
        <v>4</v>
      </c>
      <c r="E14" s="167" t="str">
        <f>IF(C6="","",VLOOKUP(D14,$B$3:$E$6,2,FALSE))</f>
        <v>Стефан Белџигеровски (501)</v>
      </c>
      <c r="F14" s="168">
        <v>11</v>
      </c>
      <c r="G14" s="169">
        <v>8</v>
      </c>
      <c r="H14" s="170">
        <v>11</v>
      </c>
      <c r="I14" s="169">
        <v>2</v>
      </c>
      <c r="J14" s="168">
        <v>11</v>
      </c>
      <c r="K14" s="171">
        <v>6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>Антонио Аврамски (144)</v>
      </c>
      <c r="D17" s="156">
        <v>4</v>
      </c>
      <c r="E17" s="157" t="str">
        <f>IF(C6="","",VLOOKUP(D17,$B$3:$E$6,2,FALSE))</f>
        <v>Стефан Белџигеровски (501)</v>
      </c>
      <c r="F17" s="158">
        <v>11</v>
      </c>
      <c r="G17" s="159">
        <v>7</v>
      </c>
      <c r="H17" s="160">
        <v>11</v>
      </c>
      <c r="I17" s="159">
        <v>7</v>
      </c>
      <c r="J17" s="158">
        <v>11</v>
      </c>
      <c r="K17" s="161">
        <v>7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Леонид Гидалов (355)</v>
      </c>
      <c r="D18" s="166">
        <v>2</v>
      </c>
      <c r="E18" s="167" t="str">
        <f>IF(C4="","",VLOOKUP(D18,$B$3:$E$6,2,FALSE))</f>
        <v>Мартин Ристески (433)</v>
      </c>
      <c r="F18" s="168">
        <v>11</v>
      </c>
      <c r="G18" s="169">
        <v>8</v>
      </c>
      <c r="H18" s="170">
        <v>11</v>
      </c>
      <c r="I18" s="169">
        <v>13</v>
      </c>
      <c r="J18" s="168">
        <v>4</v>
      </c>
      <c r="K18" s="171">
        <v>11</v>
      </c>
      <c r="L18" s="170">
        <v>11</v>
      </c>
      <c r="M18" s="169">
        <v>6</v>
      </c>
      <c r="N18" s="168">
        <v>5</v>
      </c>
      <c r="O18" s="171">
        <v>11</v>
      </c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2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>
        <f>IF(L18="","",IF(L18&gt;M18,1,0))</f>
        <v>1</v>
      </c>
      <c r="AI18" s="10">
        <f>IF(M18="","",IF(M18&gt;L18,1,0))</f>
        <v>0</v>
      </c>
      <c r="AJ18" s="10">
        <f>IF(N18="","",IF(N18&gt;O18,1,0))</f>
        <v>0</v>
      </c>
      <c r="AK18" s="10">
        <f>IF(O18="","",IF(O18&gt;N18,1,0))</f>
        <v>1</v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B1:AU27"/>
  <sheetViews>
    <sheetView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6" t="s">
        <v>3</v>
      </c>
      <c r="D2" s="476"/>
      <c r="E2" s="477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>Кристијан Каламадевски (347)</v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234">
        <v>1</v>
      </c>
      <c r="C3" s="473" t="str">
        <f>IF(GROUPS!J4="","",GROUPS!J4)</f>
        <v>Кристијан Каламадевски (347)</v>
      </c>
      <c r="D3" s="473"/>
      <c r="E3" s="474"/>
      <c r="F3" s="231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104</v>
      </c>
      <c r="Q3" s="137">
        <f>IF(AND(T9="",T13="",T17=""),"",AP3)</f>
        <v>65</v>
      </c>
      <c r="R3" s="444">
        <f>IF(ISERROR(IF(AND(T9="",T13="",T17=""),"",SUM(AB3:AD3)+(N3-O3)/1000)+(AK3/10000)),"",IF(AND(T9="",T13="",T17=""),"",SUM(AB3:AD3)+(N3-O3)/1000)+(AK3/10000)+(AG3/100000))</f>
        <v>6.0139399999999998</v>
      </c>
      <c r="S3" s="444"/>
      <c r="T3" s="138">
        <f>IF(ISERROR(IF(C3="","",RANK(R3,$R$3:$S$6,0))),"",IF(C3="","",RANK(R3,$R$3:$S$6,0)))</f>
        <v>1</v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>Ненад Тиловски (129)</v>
      </c>
      <c r="Y3" s="449"/>
      <c r="Z3" s="450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104</v>
      </c>
      <c r="AH3" s="10">
        <f>F9+H9+J9+L9+N9+P9+R9</f>
        <v>34</v>
      </c>
      <c r="AI3" s="10">
        <f>F13+H13+J13+L13+N13+P13+R13</f>
        <v>37</v>
      </c>
      <c r="AJ3" s="10">
        <f>F17+H17+J17+L17+N17+P17+R17</f>
        <v>33</v>
      </c>
      <c r="AK3" s="439">
        <f>SUM(AH3:AJ3)-SUM(AM3:AO3)</f>
        <v>39</v>
      </c>
      <c r="AL3" s="440"/>
      <c r="AM3" s="10">
        <f>AH5</f>
        <v>24</v>
      </c>
      <c r="AN3" s="10">
        <f>AI4</f>
        <v>24</v>
      </c>
      <c r="AO3" s="10">
        <f>AJ6</f>
        <v>17</v>
      </c>
      <c r="AP3" s="9">
        <f>SUM(AM3:AO3)</f>
        <v>65</v>
      </c>
    </row>
    <row r="4" spans="2:47" ht="24" customHeight="1">
      <c r="B4" s="234">
        <v>2</v>
      </c>
      <c r="C4" s="473" t="str">
        <f>IF(GROUPS!J5="","",GROUPS!J5)</f>
        <v>Кристијан Митев (420)</v>
      </c>
      <c r="D4" s="473"/>
      <c r="E4" s="474"/>
      <c r="F4" s="232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>
        <f>T10</f>
        <v>3</v>
      </c>
      <c r="M4" s="141">
        <f>U10</f>
        <v>0</v>
      </c>
      <c r="N4" s="134">
        <f>IF(AND(T10="",U13="",U18=""),"",SUM(F4,J4,L4))</f>
        <v>3</v>
      </c>
      <c r="O4" s="135">
        <f>IF(AND(T10="",U13="",U18=""),"",SUM(G4,K4,M4))</f>
        <v>6</v>
      </c>
      <c r="P4" s="136">
        <f>IF(AND(T10="",U13="",U18=""),"",AG4)</f>
        <v>78</v>
      </c>
      <c r="Q4" s="137">
        <f>IF(AND(T10="",U13="",U18=""),"",AP4)</f>
        <v>83</v>
      </c>
      <c r="R4" s="444">
        <f>IF(ISERROR(IF(AND(T10="",U13="",U18=""),"",SUM(AB4:AD4)+(N4-O4)/1000)+(AK4/10000)+(AG4/100000)),"",IF(AND(T10="",U13="",U18=""),"",SUM(AB4:AD4)+(N4-O4)/1000)+(AK4/10000)+(AG4/100000))</f>
        <v>3.9972799999999995</v>
      </c>
      <c r="S4" s="444"/>
      <c r="T4" s="138">
        <f>IF(ISERROR(IF(C4="","",RANK(R4,$R$3:$S$6,0))),"",IF(C4="","",RANK(R4,$R$3:$S$6,0)))</f>
        <v>3</v>
      </c>
      <c r="U4" s="9"/>
      <c r="V4" s="9"/>
      <c r="W4" s="7">
        <v>3</v>
      </c>
      <c r="X4" s="445" t="str">
        <f t="shared" si="0"/>
        <v>Кристијан Митев (420)</v>
      </c>
      <c r="Y4" s="446"/>
      <c r="Z4" s="447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2</v>
      </c>
      <c r="AE4" s="216"/>
      <c r="AG4" s="11">
        <f t="shared" ref="AG4:AG6" si="1">SUM(AH4:AJ4)</f>
        <v>78</v>
      </c>
      <c r="AH4" s="10">
        <f>F10+H10+J10+L10+N10+P10+R10</f>
        <v>33</v>
      </c>
      <c r="AI4" s="10">
        <f>G13+I13+K13+M13+O13+Q13+S13</f>
        <v>24</v>
      </c>
      <c r="AJ4" s="10">
        <f>G18+I18+K18+M18+O18+Q18+S18</f>
        <v>21</v>
      </c>
      <c r="AK4" s="439">
        <f t="shared" ref="AK4:AK6" si="2">SUM(AH4:AJ4)-SUM(AM4:AO4)</f>
        <v>-5</v>
      </c>
      <c r="AL4" s="440"/>
      <c r="AM4" s="10">
        <f>AH6</f>
        <v>13</v>
      </c>
      <c r="AN4" s="10">
        <f>AI3</f>
        <v>37</v>
      </c>
      <c r="AO4" s="10">
        <f>AJ5</f>
        <v>33</v>
      </c>
      <c r="AP4" s="9">
        <f t="shared" ref="AP4:AP6" si="3">SUM(AM4:AO4)</f>
        <v>83</v>
      </c>
    </row>
    <row r="5" spans="2:47" ht="24" customHeight="1">
      <c r="B5" s="234">
        <v>3</v>
      </c>
      <c r="C5" s="473" t="str">
        <f>IF(GROUPS!J6="","",GROUPS!J6)</f>
        <v>Ненад Тиловски (129)</v>
      </c>
      <c r="D5" s="473"/>
      <c r="E5" s="474"/>
      <c r="F5" s="232">
        <f>U9</f>
        <v>0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6</v>
      </c>
      <c r="O5" s="135">
        <f>IF(AND(U9="",T14="",T18=""),"",SUM(G5,I5,M5))</f>
        <v>3</v>
      </c>
      <c r="P5" s="136">
        <f>IF(AND(U9="",T14="",T18=""),"",AG5)</f>
        <v>90</v>
      </c>
      <c r="Q5" s="137">
        <f>IF(AND(U9="",T14="",T18=""),"",AP5)</f>
        <v>67</v>
      </c>
      <c r="R5" s="444">
        <f>IF(ISERROR(IF(AND(U9="",T14="",T18=""),"",SUM(AB5:AD5)+(N5-O5)/1000)+(AK5/10000)+(AG5/100000)),"",IF(AND(U9="",T14="",T18=""),"",SUM(AB5:AD5)+(N5-O5)/1000)+(AK5/10000)+(AG5/100000))</f>
        <v>5.0061999999999998</v>
      </c>
      <c r="S5" s="444"/>
      <c r="T5" s="138">
        <f>IF(ISERROR(IF(C5="","",RANK(R5,$R$3:$S$6,0))),"",IF(C5="","",RANK(R5,$R$3:$S$6,0)))</f>
        <v>2</v>
      </c>
      <c r="U5" s="9"/>
      <c r="V5" s="9"/>
      <c r="W5" s="7">
        <v>4</v>
      </c>
      <c r="X5" s="445" t="str">
        <f t="shared" si="0"/>
        <v>Јован Аврамоски (613)</v>
      </c>
      <c r="Y5" s="446"/>
      <c r="Z5" s="447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216"/>
      <c r="AG5" s="11">
        <f t="shared" si="1"/>
        <v>90</v>
      </c>
      <c r="AH5" s="10">
        <f>G9+I9+K9+M9+O9+Q9+S9</f>
        <v>24</v>
      </c>
      <c r="AI5" s="10">
        <f>F14+H14+J14+L14+N14+P14+R14</f>
        <v>33</v>
      </c>
      <c r="AJ5" s="10">
        <f>F18+H18+J18+L18+N18+P18+R18</f>
        <v>33</v>
      </c>
      <c r="AK5" s="439">
        <f t="shared" si="2"/>
        <v>23</v>
      </c>
      <c r="AL5" s="440"/>
      <c r="AM5" s="10">
        <f>AH3</f>
        <v>34</v>
      </c>
      <c r="AN5" s="10">
        <f>AI6</f>
        <v>12</v>
      </c>
      <c r="AO5" s="10">
        <f>AJ4</f>
        <v>21</v>
      </c>
      <c r="AP5" s="9">
        <f t="shared" si="3"/>
        <v>67</v>
      </c>
    </row>
    <row r="6" spans="2:47" ht="24" customHeight="1" thickBot="1">
      <c r="B6" s="235">
        <v>4</v>
      </c>
      <c r="C6" s="478" t="str">
        <f>IF(GROUPS!J7="","",GROUPS!J7)</f>
        <v>Јован Аврамоски (613)</v>
      </c>
      <c r="D6" s="478"/>
      <c r="E6" s="479"/>
      <c r="F6" s="23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0</v>
      </c>
      <c r="O6" s="149">
        <f>IF(AND(U10="",U14="",U17=""),"",SUM(G6,I6,K6))</f>
        <v>9</v>
      </c>
      <c r="P6" s="150">
        <f>IF(AND(U10="",U14="",U17=""),"",AG6)</f>
        <v>42</v>
      </c>
      <c r="Q6" s="151">
        <f>IF(AND(U10="",U14="",U17=""),"",AP6)</f>
        <v>99</v>
      </c>
      <c r="R6" s="438">
        <f>IF(ISERROR(IF(AND(U10="",U14="",U17=""),"",SUM(AB6:AD6)+(N6-O6)/1000)+(AK6/10000)+(AG6/100000)),"",IF(AND(U10="",U14="",U17=""),"",SUM(AB6:AD6)+(N6-O6)/1000)+(AK6/10000)+(AG6/100000))</f>
        <v>2.9857200000000002</v>
      </c>
      <c r="S6" s="438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42</v>
      </c>
      <c r="AH6" s="10">
        <f>G10+I10+K10+M10+O10+Q10+S10</f>
        <v>13</v>
      </c>
      <c r="AI6" s="10">
        <f>G14+I14+K14+M14+O14+Q14+S14</f>
        <v>12</v>
      </c>
      <c r="AJ6" s="10">
        <f>G17+I17+K17+M17+O17+Q17+S17</f>
        <v>17</v>
      </c>
      <c r="AK6" s="439">
        <f t="shared" si="2"/>
        <v>-57</v>
      </c>
      <c r="AL6" s="440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9.5" thickBot="1">
      <c r="P7" s="153">
        <f>SUM(P3:P6)</f>
        <v>314</v>
      </c>
      <c r="Q7" s="153">
        <f>SUM(Q3:Q6)</f>
        <v>314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>Кристијан Каламадевски (347)</v>
      </c>
      <c r="D9" s="156">
        <v>3</v>
      </c>
      <c r="E9" s="157" t="str">
        <f>IF(C5="","",VLOOKUP(D9,$B$3:$E$6,2,FALSE))</f>
        <v>Ненад Тиловски (129)</v>
      </c>
      <c r="F9" s="158">
        <v>11</v>
      </c>
      <c r="G9" s="159">
        <v>7</v>
      </c>
      <c r="H9" s="160">
        <v>12</v>
      </c>
      <c r="I9" s="159">
        <v>10</v>
      </c>
      <c r="J9" s="158">
        <v>11</v>
      </c>
      <c r="K9" s="161">
        <v>7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Кристијан Митев (420)</v>
      </c>
      <c r="D10" s="166">
        <v>4</v>
      </c>
      <c r="E10" s="167" t="str">
        <f>IF(C6="","",VLOOKUP(D10,$B$3:$E$6,2,FALSE))</f>
        <v>Јован Аврамоски (613)</v>
      </c>
      <c r="F10" s="168">
        <v>11</v>
      </c>
      <c r="G10" s="169">
        <v>5</v>
      </c>
      <c r="H10" s="170">
        <v>11</v>
      </c>
      <c r="I10" s="169">
        <v>6</v>
      </c>
      <c r="J10" s="168">
        <v>11</v>
      </c>
      <c r="K10" s="171">
        <v>2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>Кристијан Каламадевски (347)</v>
      </c>
      <c r="D13" s="156">
        <v>2</v>
      </c>
      <c r="E13" s="157" t="str">
        <f>IF(C4="","",VLOOKUP(D13,$B$3:$E$6,2,FALSE))</f>
        <v>Кристијан Митев (420)</v>
      </c>
      <c r="F13" s="158">
        <v>11</v>
      </c>
      <c r="G13" s="159">
        <v>2</v>
      </c>
      <c r="H13" s="160">
        <v>14</v>
      </c>
      <c r="I13" s="159">
        <v>12</v>
      </c>
      <c r="J13" s="158">
        <v>12</v>
      </c>
      <c r="K13" s="161">
        <v>10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Ненад Тиловски (129)</v>
      </c>
      <c r="D14" s="166">
        <v>4</v>
      </c>
      <c r="E14" s="167" t="str">
        <f>IF(C6="","",VLOOKUP(D14,$B$3:$E$6,2,FALSE))</f>
        <v>Јован Аврамоски (613)</v>
      </c>
      <c r="F14" s="168">
        <v>11</v>
      </c>
      <c r="G14" s="169">
        <v>4</v>
      </c>
      <c r="H14" s="170">
        <v>11</v>
      </c>
      <c r="I14" s="169">
        <v>4</v>
      </c>
      <c r="J14" s="168">
        <v>11</v>
      </c>
      <c r="K14" s="171">
        <v>4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>Кристијан Каламадевски (347)</v>
      </c>
      <c r="D17" s="156">
        <v>4</v>
      </c>
      <c r="E17" s="157" t="str">
        <f>IF(C6="","",VLOOKUP(D17,$B$3:$E$6,2,FALSE))</f>
        <v>Јован Аврамоски (613)</v>
      </c>
      <c r="F17" s="158">
        <v>11</v>
      </c>
      <c r="G17" s="159">
        <v>7</v>
      </c>
      <c r="H17" s="160">
        <v>11</v>
      </c>
      <c r="I17" s="159">
        <v>8</v>
      </c>
      <c r="J17" s="158">
        <v>11</v>
      </c>
      <c r="K17" s="161">
        <v>2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Ненад Тиловски (129)</v>
      </c>
      <c r="D18" s="166">
        <v>2</v>
      </c>
      <c r="E18" s="167" t="str">
        <f>IF(C4="","",VLOOKUP(D18,$B$3:$E$6,2,FALSE))</f>
        <v>Кристијан Митев (420)</v>
      </c>
      <c r="F18" s="168">
        <v>11</v>
      </c>
      <c r="G18" s="169">
        <v>8</v>
      </c>
      <c r="H18" s="170">
        <v>11</v>
      </c>
      <c r="I18" s="169">
        <v>6</v>
      </c>
      <c r="J18" s="168">
        <v>11</v>
      </c>
      <c r="K18" s="171">
        <v>7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B1:AU27"/>
  <sheetViews>
    <sheetView topLeftCell="A2"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5" t="s">
        <v>0</v>
      </c>
      <c r="C1" s="475"/>
      <c r="D1" s="475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4" t="s">
        <v>1</v>
      </c>
      <c r="R1" s="454"/>
      <c r="S1" s="454"/>
      <c r="T1" s="454"/>
      <c r="U1" s="45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6" t="s">
        <v>3</v>
      </c>
      <c r="D2" s="476"/>
      <c r="E2" s="477"/>
      <c r="F2" s="461">
        <v>1</v>
      </c>
      <c r="G2" s="459"/>
      <c r="H2" s="460">
        <v>2</v>
      </c>
      <c r="I2" s="459"/>
      <c r="J2" s="460">
        <v>3</v>
      </c>
      <c r="K2" s="459"/>
      <c r="L2" s="460">
        <v>4</v>
      </c>
      <c r="M2" s="461"/>
      <c r="N2" s="462" t="s">
        <v>4</v>
      </c>
      <c r="O2" s="463"/>
      <c r="P2" s="464" t="s">
        <v>84</v>
      </c>
      <c r="Q2" s="465"/>
      <c r="R2" s="466" t="s">
        <v>5</v>
      </c>
      <c r="S2" s="466"/>
      <c r="T2" s="126" t="s">
        <v>6</v>
      </c>
      <c r="W2" s="7">
        <v>1</v>
      </c>
      <c r="X2" s="448" t="str">
        <f>IF(ISERROR(INDEX($C$3:$C$6,MATCH(W2,$T$3:$T$6,0))),"",(INDEX($C$3:$C$6,MATCH(W2,$T$3:$T$6,0))))</f>
        <v>Љупчо Треновски (404)</v>
      </c>
      <c r="Y2" s="449"/>
      <c r="Z2" s="450"/>
      <c r="AB2" s="451" t="s">
        <v>85</v>
      </c>
      <c r="AC2" s="451"/>
      <c r="AD2" s="451"/>
      <c r="AE2" s="451"/>
      <c r="AG2" s="6" t="s">
        <v>86</v>
      </c>
      <c r="AK2" s="452" t="s">
        <v>87</v>
      </c>
      <c r="AL2" s="452"/>
      <c r="AP2" s="6" t="s">
        <v>88</v>
      </c>
    </row>
    <row r="3" spans="2:47" ht="24" customHeight="1">
      <c r="B3" s="234">
        <v>1</v>
      </c>
      <c r="C3" s="473" t="str">
        <f>IF(GROUPS!D9="","",GROUPS!D9)</f>
        <v>Љупчо Треновски (404)</v>
      </c>
      <c r="D3" s="473"/>
      <c r="E3" s="474"/>
      <c r="F3" s="231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2</v>
      </c>
      <c r="N3" s="134">
        <f>IF(AND(T9="",T13="",T17=""),"",SUM(H3,J3,L3))</f>
        <v>9</v>
      </c>
      <c r="O3" s="135">
        <f>IF(AND(T9="",T13="",T17=""),"",SUM(I3,K3,M3))</f>
        <v>2</v>
      </c>
      <c r="P3" s="136">
        <f>IF(AND(T9="",T13="",T17=""),"",AG3)</f>
        <v>117</v>
      </c>
      <c r="Q3" s="137">
        <f>IF(AND(T9="",T13="",T17=""),"",AP3)</f>
        <v>83</v>
      </c>
      <c r="R3" s="444">
        <f>IF(ISERROR(IF(AND(T9="",T13="",T17=""),"",SUM(AB3:AD3)+(N3-O3)/1000)+(AK3/10000)),"",IF(AND(T9="",T13="",T17=""),"",SUM(AB3:AD3)+(N3-O3)/1000)+(AK3/10000)+(AG3/100000))</f>
        <v>6.0115699999999999</v>
      </c>
      <c r="S3" s="444"/>
      <c r="T3" s="138">
        <f>IF(ISERROR(IF(C3="","",RANK(R3,$R$3:$S$6,0))),"",IF(C3="","",RANK(R3,$R$3:$S$6,0)))</f>
        <v>1</v>
      </c>
      <c r="U3" s="9"/>
      <c r="V3" s="9"/>
      <c r="W3" s="7">
        <v>2</v>
      </c>
      <c r="X3" s="448" t="str">
        <f t="shared" ref="X3:X5" si="0">IF(ISERROR(INDEX($C$3:$C$6,MATCH(W3,$T$3:$T$6,0))),"",(INDEX($C$3:$C$6,MATCH(W3,$T$3:$T$6,0))))</f>
        <v>Дарко Китановски (499)</v>
      </c>
      <c r="Y3" s="449"/>
      <c r="Z3" s="450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117</v>
      </c>
      <c r="AH3" s="10">
        <f>F9+H9+J9+L9+N9+P9+R9</f>
        <v>33</v>
      </c>
      <c r="AI3" s="10">
        <f>F13+H13+J13+L13+N13+P13+R13</f>
        <v>32</v>
      </c>
      <c r="AJ3" s="10">
        <f>F17+H17+J17+L17+N17+P17+R17</f>
        <v>52</v>
      </c>
      <c r="AK3" s="439">
        <f>SUM(AH3:AJ3)-SUM(AM3:AO3)</f>
        <v>34</v>
      </c>
      <c r="AL3" s="440"/>
      <c r="AM3" s="10">
        <f>AH5</f>
        <v>18</v>
      </c>
      <c r="AN3" s="10">
        <f>AI4</f>
        <v>20</v>
      </c>
      <c r="AO3" s="10">
        <f>AJ6</f>
        <v>45</v>
      </c>
      <c r="AP3" s="9">
        <f>SUM(AM3:AO3)</f>
        <v>83</v>
      </c>
    </row>
    <row r="4" spans="2:47" ht="24" customHeight="1">
      <c r="B4" s="234">
        <v>2</v>
      </c>
      <c r="C4" s="473" t="str">
        <f>IF(GROUPS!D10="","",GROUPS!D10)</f>
        <v>Дарко Китановски (499)</v>
      </c>
      <c r="D4" s="473"/>
      <c r="E4" s="474"/>
      <c r="F4" s="232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6</v>
      </c>
      <c r="O4" s="135">
        <f>IF(AND(T10="",U13="",U18=""),"",SUM(G4,K4,M4))</f>
        <v>3</v>
      </c>
      <c r="P4" s="136">
        <f>IF(AND(T10="",U13="",U18=""),"",AG4)</f>
        <v>86</v>
      </c>
      <c r="Q4" s="137">
        <f>IF(AND(T10="",U13="",U18=""),"",AP4)</f>
        <v>75</v>
      </c>
      <c r="R4" s="444">
        <f>IF(ISERROR(IF(AND(T10="",U13="",U18=""),"",SUM(AB4:AD4)+(N4-O4)/1000)+(AK4/10000)+(AG4/100000)),"",IF(AND(T10="",U13="",U18=""),"",SUM(AB4:AD4)+(N4-O4)/1000)+(AK4/10000)+(AG4/100000))</f>
        <v>5.0049600000000005</v>
      </c>
      <c r="S4" s="444"/>
      <c r="T4" s="138">
        <f>IF(ISERROR(IF(C4="","",RANK(R4,$R$3:$S$6,0))),"",IF(C4="","",RANK(R4,$R$3:$S$6,0)))</f>
        <v>2</v>
      </c>
      <c r="U4" s="9"/>
      <c r="V4" s="9"/>
      <c r="W4" s="7">
        <v>3</v>
      </c>
      <c r="X4" s="445" t="str">
        <f t="shared" si="0"/>
        <v>Јаков Јакимовски (538)</v>
      </c>
      <c r="Y4" s="446"/>
      <c r="Z4" s="447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86</v>
      </c>
      <c r="AH4" s="10">
        <f>F10+H10+J10+L10+N10+P10+R10</f>
        <v>33</v>
      </c>
      <c r="AI4" s="10">
        <f>G13+I13+K13+M13+O13+Q13+S13</f>
        <v>20</v>
      </c>
      <c r="AJ4" s="10">
        <f>G18+I18+K18+M18+O18+Q18+S18</f>
        <v>33</v>
      </c>
      <c r="AK4" s="439">
        <f t="shared" ref="AK4:AK6" si="2">SUM(AH4:AJ4)-SUM(AM4:AO4)</f>
        <v>11</v>
      </c>
      <c r="AL4" s="440"/>
      <c r="AM4" s="10">
        <f>AH6</f>
        <v>21</v>
      </c>
      <c r="AN4" s="10">
        <f>AI3</f>
        <v>32</v>
      </c>
      <c r="AO4" s="10">
        <f>AJ5</f>
        <v>22</v>
      </c>
      <c r="AP4" s="9">
        <f t="shared" ref="AP4:AP6" si="3">SUM(AM4:AO4)</f>
        <v>75</v>
      </c>
    </row>
    <row r="5" spans="2:47" ht="24" customHeight="1">
      <c r="B5" s="234">
        <v>3</v>
      </c>
      <c r="C5" s="473" t="str">
        <f>IF(GROUPS!D11="","",GROUPS!D11)</f>
        <v>Огнен Илиески (612)</v>
      </c>
      <c r="D5" s="473"/>
      <c r="E5" s="474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9</v>
      </c>
      <c r="P5" s="136">
        <f>IF(AND(U9="",T14="",T18=""),"",AG5)</f>
        <v>56</v>
      </c>
      <c r="Q5" s="137">
        <f>IF(AND(U9="",T14="",T18=""),"",AP5)</f>
        <v>99</v>
      </c>
      <c r="R5" s="444">
        <f>IF(ISERROR(IF(AND(U9="",T14="",T18=""),"",SUM(AB5:AD5)+(N5-O5)/1000)+(AK5/10000)+(AG5/100000)),"",IF(AND(U9="",T14="",T18=""),"",SUM(AB5:AD5)+(N5-O5)/1000)+(AK5/10000)+(AG5/100000))</f>
        <v>2.98726</v>
      </c>
      <c r="S5" s="444"/>
      <c r="T5" s="138">
        <f>IF(ISERROR(IF(C5="","",RANK(R5,$R$3:$S$6,0))),"",IF(C5="","",RANK(R5,$R$3:$S$6,0)))</f>
        <v>4</v>
      </c>
      <c r="U5" s="9"/>
      <c r="V5" s="9"/>
      <c r="W5" s="7">
        <v>4</v>
      </c>
      <c r="X5" s="445" t="str">
        <f t="shared" si="0"/>
        <v>Огнен Илиески (612)</v>
      </c>
      <c r="Y5" s="446"/>
      <c r="Z5" s="447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56</v>
      </c>
      <c r="AH5" s="10">
        <f>G9+I9+K9+M9+O9+Q9+S9</f>
        <v>18</v>
      </c>
      <c r="AI5" s="10">
        <f>F14+H14+J14+L14+N14+P14+R14</f>
        <v>16</v>
      </c>
      <c r="AJ5" s="10">
        <f>F18+H18+J18+L18+N18+P18+R18</f>
        <v>22</v>
      </c>
      <c r="AK5" s="439">
        <f t="shared" si="2"/>
        <v>-43</v>
      </c>
      <c r="AL5" s="440"/>
      <c r="AM5" s="10">
        <f>AH3</f>
        <v>33</v>
      </c>
      <c r="AN5" s="10">
        <f>AI6</f>
        <v>33</v>
      </c>
      <c r="AO5" s="10">
        <f>AJ4</f>
        <v>33</v>
      </c>
      <c r="AP5" s="9">
        <f t="shared" si="3"/>
        <v>99</v>
      </c>
    </row>
    <row r="6" spans="2:47" ht="24" customHeight="1" thickBot="1">
      <c r="B6" s="235">
        <v>4</v>
      </c>
      <c r="C6" s="478" t="str">
        <f>IF(GROUPS!D12="","",GROUPS!D12)</f>
        <v>Јаков Јакимовски (538)</v>
      </c>
      <c r="D6" s="478"/>
      <c r="E6" s="479"/>
      <c r="F6" s="233">
        <f>U17</f>
        <v>2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5</v>
      </c>
      <c r="O6" s="149">
        <f>IF(AND(U10="",U14="",U17=""),"",SUM(G6,I6,K6))</f>
        <v>6</v>
      </c>
      <c r="P6" s="150">
        <f>IF(AND(U10="",U14="",U17=""),"",AG6)</f>
        <v>99</v>
      </c>
      <c r="Q6" s="151">
        <f>IF(AND(U10="",U14="",U17=""),"",AP6)</f>
        <v>101</v>
      </c>
      <c r="R6" s="438">
        <f>IF(ISERROR(IF(AND(U10="",U14="",U17=""),"",SUM(AB6:AD6)+(N6-O6)/1000)+(AK6/10000)+(AG6/100000)),"",IF(AND(U10="",U14="",U17=""),"",SUM(AB6:AD6)+(N6-O6)/1000)+(AK6/10000)+(AG6/100000))</f>
        <v>3.99979</v>
      </c>
      <c r="S6" s="438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99</v>
      </c>
      <c r="AH6" s="10">
        <f>G10+I10+K10+M10+O10+Q10+S10</f>
        <v>21</v>
      </c>
      <c r="AI6" s="10">
        <f>G14+I14+K14+M14+O14+Q14+S14</f>
        <v>33</v>
      </c>
      <c r="AJ6" s="10">
        <f>G17+I17+K17+M17+O17+Q17+S17</f>
        <v>45</v>
      </c>
      <c r="AK6" s="439">
        <f t="shared" si="2"/>
        <v>-2</v>
      </c>
      <c r="AL6" s="440"/>
      <c r="AM6" s="10">
        <f>AH4</f>
        <v>33</v>
      </c>
      <c r="AN6" s="10">
        <f>AI5</f>
        <v>16</v>
      </c>
      <c r="AO6" s="10">
        <f>AJ3</f>
        <v>52</v>
      </c>
      <c r="AP6" s="9">
        <f t="shared" si="3"/>
        <v>101</v>
      </c>
    </row>
    <row r="7" spans="2:47" ht="19.5" thickBot="1">
      <c r="P7" s="153">
        <f>SUM(P3:P6)</f>
        <v>358</v>
      </c>
      <c r="Q7" s="153">
        <f>SUM(Q3:Q6)</f>
        <v>358</v>
      </c>
    </row>
    <row r="8" spans="2:47" ht="19.5" thickBot="1">
      <c r="B8" s="425" t="s">
        <v>7</v>
      </c>
      <c r="C8" s="430"/>
      <c r="D8" s="430"/>
      <c r="E8" s="426"/>
      <c r="F8" s="431" t="s">
        <v>8</v>
      </c>
      <c r="G8" s="432"/>
      <c r="H8" s="428" t="s">
        <v>9</v>
      </c>
      <c r="I8" s="432"/>
      <c r="J8" s="428" t="s">
        <v>10</v>
      </c>
      <c r="K8" s="432"/>
      <c r="L8" s="428" t="s">
        <v>11</v>
      </c>
      <c r="M8" s="432"/>
      <c r="N8" s="428" t="s">
        <v>12</v>
      </c>
      <c r="O8" s="432"/>
      <c r="P8" s="428" t="s">
        <v>13</v>
      </c>
      <c r="Q8" s="432"/>
      <c r="R8" s="428" t="s">
        <v>14</v>
      </c>
      <c r="S8" s="429"/>
      <c r="T8" s="425" t="s">
        <v>15</v>
      </c>
      <c r="U8" s="426"/>
      <c r="AB8" s="433">
        <v>1</v>
      </c>
      <c r="AC8" s="434"/>
      <c r="AD8" s="433">
        <v>2</v>
      </c>
      <c r="AE8" s="434"/>
      <c r="AF8" s="433">
        <v>3</v>
      </c>
      <c r="AG8" s="434"/>
      <c r="AH8" s="433">
        <v>4</v>
      </c>
      <c r="AI8" s="434"/>
      <c r="AJ8" s="433">
        <v>5</v>
      </c>
      <c r="AK8" s="434"/>
      <c r="AL8" s="433">
        <v>6</v>
      </c>
      <c r="AM8" s="434"/>
      <c r="AN8" s="433">
        <v>7</v>
      </c>
      <c r="AO8" s="434"/>
    </row>
    <row r="9" spans="2:47">
      <c r="B9" s="154">
        <v>1</v>
      </c>
      <c r="C9" s="155" t="str">
        <f>IF(C3="","",VLOOKUP(B9,$B$3:$E$6,2,FALSE))</f>
        <v>Љупчо Треновски (404)</v>
      </c>
      <c r="D9" s="156">
        <v>3</v>
      </c>
      <c r="E9" s="157" t="str">
        <f>IF(C5="","",VLOOKUP(D9,$B$3:$E$6,2,FALSE))</f>
        <v>Огнен Илиески (612)</v>
      </c>
      <c r="F9" s="158">
        <v>11</v>
      </c>
      <c r="G9" s="159">
        <v>4</v>
      </c>
      <c r="H9" s="160">
        <v>11</v>
      </c>
      <c r="I9" s="159">
        <v>8</v>
      </c>
      <c r="J9" s="158">
        <v>11</v>
      </c>
      <c r="K9" s="161">
        <v>6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Дарко Китановски (499)</v>
      </c>
      <c r="D10" s="166">
        <v>4</v>
      </c>
      <c r="E10" s="167" t="str">
        <f>IF(C6="","",VLOOKUP(D10,$B$3:$E$6,2,FALSE))</f>
        <v>Јаков Јакимовски (538)</v>
      </c>
      <c r="F10" s="168">
        <v>11</v>
      </c>
      <c r="G10" s="169">
        <v>4</v>
      </c>
      <c r="H10" s="170">
        <v>11</v>
      </c>
      <c r="I10" s="169">
        <v>8</v>
      </c>
      <c r="J10" s="168">
        <v>11</v>
      </c>
      <c r="K10" s="171">
        <v>9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25" t="s">
        <v>16</v>
      </c>
      <c r="C12" s="430"/>
      <c r="D12" s="430"/>
      <c r="E12" s="426"/>
      <c r="F12" s="431" t="s">
        <v>8</v>
      </c>
      <c r="G12" s="432"/>
      <c r="H12" s="428" t="s">
        <v>9</v>
      </c>
      <c r="I12" s="432"/>
      <c r="J12" s="428" t="s">
        <v>10</v>
      </c>
      <c r="K12" s="432"/>
      <c r="L12" s="428" t="s">
        <v>11</v>
      </c>
      <c r="M12" s="432"/>
      <c r="N12" s="428" t="s">
        <v>12</v>
      </c>
      <c r="O12" s="432"/>
      <c r="P12" s="428" t="s">
        <v>13</v>
      </c>
      <c r="Q12" s="432"/>
      <c r="R12" s="428" t="s">
        <v>14</v>
      </c>
      <c r="S12" s="429"/>
      <c r="T12" s="425" t="s">
        <v>15</v>
      </c>
      <c r="U12" s="426"/>
      <c r="AU12" s="176"/>
    </row>
    <row r="13" spans="2:47">
      <c r="B13" s="154">
        <v>1</v>
      </c>
      <c r="C13" s="174" t="str">
        <f>IF(C3="","",VLOOKUP(B13,$B$3:$E$6,2,FALSE))</f>
        <v>Љупчо Треновски (404)</v>
      </c>
      <c r="D13" s="156">
        <v>2</v>
      </c>
      <c r="E13" s="157" t="str">
        <f>IF(C4="","",VLOOKUP(D13,$B$3:$E$6,2,FALSE))</f>
        <v>Дарко Китановски (499)</v>
      </c>
      <c r="F13" s="158">
        <v>11</v>
      </c>
      <c r="G13" s="159">
        <v>5</v>
      </c>
      <c r="H13" s="160">
        <v>11</v>
      </c>
      <c r="I13" s="159">
        <v>7</v>
      </c>
      <c r="J13" s="158">
        <v>10</v>
      </c>
      <c r="K13" s="161">
        <v>8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Огнен Илиески (612)</v>
      </c>
      <c r="D14" s="166">
        <v>4</v>
      </c>
      <c r="E14" s="167" t="str">
        <f>IF(C6="","",VLOOKUP(D14,$B$3:$E$6,2,FALSE))</f>
        <v>Јаков Јакимовски (538)</v>
      </c>
      <c r="F14" s="168">
        <v>6</v>
      </c>
      <c r="G14" s="169">
        <v>11</v>
      </c>
      <c r="H14" s="170">
        <v>3</v>
      </c>
      <c r="I14" s="169">
        <v>11</v>
      </c>
      <c r="J14" s="168">
        <v>7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25" t="s">
        <v>17</v>
      </c>
      <c r="C16" s="430"/>
      <c r="D16" s="430"/>
      <c r="E16" s="426"/>
      <c r="F16" s="431" t="s">
        <v>8</v>
      </c>
      <c r="G16" s="432"/>
      <c r="H16" s="428" t="s">
        <v>9</v>
      </c>
      <c r="I16" s="432"/>
      <c r="J16" s="428" t="s">
        <v>10</v>
      </c>
      <c r="K16" s="432"/>
      <c r="L16" s="428" t="s">
        <v>11</v>
      </c>
      <c r="M16" s="432"/>
      <c r="N16" s="428" t="s">
        <v>12</v>
      </c>
      <c r="O16" s="432"/>
      <c r="P16" s="428" t="s">
        <v>13</v>
      </c>
      <c r="Q16" s="432"/>
      <c r="R16" s="428" t="s">
        <v>14</v>
      </c>
      <c r="S16" s="429"/>
      <c r="T16" s="425" t="s">
        <v>15</v>
      </c>
      <c r="U16" s="426"/>
    </row>
    <row r="17" spans="2:41">
      <c r="B17" s="154">
        <v>1</v>
      </c>
      <c r="C17" s="155" t="str">
        <f>IF(C3="","",VLOOKUP(B17,$B$3:$E$6,2,FALSE))</f>
        <v>Љупчо Треновски (404)</v>
      </c>
      <c r="D17" s="156">
        <v>4</v>
      </c>
      <c r="E17" s="157" t="str">
        <f>IF(C6="","",VLOOKUP(D17,$B$3:$E$6,2,FALSE))</f>
        <v>Јаков Јакимовски (538)</v>
      </c>
      <c r="F17" s="158">
        <v>11</v>
      </c>
      <c r="G17" s="159">
        <v>8</v>
      </c>
      <c r="H17" s="160">
        <v>11</v>
      </c>
      <c r="I17" s="159">
        <v>13</v>
      </c>
      <c r="J17" s="158">
        <v>8</v>
      </c>
      <c r="K17" s="161">
        <v>11</v>
      </c>
      <c r="L17" s="160">
        <v>11</v>
      </c>
      <c r="M17" s="159">
        <v>4</v>
      </c>
      <c r="N17" s="158">
        <v>11</v>
      </c>
      <c r="O17" s="161">
        <v>9</v>
      </c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2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0</v>
      </c>
      <c r="AE17" s="10">
        <f>IF(I17="","",IF(I17&gt;H17,1,0))</f>
        <v>1</v>
      </c>
      <c r="AF17" s="10">
        <f>IF(J17="","",IF(J17&gt;K17,1,0))</f>
        <v>0</v>
      </c>
      <c r="AG17" s="10">
        <f>IF(K17="","",IF(K17&gt;J17,1,0))</f>
        <v>1</v>
      </c>
      <c r="AH17" s="10">
        <f>IF(L17="","",IF(L17&gt;M17,1,0))</f>
        <v>1</v>
      </c>
      <c r="AI17" s="10">
        <f>IF(M17="","",IF(M17&gt;L17,1,0))</f>
        <v>0</v>
      </c>
      <c r="AJ17" s="10">
        <f>IF(N17="","",IF(N17&gt;O17,1,0))</f>
        <v>1</v>
      </c>
      <c r="AK17" s="10">
        <f>IF(O17="","",IF(O17&gt;N17,1,0))</f>
        <v>0</v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Огнен Илиески (612)</v>
      </c>
      <c r="D18" s="166">
        <v>2</v>
      </c>
      <c r="E18" s="167" t="str">
        <f>IF(C4="","",VLOOKUP(D18,$B$3:$E$6,2,FALSE))</f>
        <v>Дарко Китановски (499)</v>
      </c>
      <c r="F18" s="168">
        <v>8</v>
      </c>
      <c r="G18" s="169">
        <v>11</v>
      </c>
      <c r="H18" s="170">
        <v>5</v>
      </c>
      <c r="I18" s="169">
        <v>11</v>
      </c>
      <c r="J18" s="168">
        <v>9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2023-04-22T15:56:46Z</dcterms:modified>
</cp:coreProperties>
</file>