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filterPrivacy="1" codeName="ThisWorkbook" defaultThemeVersion="124226"/>
  <xr:revisionPtr revIDLastSave="0" documentId="13_ncr:1_{99009792-1FDF-4067-A733-E2C4ED12626F}" xr6:coauthVersionLast="47" xr6:coauthVersionMax="47" xr10:uidLastSave="{00000000-0000-0000-0000-000000000000}"/>
  <bookViews>
    <workbookView xWindow="-108" yWindow="-108" windowWidth="23256" windowHeight="12456" tabRatio="926" activeTab="22" xr2:uid="{00000000-000D-0000-FFFF-FFFF00000000}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r:id="rId5"/>
    <sheet name=" II" sheetId="24" r:id="rId6"/>
    <sheet name=" III" sheetId="5" r:id="rId7"/>
    <sheet name="IV" sheetId="6" r:id="rId8"/>
    <sheet name="V" sheetId="7" r:id="rId9"/>
    <sheet name="VI" sheetId="8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16" i="19"/>
  <c r="J14" i="19"/>
  <c r="J22" i="19"/>
  <c r="J5" i="19"/>
  <c r="J37" i="19"/>
  <c r="J6" i="19"/>
  <c r="J39" i="19"/>
  <c r="J9" i="19"/>
  <c r="J8" i="19"/>
  <c r="J24" i="19"/>
  <c r="J3" i="19"/>
  <c r="J33" i="19"/>
  <c r="J13" i="19"/>
  <c r="J15" i="19"/>
  <c r="J40" i="19"/>
  <c r="J38" i="19"/>
  <c r="I42" i="19"/>
  <c r="I16" i="19"/>
  <c r="I14" i="19"/>
  <c r="I22" i="19"/>
  <c r="I5" i="19"/>
  <c r="I37" i="19"/>
  <c r="I6" i="19"/>
  <c r="I39" i="19"/>
  <c r="I9" i="19"/>
  <c r="I8" i="19"/>
  <c r="I24" i="19"/>
  <c r="I3" i="19"/>
  <c r="I33" i="19"/>
  <c r="I13" i="19"/>
  <c r="I15" i="19"/>
  <c r="I40" i="19"/>
  <c r="I38" i="19"/>
  <c r="I7" i="19"/>
  <c r="I11" i="19"/>
  <c r="I43" i="19"/>
  <c r="I4" i="19"/>
  <c r="I30" i="19"/>
  <c r="I41" i="19"/>
  <c r="J7" i="19"/>
  <c r="J11" i="19"/>
  <c r="J43" i="19"/>
  <c r="J4" i="19"/>
  <c r="J30" i="19"/>
  <c r="J41" i="19"/>
  <c r="K38" i="19" l="1"/>
  <c r="K40" i="19"/>
  <c r="M15" i="19"/>
  <c r="K15" i="19"/>
  <c r="K13" i="19"/>
  <c r="K33" i="19"/>
  <c r="K3" i="19"/>
  <c r="M24" i="19"/>
  <c r="K24" i="19"/>
  <c r="K8" i="19"/>
  <c r="M9" i="19"/>
  <c r="K9" i="19"/>
  <c r="M39" i="19"/>
  <c r="K39" i="19"/>
  <c r="K6" i="19"/>
  <c r="K37" i="19"/>
  <c r="K5" i="19"/>
  <c r="K22" i="19"/>
  <c r="K14" i="19"/>
  <c r="M16" i="19"/>
  <c r="K16" i="19"/>
  <c r="M42" i="19"/>
  <c r="K42" i="19"/>
  <c r="K7" i="19" l="1"/>
  <c r="K11" i="19"/>
  <c r="K43" i="19"/>
  <c r="K4" i="19"/>
  <c r="K30" i="19"/>
  <c r="K41" i="19"/>
  <c r="K23" i="19"/>
  <c r="K34" i="19"/>
  <c r="K20" i="19"/>
  <c r="K31" i="19"/>
  <c r="K18" i="19"/>
  <c r="K21" i="19"/>
  <c r="K10" i="19"/>
  <c r="K36" i="19"/>
  <c r="K32" i="19"/>
  <c r="K17" i="19"/>
  <c r="K35" i="19"/>
  <c r="K26" i="19"/>
  <c r="K28" i="19"/>
  <c r="K25" i="19"/>
  <c r="K12" i="19"/>
  <c r="K27" i="19"/>
  <c r="K29" i="19"/>
  <c r="K19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H43" i="49" l="1"/>
  <c r="H32" i="49"/>
  <c r="H31" i="49"/>
  <c r="H20" i="49"/>
  <c r="H19" i="49"/>
  <c r="H8" i="49"/>
  <c r="P44" i="49"/>
  <c r="P43" i="49"/>
  <c r="AO35" i="49" s="1"/>
  <c r="Z38" i="49"/>
  <c r="Z37" i="49"/>
  <c r="AC35" i="49" s="1"/>
  <c r="AK35" i="49"/>
  <c r="AM31" i="49" s="1"/>
  <c r="AK34" i="49"/>
  <c r="AN30" i="49" s="1"/>
  <c r="P32" i="49"/>
  <c r="P31" i="49"/>
  <c r="AO34" i="49" s="1"/>
  <c r="AK26" i="49"/>
  <c r="AK25" i="49"/>
  <c r="AO29" i="49" s="1"/>
  <c r="P20" i="49"/>
  <c r="P19" i="49"/>
  <c r="AO33" i="49" s="1"/>
  <c r="Z14" i="49"/>
  <c r="Z13" i="49"/>
  <c r="P8" i="49"/>
  <c r="P7" i="49"/>
  <c r="AO32" i="49" s="1"/>
  <c r="AO28" i="49" l="1"/>
  <c r="AO30" i="49"/>
  <c r="R37" i="49"/>
  <c r="AO15" i="49"/>
  <c r="AO31" i="49"/>
  <c r="AC25" i="49"/>
  <c r="AC34" i="49"/>
  <c r="AN16" i="49"/>
  <c r="R14" i="49"/>
  <c r="AP16" i="49"/>
  <c r="AC26" i="49"/>
  <c r="AN31" i="49"/>
  <c r="R13" i="49"/>
  <c r="AP19" i="49"/>
  <c r="R38" i="49"/>
  <c r="Z47" i="48"/>
  <c r="Z46" i="48"/>
  <c r="AB44" i="48" s="1"/>
  <c r="R46" i="48"/>
  <c r="H45" i="48"/>
  <c r="AJ44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BI15" i="48" l="1"/>
  <c r="BI43" i="48"/>
  <c r="AB7" i="48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0" i="19"/>
  <c r="M40" i="19" s="1"/>
  <c r="J31" i="19"/>
  <c r="J18" i="19"/>
  <c r="J21" i="19"/>
  <c r="J10" i="19"/>
  <c r="J36" i="19"/>
  <c r="J32" i="19"/>
  <c r="J17" i="19"/>
  <c r="M13" i="19" s="1"/>
  <c r="J35" i="19"/>
  <c r="J26" i="19"/>
  <c r="J28" i="19"/>
  <c r="J25" i="19"/>
  <c r="J12" i="19"/>
  <c r="J27" i="19"/>
  <c r="J29" i="19"/>
  <c r="J19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0" i="19"/>
  <c r="I31" i="19"/>
  <c r="I18" i="19"/>
  <c r="I21" i="19"/>
  <c r="I10" i="19"/>
  <c r="I36" i="19"/>
  <c r="I32" i="19"/>
  <c r="I17" i="19"/>
  <c r="I35" i="19"/>
  <c r="I26" i="19"/>
  <c r="I28" i="19"/>
  <c r="I25" i="19"/>
  <c r="I12" i="19"/>
  <c r="I27" i="19"/>
  <c r="I29" i="19"/>
  <c r="I1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8" i="19"/>
  <c r="M5" i="19"/>
  <c r="M3" i="19"/>
  <c r="M38" i="19"/>
  <c r="M33" i="19"/>
  <c r="M6" i="19"/>
  <c r="M14" i="19"/>
  <c r="M22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AM4" i="42" s="1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AP3" i="45" s="1"/>
  <c r="Q3" i="45" s="1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O3" i="41" s="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3" i="45" l="1"/>
  <c r="R3" i="45" s="1"/>
  <c r="AK5" i="43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J6" i="10"/>
  <c r="AD6" i="10" s="1"/>
  <c r="H6" i="10"/>
  <c r="AC6" i="10" s="1"/>
  <c r="F6" i="10"/>
  <c r="AB6" i="10" s="1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G6" i="8"/>
  <c r="J6" i="8"/>
  <c r="L5" i="8"/>
  <c r="AJ6" i="8"/>
  <c r="AO3" i="8" s="1"/>
  <c r="AI6" i="8"/>
  <c r="AN5" i="8" s="1"/>
  <c r="AH6" i="8"/>
  <c r="AM4" i="8" s="1"/>
  <c r="H6" i="8"/>
  <c r="AJ5" i="8"/>
  <c r="AI5" i="8"/>
  <c r="AN6" i="8" s="1"/>
  <c r="I5" i="8"/>
  <c r="F5" i="8"/>
  <c r="AJ4" i="8"/>
  <c r="AO5" i="8" s="1"/>
  <c r="AI4" i="8"/>
  <c r="AH4" i="8"/>
  <c r="AM6" i="8" s="1"/>
  <c r="M4" i="8"/>
  <c r="J4" i="8"/>
  <c r="G4" i="8"/>
  <c r="F4" i="8"/>
  <c r="AM3" i="8"/>
  <c r="AJ3" i="8"/>
  <c r="AO6" i="8" s="1"/>
  <c r="AI3" i="8"/>
  <c r="AN4" i="8" s="1"/>
  <c r="AH3" i="8"/>
  <c r="AM5" i="8" s="1"/>
  <c r="M3" i="8"/>
  <c r="L3" i="8"/>
  <c r="K3" i="8"/>
  <c r="J3" i="8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I6" i="5"/>
  <c r="F6" i="5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l="1"/>
  <c r="AC5" i="24"/>
  <c r="AB6" i="5"/>
  <c r="R4" i="38"/>
  <c r="AD3" i="8"/>
  <c r="AB6" i="8"/>
  <c r="AB4" i="8"/>
  <c r="AC3" i="8"/>
  <c r="AC4" i="6"/>
  <c r="AD6" i="5"/>
  <c r="R5" i="38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P5" i="8" s="1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P4" i="8" s="1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AO4" i="8"/>
  <c r="AK4" i="8" s="1"/>
  <c r="M5" i="8"/>
  <c r="AD5" i="8" s="1"/>
  <c r="K6" i="8"/>
  <c r="AD6" i="8" s="1"/>
  <c r="AG6" i="8"/>
  <c r="P6" i="8" s="1"/>
  <c r="N6" i="8"/>
  <c r="AK6" i="8"/>
  <c r="AK5" i="8"/>
  <c r="AP5" i="8"/>
  <c r="Q5" i="8" s="1"/>
  <c r="K4" i="8"/>
  <c r="O4" i="8" s="1"/>
  <c r="G5" i="8"/>
  <c r="O5" i="8" s="1"/>
  <c r="AP6" i="8"/>
  <c r="Q6" i="8" s="1"/>
  <c r="N3" i="8"/>
  <c r="AN3" i="8"/>
  <c r="L4" i="8"/>
  <c r="AD4" i="8" s="1"/>
  <c r="H5" i="8"/>
  <c r="AC5" i="8" s="1"/>
  <c r="O3" i="8"/>
  <c r="AG3" i="8"/>
  <c r="P3" i="8" s="1"/>
  <c r="I6" i="8"/>
  <c r="AC6" i="8" s="1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O3" i="24" l="1"/>
  <c r="K6" i="37"/>
  <c r="O4" i="24"/>
  <c r="O6" i="37"/>
  <c r="N4" i="8"/>
  <c r="O6" i="8"/>
  <c r="R6" i="8" s="1"/>
  <c r="AB5" i="8"/>
  <c r="R5" i="9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Q4" i="8" s="1"/>
  <c r="AB3" i="9"/>
  <c r="R3" i="9" s="1"/>
  <c r="P7" i="9"/>
  <c r="AK4" i="9"/>
  <c r="R4" i="9" s="1"/>
  <c r="AP4" i="9"/>
  <c r="Q4" i="9" s="1"/>
  <c r="Q7" i="9" s="1"/>
  <c r="N5" i="8"/>
  <c r="AC4" i="8"/>
  <c r="P7" i="8"/>
  <c r="AP3" i="8"/>
  <c r="Q3" i="8" s="1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4" i="8" l="1"/>
  <c r="Q7" i="8"/>
  <c r="R5" i="8"/>
  <c r="R3" i="24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7" i="19"/>
  <c r="M11" i="19"/>
  <c r="M43" i="19"/>
  <c r="M4" i="19"/>
  <c r="M30" i="19"/>
  <c r="M41" i="19"/>
  <c r="M23" i="19"/>
  <c r="M34" i="19"/>
  <c r="M20" i="19"/>
  <c r="M31" i="19"/>
  <c r="M18" i="19"/>
  <c r="M21" i="19"/>
  <c r="M10" i="19"/>
  <c r="M36" i="19"/>
  <c r="M32" i="19"/>
  <c r="M17" i="19"/>
  <c r="M35" i="19"/>
  <c r="M26" i="19"/>
  <c r="M28" i="19"/>
  <c r="M25" i="19"/>
  <c r="M12" i="19"/>
  <c r="M27" i="19"/>
  <c r="M29" i="19"/>
  <c r="M19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O4" i="23" l="1"/>
  <c r="AC4" i="23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H7" i="49" s="1"/>
  <c r="D3" i="48"/>
  <c r="H3" i="48" s="1"/>
  <c r="R4" i="48" s="1"/>
  <c r="D4" i="36"/>
  <c r="D4" i="47"/>
  <c r="G32" i="47" s="1"/>
  <c r="D3" i="36"/>
  <c r="D3" i="47"/>
  <c r="G7" i="47" s="1"/>
  <c r="Q13" i="47" s="1"/>
  <c r="D3" i="26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D4" i="26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H7" i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H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6"/>
  <c r="D8" i="25"/>
  <c r="H17" i="25" s="1"/>
  <c r="AY38" i="25" s="1"/>
  <c r="D10" i="26"/>
  <c r="D10" i="22"/>
  <c r="D10" i="25"/>
  <c r="H23" i="25" s="1"/>
  <c r="AY39" i="25" s="1"/>
  <c r="D7" i="26"/>
  <c r="D7" i="25"/>
  <c r="H16" i="25" s="1"/>
  <c r="R19" i="25" s="1"/>
  <c r="AY33" i="25" s="1"/>
  <c r="D9" i="26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D5" i="26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6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6"/>
  <c r="D6" i="25"/>
  <c r="H11" i="25" s="1"/>
  <c r="AY37" i="25" s="1"/>
  <c r="AY30" i="25"/>
  <c r="AZ16" i="25"/>
  <c r="AY15" i="25"/>
  <c r="H11" i="26" l="1"/>
  <c r="H35" i="26"/>
  <c r="H18" i="26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R19" i="26" l="1"/>
  <c r="AB14" i="26" s="1"/>
  <c r="R8" i="26"/>
  <c r="AM26" i="26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<sst xmlns="http://schemas.openxmlformats.org/spreadsheetml/2006/main" count="3332" uniqueCount="1583">
  <si>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</si>
  <si>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</si>
  <si>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</si>
  <si>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</si>
  <si>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</si>
  <si>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</si>
  <si>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</si>
  <si>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</si>
  <si>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</si>
  <si>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</si>
  <si>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</si>
  <si>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</si>
  <si>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</si>
  <si>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</si>
  <si>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</si>
  <si>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</si>
  <si>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</si>
  <si>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</si>
  <si>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</si>
  <si>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</si>
  <si>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</si>
  <si>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</si>
  <si>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</si>
  <si>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</si>
  <si>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</si>
  <si>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</si>
  <si>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</si>
  <si>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</si>
  <si>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</si>
  <si>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</si>
  <si>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</si>
  <si>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</si>
  <si>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</si>
  <si>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</si>
  <si>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</si>
  <si>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</si>
  <si>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</si>
  <si>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</si>
  <si>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</si>
  <si>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</si>
  <si>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</si>
  <si>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</si>
  <si>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</si>
  <si>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</si>
  <si>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</si>
  <si>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</si>
  <si>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</si>
  <si>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</si>
  <si>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</si>
  <si>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</si>
  <si>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</si>
  <si>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</si>
  <si>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</si>
  <si>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</si>
  <si>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</si>
  <si>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</si>
  <si>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</si>
  <si>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</si>
  <si>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</si>
  <si>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</si>
  <si>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</si>
  <si>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</si>
  <si>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</si>
  <si>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</si>
  <si>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</si>
  <si>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</si>
  <si>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</si>
  <si>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</si>
  <si>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</si>
  <si>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</si>
  <si>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</si>
  <si>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</si>
  <si>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</si>
  <si>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</si>
  <si>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</si>
  <si>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</si>
  <si>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</si>
  <si>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</si>
  <si>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</si>
  <si>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</si>
  <si>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</si>
  <si>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</si>
  <si>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</si>
  <si>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</si>
  <si>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</si>
  <si>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</si>
  <si>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</si>
  <si>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</si>
  <si>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</si>
  <si>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</si>
  <si>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</si>
  <si>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</si>
  <si>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</si>
  <si>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</si>
  <si>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</si>
  <si>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</si>
  <si>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</si>
  <si>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</si>
  <si>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</si>
  <si>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</si>
  <si>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</si>
  <si>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</si>
  <si>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</si>
  <si>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</si>
  <si>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</si>
  <si>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</si>
  <si>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</si>
  <si>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</si>
  <si>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</si>
  <si>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</si>
  <si>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</si>
  <si>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</si>
  <si>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</si>
  <si>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</si>
  <si>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</si>
  <si>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</si>
  <si>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</si>
  <si>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</si>
  <si>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</si>
  <si>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</si>
  <si>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</si>
  <si>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</si>
  <si>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</si>
  <si>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</si>
  <si>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</si>
  <si>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</si>
  <si>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</si>
  <si>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</si>
  <si>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</si>
  <si>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</si>
  <si>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</si>
  <si>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</si>
  <si>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</si>
  <si>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</si>
  <si>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</si>
  <si>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</si>
  <si>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</si>
  <si>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</si>
  <si>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</si>
  <si>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</si>
  <si>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</si>
  <si>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</si>
  <si>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</si>
  <si>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</si>
  <si>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</si>
  <si>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</si>
  <si>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</si>
  <si>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</si>
  <si>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</si>
  <si>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</si>
  <si>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</si>
  <si>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</si>
  <si>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</si>
  <si>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</si>
  <si>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</si>
  <si>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</si>
  <si>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</si>
  <si>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</si>
  <si>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</si>
  <si>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</si>
  <si>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</si>
  <si>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</si>
  <si>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</si>
  <si>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</si>
  <si>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</si>
  <si>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</si>
  <si>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</si>
  <si>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</si>
  <si>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</si>
  <si>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</si>
  <si>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</si>
  <si>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</si>
  <si>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</si>
  <si>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</si>
  <si>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</si>
  <si>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</si>
  <si>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</si>
  <si>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</si>
  <si>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</si>
  <si>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</si>
  <si>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</si>
  <si>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</si>
  <si>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</si>
  <si>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</si>
  <si>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</si>
  <si>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</si>
  <si>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</si>
  <si>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</si>
  <si>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</si>
  <si>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</si>
  <si>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</si>
  <si>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</si>
  <si>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</si>
  <si>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</si>
  <si>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</si>
  <si>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</si>
  <si>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</si>
  <si>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</si>
  <si>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</si>
  <si>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</si>
  <si>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</si>
  <si>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</si>
  <si>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</si>
  <si>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</si>
  <si>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</si>
  <si>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</si>
  <si>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</si>
  <si>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</si>
  <si>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</si>
  <si>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</si>
  <si>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</si>
  <si>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</si>
  <si>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</si>
  <si>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</si>
  <si>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</si>
  <si>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</si>
  <si>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</si>
  <si>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</si>
  <si>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</si>
  <si>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</si>
  <si>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</si>
  <si>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</si>
  <si>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</si>
  <si>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</si>
  <si>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</si>
  <si>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</si>
  <si>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</si>
  <si>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</si>
  <si>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</si>
  <si>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</si>
  <si>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</si>
  <si>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</si>
  <si>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</si>
  <si>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</si>
  <si>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</si>
  <si>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</si>
  <si>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</si>
  <si>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</si>
  <si>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</si>
  <si>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</si>
  <si>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</si>
  <si>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</si>
  <si>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</si>
  <si>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</si>
  <si>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</si>
  <si>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</si>
  <si>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</si>
  <si>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</si>
  <si>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</si>
  <si>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</si>
  <si>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</si>
  <si>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</si>
  <si>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</si>
  <si>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</si>
  <si>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</si>
  <si>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</si>
  <si>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</si>
  <si>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</si>
  <si>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</si>
  <si>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</si>
  <si>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</si>
  <si>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</si>
  <si>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</si>
  <si>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</si>
  <si>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</si>
  <si>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</si>
  <si>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</si>
  <si>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</si>
  <si>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</si>
  <si>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</si>
  <si>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</si>
  <si>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</si>
  <si>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</si>
  <si>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</si>
  <si>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</si>
  <si>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</si>
  <si>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</si>
  <si>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</si>
  <si>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</si>
  <si>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</si>
  <si>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</si>
  <si>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</si>
  <si>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</si>
  <si>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</si>
  <si>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</si>
  <si>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</si>
  <si>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</si>
  <si>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</si>
  <si>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</si>
  <si>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</si>
  <si>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</si>
  <si>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</si>
  <si>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</si>
  <si>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</si>
  <si>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</si>
  <si>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</si>
  <si>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</si>
  <si>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</si>
  <si>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</si>
  <si>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</si>
  <si>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</si>
  <si>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</si>
  <si>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</si>
  <si>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</si>
  <si>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</si>
  <si>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</si>
  <si>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</si>
  <si>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</si>
  <si>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</si>
  <si>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</si>
  <si>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</si>
  <si>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</si>
  <si>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</si>
  <si>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</si>
  <si>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</si>
  <si>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</si>
  <si>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</si>
  <si>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</si>
  <si>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</si>
  <si>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</si>
  <si>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</si>
  <si>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</si>
  <si>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</si>
  <si>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</si>
  <si>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</si>
  <si>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</si>
  <si>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</si>
  <si>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</si>
  <si>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</si>
  <si>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</si>
  <si>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</si>
  <si>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</si>
  <si>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</si>
  <si>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</si>
  <si>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</si>
  <si>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</si>
  <si>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</si>
  <si>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</si>
  <si>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</si>
  <si>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</si>
  <si>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</si>
  <si>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</si>
  <si>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</si>
  <si>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</si>
  <si>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</si>
  <si>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</si>
  <si>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</si>
  <si>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</si>
  <si>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</si>
  <si>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</si>
  <si>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</si>
  <si>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</si>
  <si>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</si>
  <si>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</si>
  <si>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</si>
  <si>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</si>
  <si>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</si>
  <si>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</si>
  <si>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</si>
  <si>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</si>
  <si>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</si>
  <si>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</si>
  <si>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</si>
  <si>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</si>
  <si>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</si>
  <si>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</si>
  <si>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</si>
  <si>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</si>
  <si>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</si>
  <si>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</si>
  <si>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</si>
  <si>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</si>
  <si>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</si>
  <si>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</si>
  <si>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</si>
  <si>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</si>
  <si>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</si>
  <si>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</si>
  <si>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</si>
  <si>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</si>
  <si>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</si>
  <si>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</si>
  <si>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</si>
  <si>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</si>
  <si>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</si>
  <si>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</si>
  <si>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</si>
  <si>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</si>
  <si>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</si>
  <si>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</si>
  <si>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</si>
  <si>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</si>
  <si>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</si>
  <si>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</si>
  <si>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</si>
  <si>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</si>
  <si>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</si>
  <si>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</si>
  <si>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</si>
  <si>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</si>
  <si>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</si>
  <si>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</si>
  <si>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</si>
  <si>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</si>
  <si>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</si>
  <si>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</si>
  <si>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</si>
  <si>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</si>
  <si>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</si>
  <si>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</si>
  <si>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</si>
  <si>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</si>
  <si>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</si>
  <si>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</si>
  <si>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</si>
  <si>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</si>
  <si>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</si>
  <si>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</si>
  <si>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</si>
  <si>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</si>
  <si>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</si>
  <si>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</si>
  <si>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</si>
  <si>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</si>
  <si>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</si>
  <si>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</si>
  <si>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</si>
  <si>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</si>
  <si>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</si>
  <si>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</si>
  <si>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</si>
  <si>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</si>
  <si>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</si>
  <si>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</si>
  <si>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</si>
  <si>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</si>
  <si>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</si>
  <si>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</si>
  <si>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</si>
  <si>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</si>
  <si>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</si>
  <si>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</si>
  <si>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</si>
  <si>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</si>
  <si>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</si>
  <si>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</si>
  <si>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</si>
  <si>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</si>
  <si>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</si>
  <si>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</si>
  <si>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</si>
  <si>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</si>
  <si>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</si>
  <si>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</si>
  <si>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</si>
  <si>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</si>
  <si>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</si>
  <si>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</si>
  <si>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</si>
  <si>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</si>
  <si>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</si>
  <si>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</si>
  <si>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</si>
  <si>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</si>
  <si>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</si>
  <si>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</si>
  <si>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</si>
  <si>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</si>
  <si>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</si>
  <si>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</si>
  <si>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</si>
  <si>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</si>
  <si>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</si>
  <si>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</si>
  <si>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</si>
  <si>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</si>
  <si>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</si>
  <si>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</si>
  <si>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</si>
  <si>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</si>
  <si>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</si>
  <si>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</si>
  <si>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</si>
  <si>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</si>
  <si>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</si>
  <si>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</si>
  <si>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</si>
  <si>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</si>
  <si>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</si>
  <si>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</si>
  <si>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</si>
  <si>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</si>
  <si>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</si>
  <si>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</si>
  <si>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</si>
  <si>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</si>
  <si>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</si>
  <si>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</si>
  <si>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</si>
  <si>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</si>
  <si>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</si>
  <si>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</si>
  <si>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</si>
  <si>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</si>
  <si>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</si>
  <si>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</si>
  <si>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</si>
  <si>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</si>
  <si>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</si>
  <si>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</si>
  <si>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</si>
  <si>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</si>
  <si>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</si>
  <si>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</si>
  <si>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</si>
  <si>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</si>
  <si>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</si>
  <si>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</si>
  <si>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</si>
  <si>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</si>
  <si>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</si>
  <si>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</si>
  <si>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</si>
  <si>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</si>
  <si>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</si>
  <si>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</si>
  <si>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</si>
  <si>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</si>
  <si>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</si>
  <si>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</si>
  <si>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</si>
  <si>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</si>
  <si>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</si>
  <si>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</si>
  <si>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</si>
  <si>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</si>
  <si>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</si>
  <si>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</si>
  <si>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</si>
  <si>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</si>
  <si>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</si>
  <si>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</si>
  <si>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</si>
  <si>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</si>
  <si>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</si>
  <si>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</si>
  <si>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</si>
  <si>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</si>
  <si>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</si>
  <si>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</si>
  <si>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</si>
  <si>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</si>
  <si>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</si>
  <si>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</si>
  <si>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</si>
  <si>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</si>
  <si>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</si>
  <si>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</si>
  <si>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</si>
  <si>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</si>
  <si>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</si>
  <si>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</si>
  <si>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</si>
  <si>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</si>
  <si>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</si>
  <si>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</si>
  <si>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</si>
  <si>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</si>
  <si>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</si>
  <si>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</si>
  <si>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</si>
  <si>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</si>
  <si>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</si>
  <si>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</si>
  <si>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</si>
  <si>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</si>
  <si>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</si>
  <si>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</si>
  <si>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</si>
  <si>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</si>
  <si>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</si>
  <si>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</si>
  <si>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</si>
  <si>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</si>
  <si>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</si>
  <si>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</si>
  <si>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</si>
  <si>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</si>
  <si>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</si>
  <si>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</si>
  <si>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</si>
  <si>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</si>
  <si>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</si>
  <si>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</si>
  <si>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</si>
  <si>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</si>
  <si>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</si>
  <si>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</si>
  <si>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</si>
  <si>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</si>
  <si>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</si>
  <si>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</si>
  <si>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</si>
  <si>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</si>
  <si>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</si>
  <si>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</si>
  <si>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</si>
  <si>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</si>
  <si>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</si>
  <si>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</si>
  <si>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</si>
  <si>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</si>
  <si>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</si>
  <si>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</si>
  <si>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</si>
  <si>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</si>
  <si>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</si>
  <si>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</si>
  <si>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</si>
  <si>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</si>
  <si>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</si>
  <si>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</si>
  <si>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</si>
  <si>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</si>
  <si>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</si>
  <si>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</si>
  <si>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</si>
  <si>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</si>
  <si>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</si>
  <si>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</si>
  <si>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</si>
  <si>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</si>
  <si>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</si>
  <si>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</si>
  <si>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</si>
  <si>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</si>
  <si>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</si>
  <si>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</si>
  <si>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</si>
  <si>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</si>
  <si>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</si>
  <si>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</si>
  <si>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</si>
  <si>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</si>
  <si>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</si>
  <si>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</si>
  <si>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</si>
  <si>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</si>
  <si>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</si>
  <si>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</si>
  <si>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</si>
  <si>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</si>
  <si>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</si>
  <si>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</si>
  <si>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</si>
  <si>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</si>
  <si>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</si>
  <si>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</si>
  <si>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</si>
  <si>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</si>
  <si>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</si>
  <si>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</si>
  <si>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</si>
  <si>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</si>
  <si>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</si>
  <si>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</si>
  <si>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</si>
  <si>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</si>
  <si>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</si>
  <si>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</si>
  <si>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</si>
  <si>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</si>
  <si>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</si>
  <si>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</si>
  <si>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</si>
  <si>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</si>
  <si>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</si>
  <si>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</si>
  <si>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</si>
  <si>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</si>
  <si>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</si>
  <si>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</si>
  <si>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</si>
  <si>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</si>
  <si>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</si>
  <si>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</si>
  <si>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</si>
  <si>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</si>
  <si>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</si>
  <si>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</si>
  <si>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</si>
  <si>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</si>
  <si>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</si>
  <si>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</si>
  <si>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</si>
  <si>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</si>
  <si>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</si>
  <si>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</si>
  <si>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</si>
  <si>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</si>
  <si>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</si>
  <si>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</si>
  <si>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</si>
  <si>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</si>
  <si>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</si>
  <si>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</si>
  <si>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</si>
  <si>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</si>
  <si>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</si>
  <si>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</si>
  <si>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</si>
  <si>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</si>
  <si>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</si>
  <si>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</si>
  <si>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</si>
  <si>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</si>
  <si>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</si>
  <si>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</si>
  <si>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</si>
  <si>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</si>
  <si>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</si>
  <si>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</si>
  <si>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</si>
  <si>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</si>
  <si>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</si>
  <si>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</si>
  <si>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</si>
  <si>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</si>
  <si>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</si>
  <si>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</si>
  <si>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</si>
  <si>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</si>
  <si>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</si>
  <si>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</si>
  <si>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</si>
  <si>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</si>
  <si>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</si>
  <si>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</si>
  <si>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</si>
  <si>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</si>
  <si>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</si>
  <si>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</si>
  <si>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</si>
  <si>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</si>
  <si>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</si>
  <si>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</si>
  <si>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</si>
  <si>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</si>
  <si>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</si>
  <si>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</si>
  <si>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</si>
  <si>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</si>
  <si>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</si>
  <si>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</si>
  <si>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</si>
  <si>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</si>
  <si>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</si>
  <si>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</si>
  <si>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</si>
  <si>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</si>
  <si>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</si>
  <si>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</si>
  <si>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</si>
  <si>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</si>
  <si>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</si>
  <si>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</si>
  <si>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</si>
  <si>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</si>
  <si>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</si>
  <si>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</si>
  <si>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</si>
  <si>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</si>
  <si>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</si>
  <si>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</si>
  <si>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</si>
  <si>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</si>
  <si>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</si>
  <si>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</si>
  <si>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</si>
  <si>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</si>
  <si>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</si>
  <si>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</si>
  <si>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</si>
  <si>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</si>
  <si>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</si>
  <si>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</si>
  <si>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</si>
  <si>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</si>
  <si>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</si>
  <si>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</si>
  <si>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</si>
  <si>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</si>
  <si>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</si>
  <si>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</si>
  <si>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</si>
  <si>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</si>
  <si>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</si>
  <si>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</si>
  <si>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</si>
  <si>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</si>
  <si>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</si>
  <si>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</si>
  <si>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</si>
  <si>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</si>
  <si>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</si>
  <si>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</si>
  <si>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</si>
  <si>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</si>
  <si>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</si>
  <si>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</si>
  <si>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</si>
  <si>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</si>
  <si>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</si>
  <si>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</si>
  <si>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</si>
  <si>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</si>
  <si>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</si>
  <si>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</si>
  <si>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</si>
  <si>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</si>
  <si>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</si>
  <si>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</si>
  <si>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</si>
  <si>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</si>
  <si>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</si>
  <si>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</si>
  <si>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</si>
  <si>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</si>
  <si>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</si>
  <si>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</si>
  <si>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</si>
  <si>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</si>
  <si>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</si>
  <si>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</si>
  <si>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</si>
  <si>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</si>
  <si>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</si>
  <si>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</si>
  <si>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</si>
  <si>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</si>
  <si>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</si>
  <si>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</si>
  <si>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</si>
  <si>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</si>
  <si>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</si>
  <si>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</si>
  <si>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</si>
  <si>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</si>
  <si>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</si>
  <si>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</si>
  <si>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</si>
  <si>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</si>
  <si>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</si>
  <si>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</si>
  <si>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</si>
  <si>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</si>
  <si>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</si>
  <si>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</si>
  <si>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</si>
  <si>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</si>
  <si>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</si>
  <si>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</si>
  <si>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</si>
  <si>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</si>
  <si>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</si>
  <si>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</si>
  <si>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</si>
  <si>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</si>
  <si>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</si>
  <si>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</si>
  <si>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</si>
  <si>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</si>
  <si>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</si>
  <si>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</si>
  <si>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</si>
  <si>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</si>
  <si>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</si>
  <si>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</si>
  <si>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</si>
  <si>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</si>
  <si>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</si>
  <si>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</si>
  <si>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</si>
  <si>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</si>
  <si>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</si>
  <si>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</si>
  <si>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</si>
  <si>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</si>
  <si>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</si>
  <si>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</si>
  <si>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</si>
  <si>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</si>
  <si>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</si>
  <si>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</si>
  <si>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</si>
  <si>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</si>
  <si>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</si>
  <si>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</si>
  <si>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</si>
  <si>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</si>
  <si>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</si>
  <si>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</si>
  <si>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</si>
  <si>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</si>
  <si>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</si>
  <si>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</si>
  <si>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</si>
  <si>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</si>
  <si>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</si>
  <si>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</si>
  <si>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</si>
  <si>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</si>
  <si>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</si>
  <si>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</si>
  <si>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</si>
  <si>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</si>
  <si>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</si>
  <si>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</si>
  <si>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</si>
  <si>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</si>
  <si>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</si>
  <si>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</si>
  <si>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</si>
  <si>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</si>
  <si>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</si>
  <si>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</si>
  <si>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</si>
  <si>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</si>
  <si>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</si>
  <si>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</si>
  <si>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</si>
  <si>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</si>
  <si>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</si>
  <si>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</si>
  <si>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</si>
  <si>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</si>
  <si>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</si>
  <si>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</si>
  <si>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</si>
  <si>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</si>
  <si>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</si>
  <si>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</si>
  <si>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</si>
  <si>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</si>
  <si>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</si>
  <si>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</si>
  <si>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</si>
  <si>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</si>
  <si>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</si>
  <si>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</si>
  <si>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</si>
  <si>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</si>
  <si>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</si>
  <si>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</si>
  <si>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Ангела Јовановска</t>
  </si>
  <si>
    <t>Иман Голшахи</t>
  </si>
  <si>
    <t>Драган Стојановски</t>
  </si>
  <si>
    <t>Александар Маневски</t>
  </si>
  <si>
    <t>Мелани Даблинска</t>
  </si>
  <si>
    <t>Ана Радинска</t>
  </si>
  <si>
    <t>Дарко Крагељ</t>
  </si>
  <si>
    <t>Игор Илиевски</t>
  </si>
  <si>
    <t>Христијан Ѓошев</t>
  </si>
  <si>
    <t>Денат Маколи</t>
  </si>
  <si>
    <t>19.06.1980</t>
  </si>
  <si>
    <t>17.07.1996</t>
  </si>
  <si>
    <t>12.08.1967</t>
  </si>
  <si>
    <t>25.09.2001</t>
  </si>
  <si>
    <t>08.08.1997</t>
  </si>
  <si>
    <t>24.10.1994</t>
  </si>
  <si>
    <t>12.08.1960</t>
  </si>
  <si>
    <t>07.12.1960</t>
  </si>
  <si>
    <t>24.04.1964</t>
  </si>
  <si>
    <t>29.12.1994</t>
  </si>
  <si>
    <t>10.05.2000</t>
  </si>
  <si>
    <t>06.02.1998</t>
  </si>
  <si>
    <t>21.06.1994</t>
  </si>
  <si>
    <t>21.10.2007</t>
  </si>
  <si>
    <t>01.03.1986</t>
  </si>
  <si>
    <t>12.04.1970</t>
  </si>
  <si>
    <t>04.09.2007</t>
  </si>
  <si>
    <t>28.11.2007</t>
  </si>
  <si>
    <t>05.08.2003</t>
  </si>
  <si>
    <t>13.06.1994</t>
  </si>
  <si>
    <t>30.03.1986</t>
  </si>
  <si>
    <t>24.10.1959</t>
  </si>
  <si>
    <t>12.09.1975</t>
  </si>
  <si>
    <t>31.05.1959</t>
  </si>
  <si>
    <t>15.10.1974</t>
  </si>
  <si>
    <t>22.12.1978</t>
  </si>
  <si>
    <t>12.01.1998</t>
  </si>
  <si>
    <t>09.04.1993</t>
  </si>
  <si>
    <t>16.01.2006</t>
  </si>
  <si>
    <t>23.03.2008</t>
  </si>
  <si>
    <t>10.02.1995</t>
  </si>
  <si>
    <t>26.03.1994</t>
  </si>
  <si>
    <t>17.03.1997</t>
  </si>
  <si>
    <t>02.12.1997</t>
  </si>
  <si>
    <t>05.04.2012</t>
  </si>
  <si>
    <t>29.07.1954</t>
  </si>
  <si>
    <t>11.08.2008</t>
  </si>
  <si>
    <t>07.08.1998</t>
  </si>
  <si>
    <t>05.12.1969</t>
  </si>
  <si>
    <t>26.06.1980</t>
  </si>
  <si>
    <t>02.07.1964</t>
  </si>
  <si>
    <t>21.04.1960</t>
  </si>
  <si>
    <t>12.03.1967</t>
  </si>
  <si>
    <t>21.07.1960</t>
  </si>
  <si>
    <t>05.02.1971</t>
  </si>
  <si>
    <t>01.09.1973</t>
  </si>
  <si>
    <t>04.11.1996</t>
  </si>
  <si>
    <t>12.11.1984</t>
  </si>
  <si>
    <t>04.04.1982</t>
  </si>
  <si>
    <t>27.09.2001</t>
  </si>
  <si>
    <t>29.06.2007</t>
  </si>
  <si>
    <t>23.09.1974</t>
  </si>
  <si>
    <t>18.06.2002</t>
  </si>
  <si>
    <t>23.07.2004</t>
  </si>
  <si>
    <t>25.01.1966</t>
  </si>
  <si>
    <t>14.05.1967</t>
  </si>
  <si>
    <t>02.05.1959</t>
  </si>
  <si>
    <t>17.07.1954</t>
  </si>
  <si>
    <t>25.10.1968</t>
  </si>
  <si>
    <t>02.08.2004</t>
  </si>
  <si>
    <t>30.10.1963</t>
  </si>
  <si>
    <t>23.03.1972</t>
  </si>
  <si>
    <t>23.03.1964</t>
  </si>
  <si>
    <t>01.12.1959</t>
  </si>
  <si>
    <t>10.06.1969</t>
  </si>
  <si>
    <t>19.04.1970</t>
  </si>
  <si>
    <t>20.04.1971</t>
  </si>
  <si>
    <t>18.02.1969</t>
  </si>
  <si>
    <t>28.06.1973</t>
  </si>
  <si>
    <t>28.04.1969</t>
  </si>
  <si>
    <t>03.09.1968</t>
  </si>
  <si>
    <t>29.06.1979</t>
  </si>
  <si>
    <t>14.02.1999</t>
  </si>
  <si>
    <t>22.12.1972</t>
  </si>
  <si>
    <t>16.03.1976</t>
  </si>
  <si>
    <t>28.01.1989</t>
  </si>
  <si>
    <t>24.08.1991</t>
  </si>
  <si>
    <t>06.04.1956</t>
  </si>
  <si>
    <t>14.08.1975</t>
  </si>
  <si>
    <t>06.08.2004</t>
  </si>
  <si>
    <t>12.06.1964</t>
  </si>
  <si>
    <t>25.11.1963</t>
  </si>
  <si>
    <t>02.03.1992</t>
  </si>
  <si>
    <t>16.02.1969</t>
  </si>
  <si>
    <t>04.12.1941</t>
  </si>
  <si>
    <t>04.10.1964</t>
  </si>
  <si>
    <t>28.05.1971</t>
  </si>
  <si>
    <t>05.07.1972</t>
  </si>
  <si>
    <t>25.06.1962</t>
  </si>
  <si>
    <t>16.10.1973</t>
  </si>
  <si>
    <t>20.04.1955</t>
  </si>
  <si>
    <t>10.11.1972</t>
  </si>
  <si>
    <t>16.08.1970</t>
  </si>
  <si>
    <t>18.05.1965</t>
  </si>
  <si>
    <t>03.03.1990</t>
  </si>
  <si>
    <t>21.11.1969</t>
  </si>
  <si>
    <t>03.02.1968</t>
  </si>
  <si>
    <t>14.06.1974</t>
  </si>
  <si>
    <t>15.04.2008</t>
  </si>
  <si>
    <t>31.05.2006</t>
  </si>
  <si>
    <t>13.05.2004</t>
  </si>
  <si>
    <t>17.11.2004</t>
  </si>
  <si>
    <t>02.07.2004</t>
  </si>
  <si>
    <t>25.07.2008</t>
  </si>
  <si>
    <t>28.08.1973</t>
  </si>
  <si>
    <t>21.01.2007</t>
  </si>
  <si>
    <t>06.05.1961</t>
  </si>
  <si>
    <t>14.03.1970</t>
  </si>
  <si>
    <t>23.05.2008</t>
  </si>
  <si>
    <t>29.10.2004</t>
  </si>
  <si>
    <t>21.11.2005</t>
  </si>
  <si>
    <t>04.12.2000</t>
  </si>
  <si>
    <t>13.12.1971</t>
  </si>
  <si>
    <t>15.01.2005</t>
  </si>
  <si>
    <t>27.08.2002</t>
  </si>
  <si>
    <t>19.02.1986</t>
  </si>
  <si>
    <t>16.02.2002</t>
  </si>
  <si>
    <t>06.03.2005</t>
  </si>
  <si>
    <t>17.06.1990</t>
  </si>
  <si>
    <t>04.11.2001</t>
  </si>
  <si>
    <t>31.08.2010</t>
  </si>
  <si>
    <t>17.05.2010</t>
  </si>
  <si>
    <t>09.10.1990</t>
  </si>
  <si>
    <t>24.08.1987</t>
  </si>
  <si>
    <t>08.07.1978</t>
  </si>
  <si>
    <t>20.07.1978</t>
  </si>
  <si>
    <t>25.08.1952</t>
  </si>
  <si>
    <t>27.09.2004</t>
  </si>
  <si>
    <t>13.03.2008</t>
  </si>
  <si>
    <t>27.05.2009</t>
  </si>
  <si>
    <t>24.01.1988</t>
  </si>
  <si>
    <t>25.06.2003</t>
  </si>
  <si>
    <t>23.06.2008</t>
  </si>
  <si>
    <t>11.03.2005</t>
  </si>
  <si>
    <t>28.05.2004</t>
  </si>
  <si>
    <t>18.12.2010</t>
  </si>
  <si>
    <t>30.10.1993</t>
  </si>
  <si>
    <t>11.04.2003</t>
  </si>
  <si>
    <t>16.04.2005</t>
  </si>
  <si>
    <t>24.08.1993</t>
  </si>
  <si>
    <t>19.02.2005</t>
  </si>
  <si>
    <t>12.02.2009</t>
  </si>
  <si>
    <t>01.10.2007</t>
  </si>
  <si>
    <t>30.10.2007</t>
  </si>
  <si>
    <t>04.07.2001</t>
  </si>
  <si>
    <t>07.05.1963</t>
  </si>
  <si>
    <t>27.12.1968</t>
  </si>
  <si>
    <t>15.07.1970</t>
  </si>
  <si>
    <t>10.02.1973</t>
  </si>
  <si>
    <t>12.02.1985</t>
  </si>
  <si>
    <t>12.04.2006</t>
  </si>
  <si>
    <t>26.06.2006</t>
  </si>
  <si>
    <t>18.02.2008</t>
  </si>
  <si>
    <t>03.08.2009</t>
  </si>
  <si>
    <t>08.02.2007</t>
  </si>
  <si>
    <t>19.06.2009</t>
  </si>
  <si>
    <t>26.08.2009</t>
  </si>
  <si>
    <t>11.11.2008</t>
  </si>
  <si>
    <t>13.01.2009</t>
  </si>
  <si>
    <t>25.06.2008</t>
  </si>
  <si>
    <t>12.10.2006</t>
  </si>
  <si>
    <t>20.01.1980</t>
  </si>
  <si>
    <t>15.07.2010</t>
  </si>
  <si>
    <t>02.11.1959</t>
  </si>
  <si>
    <t>25.04.2003</t>
  </si>
  <si>
    <t>10.12.1999</t>
  </si>
  <si>
    <t>19.10.2000</t>
  </si>
  <si>
    <t>15.04.2002</t>
  </si>
  <si>
    <t>06.05.1969</t>
  </si>
  <si>
    <t>25.08.1979</t>
  </si>
  <si>
    <t>08.10.1978</t>
  </si>
  <si>
    <t>17.11.1984</t>
  </si>
  <si>
    <t>30.01.1959</t>
  </si>
  <si>
    <t>25.02.1956</t>
  </si>
  <si>
    <t>21.07.1975</t>
  </si>
  <si>
    <t>22.11.1969</t>
  </si>
  <si>
    <t>26.10.1965</t>
  </si>
  <si>
    <t>02.10.1985</t>
  </si>
  <si>
    <t>11.12.1986</t>
  </si>
  <si>
    <t>23.07.2001</t>
  </si>
  <si>
    <t>15.12.1984</t>
  </si>
  <si>
    <t>10.03.1963</t>
  </si>
  <si>
    <t>01.01.1975</t>
  </si>
  <si>
    <t>02.06.1950</t>
  </si>
  <si>
    <t>25.10.1959</t>
  </si>
  <si>
    <t>22.05.1988</t>
  </si>
  <si>
    <t>28.03.1983</t>
  </si>
  <si>
    <t>08.03.1988</t>
  </si>
  <si>
    <t>15.01.1981</t>
  </si>
  <si>
    <t>17.09.1983</t>
  </si>
  <si>
    <t>17.05.1996</t>
  </si>
  <si>
    <t>02.07.1986</t>
  </si>
  <si>
    <t>27.04.2006</t>
  </si>
  <si>
    <t>14.11.2005</t>
  </si>
  <si>
    <t>21.10.2006</t>
  </si>
  <si>
    <t>15.09.1967</t>
  </si>
  <si>
    <t>01.10.2003</t>
  </si>
  <si>
    <t>05.01.1990</t>
  </si>
  <si>
    <t>22.11.1999</t>
  </si>
  <si>
    <t>11.08.1992</t>
  </si>
  <si>
    <t>11.06.1980</t>
  </si>
  <si>
    <t>26.04.2002</t>
  </si>
  <si>
    <t>10.06.1993</t>
  </si>
  <si>
    <t>16.08.1979</t>
  </si>
  <si>
    <t>08.11.2007</t>
  </si>
  <si>
    <t>11.01.2010</t>
  </si>
  <si>
    <t>08.08.2008</t>
  </si>
  <si>
    <t>27.11.1973</t>
  </si>
  <si>
    <t>21.12.1974</t>
  </si>
  <si>
    <t>25.04.2007</t>
  </si>
  <si>
    <t>20.08.2007</t>
  </si>
  <si>
    <t>09.03.2007</t>
  </si>
  <si>
    <t>27.05.2007</t>
  </si>
  <si>
    <t>21.07.2009</t>
  </si>
  <si>
    <t>23.05.2003</t>
  </si>
  <si>
    <t>19.07.1977</t>
  </si>
  <si>
    <t>12.07.2013</t>
  </si>
  <si>
    <t>26.01.2012</t>
  </si>
  <si>
    <t>28.01.2000</t>
  </si>
  <si>
    <t>29.09.1995</t>
  </si>
  <si>
    <t>26.08.1989</t>
  </si>
  <si>
    <t>24.10.1992</t>
  </si>
  <si>
    <t>06.07.1983</t>
  </si>
  <si>
    <t>26.03.2010</t>
  </si>
  <si>
    <t>15.03.2010</t>
  </si>
  <si>
    <t>24.09.1985</t>
  </si>
  <si>
    <t>26.04.2005</t>
  </si>
  <si>
    <t>23.02.2009</t>
  </si>
  <si>
    <t>20.08.2006</t>
  </si>
  <si>
    <t>04.07.2011</t>
  </si>
  <si>
    <t>25.01.2010</t>
  </si>
  <si>
    <t>01.12.2011</t>
  </si>
  <si>
    <t>02.07.1999</t>
  </si>
  <si>
    <t>02.03.2011</t>
  </si>
  <si>
    <t>27.02.2007</t>
  </si>
  <si>
    <t>11.06.2002</t>
  </si>
  <si>
    <t>07.05.2002</t>
  </si>
  <si>
    <t>23.12.2003</t>
  </si>
  <si>
    <t>03.09.2008</t>
  </si>
  <si>
    <t>16.11.2004</t>
  </si>
  <si>
    <t>04.11.2006</t>
  </si>
  <si>
    <t>19.09.2008</t>
  </si>
  <si>
    <t>10.04.1980</t>
  </si>
  <si>
    <t>30.10.2003</t>
  </si>
  <si>
    <t>04.01.1978</t>
  </si>
  <si>
    <t>24.10.2003</t>
  </si>
  <si>
    <t>01.03.2001</t>
  </si>
  <si>
    <t>07.07.1994</t>
  </si>
  <si>
    <t>03.10.2010</t>
  </si>
  <si>
    <t>30.04.1997</t>
  </si>
  <si>
    <t>25.04.2009</t>
  </si>
  <si>
    <t>02.01.2000</t>
  </si>
  <si>
    <t>13.02.1995</t>
  </si>
  <si>
    <t>11.11.2011</t>
  </si>
  <si>
    <t>20.11.2007</t>
  </si>
  <si>
    <t>28.11.1999</t>
  </si>
  <si>
    <t>11.04.2000</t>
  </si>
  <si>
    <t>25.01.2005</t>
  </si>
  <si>
    <t>16.07.1992</t>
  </si>
  <si>
    <t>25.02.2003</t>
  </si>
  <si>
    <t>03.11.1998</t>
  </si>
  <si>
    <t>17.07.2001</t>
  </si>
  <si>
    <t>18.10.2005</t>
  </si>
  <si>
    <t>19.03.2007</t>
  </si>
  <si>
    <t>02.05.1976</t>
  </si>
  <si>
    <t>23.11.1988</t>
  </si>
  <si>
    <t>02.02.1987</t>
  </si>
  <si>
    <t>26.10.2004</t>
  </si>
  <si>
    <t>24.09.2004</t>
  </si>
  <si>
    <t>17.05.2004</t>
  </si>
  <si>
    <t>06.05.2009</t>
  </si>
  <si>
    <t>23.03.1982</t>
  </si>
  <si>
    <t>29.09.1980</t>
  </si>
  <si>
    <t>20.06.2012</t>
  </si>
  <si>
    <t>28.03.1989</t>
  </si>
  <si>
    <t>10.12.1980</t>
  </si>
  <si>
    <t>14.09.1951</t>
  </si>
  <si>
    <t>03.08.1993</t>
  </si>
  <si>
    <t>14.03.1982</t>
  </si>
  <si>
    <t>11.01.2013</t>
  </si>
  <si>
    <t>10.01.2012</t>
  </si>
  <si>
    <t>19.07.2012</t>
  </si>
  <si>
    <t>21.04.1992</t>
  </si>
  <si>
    <t>02.10.2012</t>
  </si>
  <si>
    <t>16.05.2010</t>
  </si>
  <si>
    <t>25.02.2013</t>
  </si>
  <si>
    <t>02.11.2010</t>
  </si>
  <si>
    <t>23.01.2011</t>
  </si>
  <si>
    <t>25.11.2014</t>
  </si>
  <si>
    <t>28.05.2013</t>
  </si>
  <si>
    <t>26.09.2014</t>
  </si>
  <si>
    <t>10.11.2011</t>
  </si>
  <si>
    <t>05.03.2014</t>
  </si>
  <si>
    <t>14.02.2011</t>
  </si>
  <si>
    <t>05.09.2015</t>
  </si>
  <si>
    <t>14.12.2009</t>
  </si>
  <si>
    <t>14.11.2011</t>
  </si>
  <si>
    <t>10.06.2012</t>
  </si>
  <si>
    <t>06.12.2012</t>
  </si>
  <si>
    <t>23.10.2012</t>
  </si>
  <si>
    <t>24.02.2009</t>
  </si>
  <si>
    <t>06.07.1984</t>
  </si>
  <si>
    <t>06.08.1984</t>
  </si>
  <si>
    <t>08.07.1994</t>
  </si>
  <si>
    <t>18.04.2012</t>
  </si>
  <si>
    <t>21.10.2008</t>
  </si>
  <si>
    <t>02.01.2005</t>
  </si>
  <si>
    <t>01.10.1959</t>
  </si>
  <si>
    <t>21.01.1969</t>
  </si>
  <si>
    <t>28.07.1968</t>
  </si>
  <si>
    <t>30.11.2005</t>
  </si>
  <si>
    <t>15.12.1959</t>
  </si>
  <si>
    <t>22.08.1969</t>
  </si>
  <si>
    <t>03.06.1956</t>
  </si>
  <si>
    <t>28.05.1993</t>
  </si>
  <si>
    <t>20.02.2008</t>
  </si>
  <si>
    <t>16.04.2008</t>
  </si>
  <si>
    <t>17.09.2008</t>
  </si>
  <si>
    <t>16.11.1990</t>
  </si>
  <si>
    <t>14.06.2001</t>
  </si>
  <si>
    <t>26.06.2010</t>
  </si>
  <si>
    <t>21.02.2010</t>
  </si>
  <si>
    <t>21.01.2014</t>
  </si>
  <si>
    <t>07.09.1991</t>
  </si>
  <si>
    <t>17.04.1959</t>
  </si>
  <si>
    <t>11.02.1990</t>
  </si>
  <si>
    <t>19.08.1996</t>
  </si>
  <si>
    <t>24.8.2004</t>
  </si>
  <si>
    <t>26.09.2002</t>
  </si>
  <si>
    <t>23.04.2005 </t>
  </si>
  <si>
    <t>19.08.2008 </t>
  </si>
  <si>
    <t>11.07.2008 </t>
  </si>
  <si>
    <t>30.10.1976 </t>
  </si>
  <si>
    <t>28.01.2006</t>
  </si>
  <si>
    <t> 02.02.2005 </t>
  </si>
  <si>
    <t> 04.06.1965</t>
  </si>
  <si>
    <t>15.10.2011 </t>
  </si>
  <si>
    <t> 27.10.2004</t>
  </si>
  <si>
    <t>17.04.2008 </t>
  </si>
  <si>
    <t>19.02.2013 </t>
  </si>
  <si>
    <t> 01.12.2011</t>
  </si>
  <si>
    <t>11.02.2008 </t>
  </si>
  <si>
    <t>30.05.2009</t>
  </si>
  <si>
    <t>16.08.2006</t>
  </si>
  <si>
    <t>18.02.2009</t>
  </si>
  <si>
    <t>19.01.1955</t>
  </si>
  <si>
    <t>09.10.2009</t>
  </si>
  <si>
    <t>14.04.1976</t>
  </si>
  <si>
    <t>27.07.2018</t>
  </si>
  <si>
    <t>07.06.2009</t>
  </si>
  <si>
    <t>09.10.2002</t>
  </si>
  <si>
    <t>13.09.2002</t>
  </si>
  <si>
    <t>23.11.2004</t>
  </si>
  <si>
    <t>16.11.1967</t>
  </si>
  <si>
    <t>05.04.1987</t>
  </si>
  <si>
    <t>28.01.1988</t>
  </si>
  <si>
    <t>16.01.2013</t>
  </si>
  <si>
    <t>16.02.2011</t>
  </si>
  <si>
    <t>19.05.2012</t>
  </si>
  <si>
    <t>02.10.1976</t>
  </si>
  <si>
    <t>13.10.1975</t>
  </si>
  <si>
    <t>01.07.1968</t>
  </si>
  <si>
    <t>10.05.1986</t>
  </si>
  <si>
    <t>14.09.1982</t>
  </si>
  <si>
    <t>24.10.1973</t>
  </si>
  <si>
    <t>04.04.1986</t>
  </si>
  <si>
    <t>05.03.1984</t>
  </si>
  <si>
    <t>18.12.2004</t>
  </si>
  <si>
    <t>11.04.1994</t>
  </si>
  <si>
    <t>08.01.2013</t>
  </si>
  <si>
    <t>14.01.2016</t>
  </si>
  <si>
    <t>01.12.1987</t>
  </si>
  <si>
    <t>17.01.1991</t>
  </si>
  <si>
    <t>05.12.2007</t>
  </si>
  <si>
    <t>08.06.2001</t>
  </si>
  <si>
    <t>10.05.2014</t>
  </si>
  <si>
    <t>20.10.1984</t>
  </si>
  <si>
    <t>04.09.1998</t>
  </si>
  <si>
    <t>27.08.2004</t>
  </si>
  <si>
    <t>16.08.2009</t>
  </si>
  <si>
    <t>28.06.1967</t>
  </si>
  <si>
    <t>29.01.1984</t>
  </si>
  <si>
    <t>24.09.1983</t>
  </si>
  <si>
    <t>03.11.2022</t>
  </si>
  <si>
    <t>30.01.2008</t>
  </si>
  <si>
    <t>06.04.2006</t>
  </si>
  <si>
    <t>23.09.2004</t>
  </si>
  <si>
    <t>18.07.2016</t>
  </si>
  <si>
    <t>30.06.2015</t>
  </si>
  <si>
    <t>29.11.2013</t>
  </si>
  <si>
    <t>29.03.2014</t>
  </si>
  <si>
    <t>24.04.2014</t>
  </si>
  <si>
    <t>05.11.2011</t>
  </si>
  <si>
    <t>15.07.2014</t>
  </si>
  <si>
    <t>15.06.2015</t>
  </si>
  <si>
    <t>07.03.2014</t>
  </si>
  <si>
    <t>30.11.2013</t>
  </si>
  <si>
    <t>13.09.2011</t>
  </si>
  <si>
    <t>17.04.2013</t>
  </si>
  <si>
    <t>24.12.2012</t>
  </si>
  <si>
    <t>27.11.2012</t>
  </si>
  <si>
    <t>15.08.2012</t>
  </si>
  <si>
    <t>24.10.2012</t>
  </si>
  <si>
    <t>02.04.2012</t>
  </si>
  <si>
    <t>25.07.2012</t>
  </si>
  <si>
    <t>13.02.2014</t>
  </si>
  <si>
    <t>27.03.2012</t>
  </si>
  <si>
    <t>20.01.2010</t>
  </si>
  <si>
    <t>31.01.2009</t>
  </si>
  <si>
    <t>01.09.2008</t>
  </si>
  <si>
    <t>29.12.2007</t>
  </si>
  <si>
    <t>08.10.2001</t>
  </si>
  <si>
    <t>02.02.2010</t>
  </si>
  <si>
    <t>22.03.2003</t>
  </si>
  <si>
    <t>16.04.2006</t>
  </si>
  <si>
    <t>16.06.1964</t>
  </si>
  <si>
    <t>13.02.2010</t>
  </si>
  <si>
    <t>26.07.2012</t>
  </si>
  <si>
    <t>04.02.2012</t>
  </si>
  <si>
    <t>14.03.2013</t>
  </si>
  <si>
    <t>06.12.2013</t>
  </si>
  <si>
    <t>27.10.2010</t>
  </si>
  <si>
    <t>23.01.1975</t>
  </si>
  <si>
    <t>05.08.2014</t>
  </si>
  <si>
    <t>10.09.2009</t>
  </si>
  <si>
    <t>24.11.2015</t>
  </si>
  <si>
    <t>16.06.2013</t>
  </si>
  <si>
    <t>08.08.2013</t>
  </si>
  <si>
    <t>29.04.2004</t>
  </si>
  <si>
    <t>28.09.2011</t>
  </si>
  <si>
    <t>21.07.2017</t>
  </si>
  <si>
    <t>04.12.2015</t>
  </si>
  <si>
    <t>15.10.2005</t>
  </si>
  <si>
    <t>01.12.2016</t>
  </si>
  <si>
    <t>15.06.2017</t>
  </si>
  <si>
    <t>11.11.2014</t>
  </si>
  <si>
    <t>14.12.2016</t>
  </si>
  <si>
    <t>03.06.2010</t>
  </si>
  <si>
    <t>11.10.2013</t>
  </si>
  <si>
    <t>17.01.2014</t>
  </si>
  <si>
    <t>14.07.2009</t>
  </si>
  <si>
    <t>01.11.1973</t>
  </si>
  <si>
    <t>21.12.2011</t>
  </si>
  <si>
    <t>12.03.2014</t>
  </si>
  <si>
    <t>04.07.2015</t>
  </si>
  <si>
    <t>03.01.2014</t>
  </si>
  <si>
    <t>11.03.2011</t>
  </si>
  <si>
    <t>14.11.2009</t>
  </si>
  <si>
    <t>27.04.2014</t>
  </si>
  <si>
    <t>07.05.2010</t>
  </si>
  <si>
    <t>10.10.2011</t>
  </si>
  <si>
    <t>28.11.2013</t>
  </si>
  <si>
    <t>11.02.2013</t>
  </si>
  <si>
    <t>08.05.2008</t>
  </si>
  <si>
    <t>17.12.2012</t>
  </si>
  <si>
    <t>05.11.1980</t>
  </si>
  <si>
    <t>26.03.2019</t>
  </si>
  <si>
    <t>21.04.2018</t>
  </si>
  <si>
    <t>14.07.2004</t>
  </si>
  <si>
    <t>14.12.2010</t>
  </si>
  <si>
    <t>22.06.1991</t>
  </si>
  <si>
    <t>10.10.2002</t>
  </si>
  <si>
    <t>13.05.1981</t>
  </si>
  <si>
    <t>17.05.1995</t>
  </si>
  <si>
    <t>01.09.1966</t>
  </si>
  <si>
    <t>20.04.1991</t>
  </si>
  <si>
    <t>17.07.1983</t>
  </si>
  <si>
    <t>09.10.1995</t>
  </si>
  <si>
    <t>14.07.2006</t>
  </si>
  <si>
    <t>03.05.2003</t>
  </si>
  <si>
    <t>17.08.2015</t>
  </si>
  <si>
    <t>21.07.1965</t>
  </si>
  <si>
    <t>26.08.2015</t>
  </si>
  <si>
    <t>03.03.1976</t>
  </si>
  <si>
    <t>09.11.1994</t>
  </si>
  <si>
    <t>24.07.2008</t>
  </si>
  <si>
    <t>25.12.2003</t>
  </si>
  <si>
    <t>25.02.1979</t>
  </si>
  <si>
    <t>25.09.1998</t>
  </si>
  <si>
    <t>24.05.2006</t>
  </si>
  <si>
    <t>16.08.1975</t>
  </si>
  <si>
    <t>30.10.2006</t>
  </si>
  <si>
    <t>26.07.2009</t>
  </si>
  <si>
    <t>28.03.2011</t>
  </si>
  <si>
    <t>29.09.2021</t>
  </si>
  <si>
    <t>09.02.2011</t>
  </si>
  <si>
    <t>08.03.1984</t>
  </si>
  <si>
    <t>08.04.1971</t>
  </si>
  <si>
    <t>06.03.2013</t>
  </si>
  <si>
    <t>03.03.2011</t>
  </si>
  <si>
    <t>21.12.2010</t>
  </si>
  <si>
    <t>09.06.1977</t>
  </si>
  <si>
    <t>14.05.2014</t>
  </si>
  <si>
    <t>16.12.2017</t>
  </si>
  <si>
    <t>03.08.2012</t>
  </si>
  <si>
    <t>26.03.2015</t>
  </si>
  <si>
    <t>11.07.2012</t>
  </si>
  <si>
    <t>06.07.2013</t>
  </si>
  <si>
    <t>17.08.1964</t>
  </si>
  <si>
    <t>29.03.1961</t>
  </si>
  <si>
    <t>28.05.1965</t>
  </si>
  <si>
    <t>16.02.1962</t>
  </si>
  <si>
    <t>19.07.1963</t>
  </si>
  <si>
    <t>18.07.2007</t>
  </si>
  <si>
    <t>02.05.2007</t>
  </si>
  <si>
    <t>23.10.2008</t>
  </si>
  <si>
    <t>04.11.2004</t>
  </si>
  <si>
    <t>05.11.1998</t>
  </si>
  <si>
    <t>05.03.2013</t>
  </si>
  <si>
    <t>25.06.2015</t>
  </si>
  <si>
    <t>05.01.1970</t>
  </si>
  <si>
    <t>29.04.2015</t>
  </si>
  <si>
    <t>08.07.2008</t>
  </si>
  <si>
    <t>18.11.2014</t>
  </si>
  <si>
    <t>26.11.2011</t>
  </si>
  <si>
    <t>05.07.2014</t>
  </si>
  <si>
    <t>16.11.2014</t>
  </si>
  <si>
    <t>09.05.2011</t>
  </si>
  <si>
    <t>19.05.1981</t>
  </si>
  <si>
    <t>10.10.2009</t>
  </si>
  <si>
    <t>19.04.2004</t>
  </si>
  <si>
    <t>28.11.2016</t>
  </si>
  <si>
    <t>01.07.2009</t>
  </si>
  <si>
    <t>08.10.2009</t>
  </si>
  <si>
    <t>15.09.1986</t>
  </si>
  <si>
    <t>23.03.1976</t>
  </si>
  <si>
    <t>20.01.1985</t>
  </si>
  <si>
    <t>11.08.1974</t>
  </si>
  <si>
    <t>10.05.1968</t>
  </si>
  <si>
    <t>28.07.1978</t>
  </si>
  <si>
    <t>29.03.1971</t>
  </si>
  <si>
    <t>17.11.2014</t>
  </si>
  <si>
    <t>21.06.2012</t>
  </si>
  <si>
    <t>14.04.2010</t>
  </si>
  <si>
    <t>29.09.2016</t>
  </si>
  <si>
    <t>29.06.2014</t>
  </si>
  <si>
    <t>15.09.2015</t>
  </si>
  <si>
    <t>13.07.2013</t>
  </si>
  <si>
    <t>20.04.2014</t>
  </si>
  <si>
    <t>27.09.2011</t>
  </si>
  <si>
    <t>10.04.1990</t>
  </si>
  <si>
    <t>26.10.2009</t>
  </si>
  <si>
    <t>16.12.2012</t>
  </si>
  <si>
    <t>03.01.2012</t>
  </si>
  <si>
    <t>27.02.2014</t>
  </si>
  <si>
    <t>02.05.2011</t>
  </si>
  <si>
    <t>13.07.2017</t>
  </si>
  <si>
    <t>13.07.2009</t>
  </si>
  <si>
    <t>30.01.2010</t>
  </si>
  <si>
    <t>12.07.2018</t>
  </si>
  <si>
    <t>02.03.2016</t>
  </si>
  <si>
    <t>10.12.2013</t>
  </si>
  <si>
    <t>06.04.2016</t>
  </si>
  <si>
    <t>05.02.2014</t>
  </si>
  <si>
    <t>29.08.2017</t>
  </si>
  <si>
    <t>23.01.2018</t>
  </si>
  <si>
    <t>16.03.2014</t>
  </si>
  <si>
    <t>11.03.2015</t>
  </si>
  <si>
    <t>09.04.2016</t>
  </si>
  <si>
    <t>11.12.2018</t>
  </si>
  <si>
    <t>11.01.2016</t>
  </si>
  <si>
    <t>03.09.2018</t>
  </si>
  <si>
    <t>09.08.2013</t>
  </si>
  <si>
    <t>29.12.2015</t>
  </si>
  <si>
    <t>14.10.2014</t>
  </si>
  <si>
    <t>12.06.2014</t>
  </si>
  <si>
    <t>29.07.2013</t>
  </si>
  <si>
    <t>23.03.2011</t>
  </si>
  <si>
    <t>12.11.1968</t>
  </si>
  <si>
    <t>28.05.1974</t>
  </si>
  <si>
    <t>19.07.1973</t>
  </si>
  <si>
    <t>03.11.1991</t>
  </si>
  <si>
    <t>31.01.2012</t>
  </si>
  <si>
    <t>19.12.1997</t>
  </si>
  <si>
    <t>13.09.1994</t>
  </si>
  <si>
    <t>26.11.2010</t>
  </si>
  <si>
    <t>20.02.2009</t>
  </si>
  <si>
    <t>04.05.2012</t>
  </si>
  <si>
    <t>13.06.1996</t>
  </si>
  <si>
    <t>27.11.1996</t>
  </si>
  <si>
    <t>21.09.2016</t>
  </si>
  <si>
    <t>28.11.2006</t>
  </si>
  <si>
    <t>28.06.2009</t>
  </si>
  <si>
    <t>19.01.1974</t>
  </si>
  <si>
    <t>27.03.1971</t>
  </si>
  <si>
    <t>11.01.1999</t>
  </si>
  <si>
    <t>25.06.1970</t>
  </si>
  <si>
    <t>16.06.1998</t>
  </si>
  <si>
    <t>11.02.1966</t>
  </si>
  <si>
    <t>09.01.1979</t>
  </si>
  <si>
    <t>11.09.2009</t>
  </si>
  <si>
    <t>15.06.1995</t>
  </si>
  <si>
    <t>26.07.1958</t>
  </si>
  <si>
    <t>26.05.1996</t>
  </si>
  <si>
    <t>22.05.2012</t>
  </si>
  <si>
    <t>12.09.2013</t>
  </si>
  <si>
    <t>10.08.2012</t>
  </si>
  <si>
    <t>14.02.2013</t>
  </si>
  <si>
    <t>05.09.2014</t>
  </si>
  <si>
    <t>22.03.2017</t>
  </si>
  <si>
    <t>31.03.1991</t>
  </si>
  <si>
    <t>14.11.1968</t>
  </si>
  <si>
    <t>19.10.2012</t>
  </si>
  <si>
    <t>07.04.2014</t>
  </si>
  <si>
    <t>Ана Кантурска</t>
  </si>
  <si>
    <t>11.04.2017</t>
  </si>
  <si>
    <t>18.09.2017</t>
  </si>
  <si>
    <t>26.02.2017</t>
  </si>
  <si>
    <t>27.01.1976</t>
  </si>
  <si>
    <t>30.01.1972</t>
  </si>
  <si>
    <t>01.10.2014</t>
  </si>
  <si>
    <t>Теодосија Милчовска</t>
  </si>
  <si>
    <t>07.02.2016</t>
  </si>
  <si>
    <t>Теодор Постоловски</t>
  </si>
  <si>
    <t>22.02.2018</t>
  </si>
  <si>
    <t>Дамјан Ивановски</t>
  </si>
  <si>
    <t>11.03.2018</t>
  </si>
  <si>
    <t>12.05.1977</t>
  </si>
  <si>
    <t>у13 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</si>
</sst>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1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2" fillId="15" borderId="22" xfId="0" applyFont="1" applyFill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16" borderId="1" xfId="0" applyFont="1" applyFill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14" fillId="0" borderId="44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6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7" fillId="0" borderId="0" xfId="0" applyFont="1" applyAlignment="1">
      <alignment horizontal="center" vertical="center" shrinkToFit="1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2" fillId="0" borderId="64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17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28" borderId="1" xfId="0" applyFont="1" applyFill="1" applyBorder="1" applyAlignment="1">
      <alignment horizontal="center" vertical="center"/>
    </xf>
  </cellXfs>
  <cellStyles count="10">
    <cellStyle name="Comma 2" xfId="3" xr:uid="{00000000-0005-0000-0000-000000000000}"/>
    <cellStyle name="Excel Built-in Hyperlink" xfId="5" xr:uid="{00000000-0005-0000-0000-000001000000}"/>
    <cellStyle name="Excel Built-in Normal" xfId="2" xr:uid="{00000000-0005-0000-0000-000002000000}"/>
    <cellStyle name="Heading" xfId="6" xr:uid="{00000000-0005-0000-0000-000003000000}"/>
    <cellStyle name="Heading1" xfId="7" xr:uid="{00000000-0005-0000-0000-000004000000}"/>
    <cellStyle name="Normal" xfId="0" builtinId="0"/>
    <cellStyle name="Normal 2" xfId="4" xr:uid="{00000000-0005-0000-0000-000006000000}"/>
    <cellStyle name="Normal 3" xfId="1" xr:uid="{00000000-0005-0000-0000-000007000000}"/>
    <cellStyle name="Result" xfId="8" xr:uid="{00000000-0005-0000-0000-000008000000}"/>
    <cellStyle name="Result2" xfId="9" xr:uid="{00000000-0005-0000-0000-000009000000}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</sheetPr>
  <dimension ref="A1:Q98"/>
  <sheetViews>
    <sheetView topLeftCell="A10" zoomScaleNormal="100" workbookViewId="0">
      <selection activeCell="H24" sqref="H24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23" style="239" bestFit="1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87" t="s">
        <v>123</v>
      </c>
      <c r="C1" s="388"/>
      <c r="D1" s="388"/>
      <c r="E1" s="388"/>
      <c r="F1" s="389" t="s">
        <v>121</v>
      </c>
      <c r="G1" s="390"/>
      <c r="H1" s="390"/>
      <c r="I1" s="390"/>
      <c r="J1" s="390"/>
      <c r="K1" s="390"/>
      <c r="L1" s="390"/>
      <c r="M1" s="390"/>
      <c r="N1" s="390"/>
      <c r="O1" s="391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580</v>
      </c>
      <c r="L2" s="302"/>
      <c r="M2" s="303"/>
      <c r="N2" s="303"/>
      <c r="O2" s="298" t="s">
        <v>422</v>
      </c>
    </row>
    <row r="3" spans="2:17">
      <c r="B3" s="392" t="s">
        <v>62</v>
      </c>
      <c r="C3" s="267">
        <v>1</v>
      </c>
      <c r="D3" s="293" t="str">
        <f t="shared" ref="D3:D34" si="0">IF(ISERROR(VLOOKUP(C3,$G$3:$I$66,3,FALSE)),"",(VLOOKUP(C3,$G$3:$I$66,3,FALSE)))</f>
        <v>Јован Пармачки (472)</v>
      </c>
      <c r="E3" s="294" t="str">
        <f t="shared" ref="E3:E33" si="1">IF(D3="","",INDEX($J$3:$J$42,MATCH(C3,$G$3:$G$42,0)))</f>
        <v>Берово 1</v>
      </c>
      <c r="F3" s="299"/>
      <c r="G3" s="346">
        <v>1</v>
      </c>
      <c r="H3" s="36">
        <v>472</v>
      </c>
      <c r="I3" s="252" t="str">
        <f>IF(ISERROR(VLOOKUP(H3,Baza!A:C,2,FALSE)&amp;" "&amp;"("&amp;H3&amp;")"),"",(VLOOKUP(H3,Baza!A:C,2,FALSE)&amp;" "&amp;"("&amp;H3&amp;")"))</f>
        <v>Јован Пармачки (472)</v>
      </c>
      <c r="J3" s="252" t="str">
        <f>IF(ISERROR(VLOOKUP(H3,Baza!A:C,3,FALSE)),"",(VLOOKUP(H3,Baza!A:C,3,FALSE)))</f>
        <v>Берово 1</v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15</v>
      </c>
      <c r="O3" s="346">
        <v>1166</v>
      </c>
      <c r="Q3" s="318"/>
    </row>
    <row r="4" spans="2:17">
      <c r="B4" s="393"/>
      <c r="C4" s="265">
        <v>2</v>
      </c>
      <c r="D4" s="287" t="str">
        <f t="shared" si="0"/>
        <v>Марко Макаријоски (656)</v>
      </c>
      <c r="E4" s="288" t="str">
        <f t="shared" si="1"/>
        <v>Пелагонија</v>
      </c>
      <c r="F4" s="284"/>
      <c r="G4" s="243">
        <v>5</v>
      </c>
      <c r="H4" s="36">
        <v>566</v>
      </c>
      <c r="I4" s="252" t="str">
        <f>IF(ISERROR(VLOOKUP(H4,Baza!A:C,2,FALSE)&amp;" "&amp;"("&amp;H4&amp;")"),"",(VLOOKUP(H4,Baza!A:C,2,FALSE)&amp;" "&amp;"("&amp;H4&amp;")"))</f>
        <v>Филип Цековски (566)</v>
      </c>
      <c r="J4" s="252" t="str">
        <f>IF(ISERROR(VLOOKUP(H4,Baza!A:C,3,FALSE)),"",(VLOOKUP(H4,Baza!A:C,3,FALSE)))</f>
        <v>Берово 1</v>
      </c>
      <c r="K4" s="311" t="str">
        <f>IF(ISERROR(VLOOKUP(H4,Baza!A:D,4,FALSE)),"",(VLOOKUP(H4,Baza!A:D,4,FALSE)))</f>
        <v>13.02.2014</v>
      </c>
      <c r="M4" s="239" t="e">
        <f t="shared" si="2"/>
        <v>#N/A</v>
      </c>
      <c r="N4" s="239">
        <v>21</v>
      </c>
      <c r="O4" s="338">
        <v>545</v>
      </c>
      <c r="Q4" s="318"/>
    </row>
    <row r="5" spans="2:17">
      <c r="B5" s="393"/>
      <c r="C5" s="265">
        <v>3</v>
      </c>
      <c r="D5" s="287" t="str">
        <f t="shared" si="0"/>
        <v>Павел Постоловски (706)</v>
      </c>
      <c r="E5" s="288" t="str">
        <f t="shared" si="1"/>
        <v>Крива Паланка</v>
      </c>
      <c r="F5" s="284"/>
      <c r="G5" s="330">
        <v>9</v>
      </c>
      <c r="H5" s="36">
        <v>533</v>
      </c>
      <c r="I5" s="252" t="str">
        <f>IF(ISERROR(VLOOKUP(H5,Baza!A:C,2,FALSE)&amp;" "&amp;"("&amp;H5&amp;")"),"",(VLOOKUP(H5,Baza!A:C,2,FALSE)&amp;" "&amp;"("&amp;H5&amp;")"))</f>
        <v>Дарис Мемиќ (533)</v>
      </c>
      <c r="J5" s="252" t="str">
        <f>IF(ISERROR(VLOOKUP(H5,Baza!A:C,3,FALSE)),"",(VLOOKUP(H5,Baza!A:C,3,FALSE)))</f>
        <v>Патриоти 1</v>
      </c>
      <c r="K5" s="327" t="str">
        <f>IF(ISERROR(VLOOKUP(H5,[1]Baza!A:D,4,FALSE)),"",(VLOOKUP(H5,[1]Baza!A:D,4,FALSE)))</f>
        <v/>
      </c>
      <c r="L5" s="331"/>
      <c r="M5" s="332" t="e">
        <f t="shared" si="2"/>
        <v>#N/A</v>
      </c>
      <c r="N5" s="332">
        <v>2</v>
      </c>
      <c r="O5" s="330">
        <v>416</v>
      </c>
      <c r="Q5" s="318"/>
    </row>
    <row r="6" spans="2:17" ht="16.2" thickBot="1">
      <c r="B6" s="394"/>
      <c r="C6" s="268">
        <v>4</v>
      </c>
      <c r="D6" s="291" t="str">
        <f t="shared" si="0"/>
        <v/>
      </c>
      <c r="E6" s="292" t="str">
        <f t="shared" si="1"/>
        <v/>
      </c>
      <c r="F6" s="284"/>
      <c r="G6" s="330">
        <v>13</v>
      </c>
      <c r="H6" s="36">
        <v>550</v>
      </c>
      <c r="I6" s="252" t="str">
        <f>IF(ISERROR(VLOOKUP(H6,Baza!A:C,2,FALSE)&amp;" "&amp;"("&amp;H6&amp;")"),"",(VLOOKUP(H6,Baza!A:C,2,FALSE)&amp;" "&amp;"("&amp;H6&amp;")"))</f>
        <v>Марко Цикарски (550)</v>
      </c>
      <c r="J6" s="252" t="str">
        <f>IF(ISERROR(VLOOKUP(H6,Baza!A:C,3,FALSE)),"",(VLOOKUP(H6,Baza!A:C,3,FALSE)))</f>
        <v>Берово 2</v>
      </c>
      <c r="K6" s="327" t="str">
        <f>IF(ISERROR(VLOOKUP(H6,[1]Baza!A:D,4,FALSE)),"",(VLOOKUP(H6,[1]Baza!A:D,4,FALSE)))</f>
        <v/>
      </c>
      <c r="L6" s="331"/>
      <c r="M6" s="332" t="e">
        <f t="shared" si="2"/>
        <v>#N/A</v>
      </c>
      <c r="N6" s="332">
        <v>6</v>
      </c>
      <c r="O6" s="330">
        <v>344</v>
      </c>
      <c r="Q6" s="318"/>
    </row>
    <row r="7" spans="2:17">
      <c r="B7" s="395" t="s">
        <v>63</v>
      </c>
      <c r="C7" s="264">
        <v>5</v>
      </c>
      <c r="D7" s="285" t="str">
        <f t="shared" si="0"/>
        <v>Филип Цековски (566)</v>
      </c>
      <c r="E7" s="286" t="str">
        <f t="shared" si="1"/>
        <v>Берово 1</v>
      </c>
      <c r="F7" s="284"/>
      <c r="G7" s="243">
        <v>17</v>
      </c>
      <c r="H7" s="36">
        <v>723</v>
      </c>
      <c r="I7" s="252" t="str">
        <f>IF(ISERROR(VLOOKUP(H7,Baza!A:C,2,FALSE)&amp;" "&amp;"("&amp;H7&amp;")"),"",(VLOOKUP(H7,Baza!A:C,2,FALSE)&amp;" "&amp;"("&amp;H7&amp;")"))</f>
        <v>Давид Треновски (723)</v>
      </c>
      <c r="J7" s="252" t="str">
        <f>IF(ISERROR(VLOOKUP(H7,Baza!A:C,3,FALSE)),"",(VLOOKUP(H7,Baza!A:C,3,FALSE)))</f>
        <v>Берово 2</v>
      </c>
      <c r="K7" s="311" t="str">
        <f>IF(ISERROR(VLOOKUP(H7,Baza!A:D,4,FALSE)),"",(VLOOKUP(H7,Baza!A:D,4,FALSE)))</f>
        <v>25.02.2013</v>
      </c>
      <c r="M7" s="239" t="e">
        <f t="shared" si="2"/>
        <v>#N/A</v>
      </c>
      <c r="N7" s="239">
        <v>18</v>
      </c>
      <c r="O7" s="338">
        <v>308</v>
      </c>
      <c r="Q7" s="318"/>
    </row>
    <row r="8" spans="2:17">
      <c r="B8" s="393"/>
      <c r="C8" s="265">
        <v>6</v>
      </c>
      <c r="D8" s="287" t="str">
        <f t="shared" si="0"/>
        <v>Стефан Арсов (636)</v>
      </c>
      <c r="E8" s="288" t="str">
        <f t="shared" si="1"/>
        <v>Рисови</v>
      </c>
      <c r="F8" s="284"/>
      <c r="G8" s="330">
        <v>21</v>
      </c>
      <c r="H8" s="36">
        <v>617</v>
      </c>
      <c r="I8" s="252" t="str">
        <f>IF(ISERROR(VLOOKUP(H8,Baza!A:C,2,FALSE)&amp;" "&amp;"("&amp;H8&amp;")"),"",(VLOOKUP(H8,Baza!A:C,2,FALSE)&amp;" "&amp;"("&amp;H8&amp;")"))</f>
        <v>Благој Ѓорчески (617)</v>
      </c>
      <c r="J8" s="252" t="str">
        <f>IF(ISERROR(VLOOKUP(H8,Baza!A:C,3,FALSE)),"",(VLOOKUP(H8,Baza!A:C,3,FALSE)))</f>
        <v>Крушево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19</v>
      </c>
      <c r="O8" s="330">
        <v>186</v>
      </c>
      <c r="Q8" s="318"/>
    </row>
    <row r="9" spans="2:17">
      <c r="B9" s="393"/>
      <c r="C9" s="265">
        <v>7</v>
      </c>
      <c r="D9" s="287" t="str">
        <f t="shared" si="0"/>
        <v>Дамјан Ивановски (789)</v>
      </c>
      <c r="E9" s="288" t="str">
        <f t="shared" si="1"/>
        <v>Крива Паланка</v>
      </c>
      <c r="F9" s="284"/>
      <c r="G9" s="330">
        <v>18</v>
      </c>
      <c r="H9" s="36">
        <v>654</v>
      </c>
      <c r="I9" s="252" t="str">
        <f>IF(ISERROR(VLOOKUP(H9,Baza!A:C,2,FALSE)&amp;" "&amp;"("&amp;H9&amp;")"),"",(VLOOKUP(H9,Baza!A:C,2,FALSE)&amp;" "&amp;"("&amp;H9&amp;")"))</f>
        <v>Кире Тодоровски (654)</v>
      </c>
      <c r="J9" s="252" t="str">
        <f>IF(ISERROR(VLOOKUP(H9,Baza!A:C,3,FALSE)),"",(VLOOKUP(H9,Baza!A:C,3,FALSE)))</f>
        <v>Патриоти 2</v>
      </c>
      <c r="K9" s="327" t="str">
        <f>IF(ISERROR(VLOOKUP(H9,[1]Baza!A:D,4,FALSE)),"",(VLOOKUP(H9,[1]Baza!A:D,4,FALSE)))</f>
        <v/>
      </c>
      <c r="L9" s="331"/>
      <c r="M9" s="332" t="e">
        <f t="shared" si="2"/>
        <v>#N/A</v>
      </c>
      <c r="N9" s="332">
        <v>7</v>
      </c>
      <c r="O9" s="330">
        <v>84</v>
      </c>
      <c r="Q9" s="318"/>
    </row>
    <row r="10" spans="2:17" ht="16.2" thickBot="1">
      <c r="B10" s="396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243">
        <v>22</v>
      </c>
      <c r="H10" s="36">
        <v>724</v>
      </c>
      <c r="I10" s="252" t="str">
        <f>IF(ISERROR(VLOOKUP(H10,Baza!A:C,2,FALSE)&amp;" "&amp;"("&amp;H10&amp;")"),"",(VLOOKUP(H10,Baza!A:C,2,FALSE)&amp;" "&amp;"("&amp;H10&amp;")"))</f>
        <v>Матеј Тачунски (724)</v>
      </c>
      <c r="J10" s="252" t="str">
        <f>IF(ISERROR(VLOOKUP(H10,Baza!A:C,3,FALSE)),"",(VLOOKUP(H10,Baza!A:C,3,FALSE)))</f>
        <v>Берово 2</v>
      </c>
      <c r="K10" s="311" t="str">
        <f>IF(ISERROR(VLOOKUP(H10,Baza!A:D,4,FALSE)),"",(VLOOKUP(H10,Baza!A:D,4,FALSE)))</f>
        <v>10.12.2013</v>
      </c>
      <c r="M10" s="239" t="e">
        <f t="shared" si="2"/>
        <v>#N/A</v>
      </c>
      <c r="N10" s="239">
        <v>30</v>
      </c>
      <c r="O10" s="338">
        <v>24</v>
      </c>
      <c r="Q10" s="318"/>
    </row>
    <row r="11" spans="2:17">
      <c r="B11" s="392" t="s">
        <v>64</v>
      </c>
      <c r="C11" s="267">
        <v>9</v>
      </c>
      <c r="D11" s="293" t="str">
        <f t="shared" si="0"/>
        <v>Дарис Мемиќ (533)</v>
      </c>
      <c r="E11" s="294" t="str">
        <f t="shared" si="1"/>
        <v>Патриоти 1</v>
      </c>
      <c r="F11" s="284"/>
      <c r="G11" s="243">
        <v>14</v>
      </c>
      <c r="H11" s="339">
        <v>681</v>
      </c>
      <c r="I11" s="252" t="str">
        <f>IF(ISERROR(VLOOKUP(H11,Baza!A:C,2,FALSE)&amp;" "&amp;"("&amp;H11&amp;")"),"",(VLOOKUP(H11,Baza!A:C,2,FALSE)&amp;" "&amp;"("&amp;H11&amp;")"))</f>
        <v>Илија Ѓорчески (681)</v>
      </c>
      <c r="J11" s="252" t="str">
        <f>IF(ISERROR(VLOOKUP(H11,Baza!A:C,3,FALSE)),"",(VLOOKUP(H11,Baza!A:C,3,FALSE)))</f>
        <v>Крушево</v>
      </c>
      <c r="K11" s="311" t="str">
        <f>IF(ISERROR(VLOOKUP(H11,Baza!A:D,4,FALSE)),"",(VLOOKUP(H11,Baza!A:D,4,FALSE)))</f>
        <v>18.11.2014</v>
      </c>
      <c r="M11" s="239" t="e">
        <f t="shared" si="2"/>
        <v>#N/A</v>
      </c>
      <c r="N11" s="239">
        <v>19</v>
      </c>
      <c r="O11" s="338">
        <v>21</v>
      </c>
      <c r="Q11" s="318"/>
    </row>
    <row r="12" spans="2:17">
      <c r="B12" s="393"/>
      <c r="C12" s="265">
        <v>10</v>
      </c>
      <c r="D12" s="287" t="str">
        <f t="shared" si="0"/>
        <v>Петар Поповски       (549)</v>
      </c>
      <c r="E12" s="288" t="str">
        <f t="shared" si="1"/>
        <v>Берово</v>
      </c>
      <c r="F12" s="284"/>
      <c r="G12" s="243">
        <v>6</v>
      </c>
      <c r="H12" s="243">
        <v>636</v>
      </c>
      <c r="I12" s="252" t="str">
        <f>IF(ISERROR(VLOOKUP(H12,Baza!A:C,2,FALSE)&amp;" "&amp;"("&amp;H12&amp;")"),"",(VLOOKUP(H12,Baza!A:C,2,FALSE)&amp;" "&amp;"("&amp;H12&amp;")"))</f>
        <v>Стефан Арсов (636)</v>
      </c>
      <c r="J12" s="252" t="str">
        <f>IF(ISERROR(VLOOKUP(H12,Baza!A:C,3,FALSE)),"",(VLOOKUP(H12,Baza!A:C,3,FALSE)))</f>
        <v>Рисови</v>
      </c>
      <c r="K12" s="311" t="str">
        <f>IF(ISERROR(VLOOKUP(H12,Baza!A:D,4,FALSE)),"",(VLOOKUP(H12,Baza!A:D,4,FALSE)))</f>
        <v>17.08.2015</v>
      </c>
      <c r="M12" s="239" t="e">
        <f t="shared" si="2"/>
        <v>#N/A</v>
      </c>
      <c r="N12" s="239">
        <v>38</v>
      </c>
      <c r="O12" s="338">
        <v>10</v>
      </c>
      <c r="Q12" s="318"/>
    </row>
    <row r="13" spans="2:17">
      <c r="B13" s="393"/>
      <c r="C13" s="265">
        <v>11</v>
      </c>
      <c r="D13" s="287" t="str">
        <f t="shared" si="0"/>
        <v>Александар Дамјановски (739)</v>
      </c>
      <c r="E13" s="288" t="str">
        <f t="shared" si="1"/>
        <v>10 60 АС Ѓорче Петров</v>
      </c>
      <c r="F13" s="284"/>
      <c r="G13" s="330">
        <v>2</v>
      </c>
      <c r="H13" s="36">
        <v>656</v>
      </c>
      <c r="I13" s="252" t="str">
        <f>IF(ISERROR(VLOOKUP(H13,Baza!A:C,2,FALSE)&amp;" "&amp;"("&amp;H13&amp;")"),"",(VLOOKUP(H13,Baza!A:C,2,FALSE)&amp;" "&amp;"("&amp;H13&amp;")"))</f>
        <v>Марко Макаријоски (656)</v>
      </c>
      <c r="J13" s="252" t="str">
        <f>IF(ISERROR(VLOOKUP(H13,Baza!A:C,3,FALSE)),"",(VLOOKUP(H13,Baza!A:C,3,FALSE)))</f>
        <v>Пелагонија</v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17</v>
      </c>
      <c r="O13" s="330">
        <v>8</v>
      </c>
      <c r="Q13" s="318"/>
    </row>
    <row r="14" spans="2:17" ht="16.2" thickBot="1">
      <c r="B14" s="394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330">
        <v>10</v>
      </c>
      <c r="H14" s="36">
        <v>549</v>
      </c>
      <c r="I14" s="252" t="str">
        <f>IF(ISERROR(VLOOKUP(H14,Baza!A:C,2,FALSE)&amp;" "&amp;"("&amp;H14&amp;")"),"",(VLOOKUP(H14,Baza!A:C,2,FALSE)&amp;" "&amp;"("&amp;H14&amp;")"))</f>
        <v>Петар Поповски       (549)</v>
      </c>
      <c r="J14" s="252" t="str">
        <f>IF(ISERROR(VLOOKUP(H14,Baza!A:C,3,FALSE)),"",(VLOOKUP(H14,Baza!A:C,3,FALSE)))</f>
        <v>Берово</v>
      </c>
      <c r="K14" s="327" t="str">
        <f>IF(ISERROR(VLOOKUP(H14,[1]Baza!A:D,4,FALSE)),"",(VLOOKUP(H14,[1]Baza!A:D,4,FALSE)))</f>
        <v/>
      </c>
      <c r="L14" s="331"/>
      <c r="M14" s="332" t="e">
        <f t="shared" si="2"/>
        <v>#N/A</v>
      </c>
      <c r="N14" s="332">
        <v>18</v>
      </c>
      <c r="O14" s="330">
        <v>5</v>
      </c>
      <c r="Q14" s="318"/>
    </row>
    <row r="15" spans="2:17">
      <c r="B15" s="395" t="s">
        <v>65</v>
      </c>
      <c r="C15" s="264">
        <v>13</v>
      </c>
      <c r="D15" s="285" t="str">
        <f t="shared" si="0"/>
        <v>Марко Цикарски (550)</v>
      </c>
      <c r="E15" s="286" t="str">
        <f t="shared" si="1"/>
        <v>Берово 2</v>
      </c>
      <c r="F15" s="284"/>
      <c r="G15" s="330">
        <v>11</v>
      </c>
      <c r="H15" s="36">
        <v>739</v>
      </c>
      <c r="I15" s="252" t="str">
        <f>IF(ISERROR(VLOOKUP(H15,Baza!A:C,2,FALSE)&amp;" "&amp;"("&amp;H15&amp;")"),"",(VLOOKUP(H15,Baza!A:C,2,FALSE)&amp;" "&amp;"("&amp;H15&amp;")"))</f>
        <v>Александар Дамјановски (739)</v>
      </c>
      <c r="J15" s="252" t="str">
        <f>IF(ISERROR(VLOOKUP(H15,Baza!A:C,3,FALSE)),"",(VLOOKUP(H15,Baza!A:C,3,FALSE)))</f>
        <v>10 60 АС Ѓорче Петров</v>
      </c>
      <c r="K15" s="327" t="str">
        <f>IF(ISERROR(VLOOKUP(H15,[1]Baza!A:D,4,FALSE)),"",(VLOOKUP(H15,[1]Baza!A:D,4,FALSE)))</f>
        <v/>
      </c>
      <c r="L15" s="331"/>
      <c r="M15" s="332" t="e">
        <f t="shared" si="2"/>
        <v>#N/A</v>
      </c>
      <c r="N15" s="332">
        <v>11</v>
      </c>
      <c r="O15" s="330">
        <v>0</v>
      </c>
      <c r="Q15" s="318"/>
    </row>
    <row r="16" spans="2:17">
      <c r="B16" s="393"/>
      <c r="C16" s="265">
        <v>14</v>
      </c>
      <c r="D16" s="287" t="str">
        <f t="shared" si="0"/>
        <v>Илија Ѓорчески (681)</v>
      </c>
      <c r="E16" s="288" t="str">
        <f t="shared" si="1"/>
        <v>Крушево</v>
      </c>
      <c r="F16" s="284"/>
      <c r="G16" s="330">
        <v>3</v>
      </c>
      <c r="H16" s="36">
        <v>706</v>
      </c>
      <c r="I16" s="252" t="str">
        <f>IF(ISERROR(VLOOKUP(H16,Baza!A:C,2,FALSE)&amp;" "&amp;"("&amp;H16&amp;")"),"",(VLOOKUP(H16,Baza!A:C,2,FALSE)&amp;" "&amp;"("&amp;H16&amp;")"))</f>
        <v>Павел Постоловски (706)</v>
      </c>
      <c r="J16" s="252" t="str">
        <f>IF(ISERROR(VLOOKUP(H16,Baza!A:C,3,FALSE)),"",(VLOOKUP(H16,Baza!A:C,3,FALSE)))</f>
        <v>Крива Паланка</v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</v>
      </c>
      <c r="O16" s="330">
        <v>0</v>
      </c>
      <c r="Q16" s="318"/>
    </row>
    <row r="17" spans="2:15">
      <c r="B17" s="393"/>
      <c r="C17" s="265">
        <v>15</v>
      </c>
      <c r="D17" s="287" t="str">
        <f t="shared" si="0"/>
        <v>Теодор Постоловски (788)</v>
      </c>
      <c r="E17" s="288" t="str">
        <f t="shared" si="1"/>
        <v>Крива Паланка</v>
      </c>
      <c r="F17" s="284"/>
      <c r="G17" s="243">
        <v>15</v>
      </c>
      <c r="H17" s="243">
        <v>788</v>
      </c>
      <c r="I17" s="252" t="str">
        <f>IF(ISERROR(VLOOKUP(H17,Baza!A:C,2,FALSE)&amp;" "&amp;"("&amp;H17&amp;")"),"",(VLOOKUP(H17,Baza!A:C,2,FALSE)&amp;" "&amp;"("&amp;H17&amp;")"))</f>
        <v>Теодор Постоловски (788)</v>
      </c>
      <c r="J17" s="252" t="str">
        <f>IF(ISERROR(VLOOKUP(H17,Baza!A:C,3,FALSE)),"",(VLOOKUP(H17,Baza!A:C,3,FALSE)))</f>
        <v>Крива Паланка</v>
      </c>
      <c r="K17" s="311" t="str">
        <f>IF(ISERROR(VLOOKUP(H17,Baza!A:D,4,FALSE)),"",(VLOOKUP(H17,Baza!A:D,4,FALSE)))</f>
        <v>22.02.2018</v>
      </c>
      <c r="M17" s="239" t="e">
        <f t="shared" si="2"/>
        <v>#N/A</v>
      </c>
      <c r="N17" s="239">
        <v>33</v>
      </c>
      <c r="O17" s="338">
        <v>0</v>
      </c>
    </row>
    <row r="18" spans="2:15" ht="16.2" thickBot="1">
      <c r="B18" s="396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>
        <v>7</v>
      </c>
      <c r="H18" s="36">
        <v>789</v>
      </c>
      <c r="I18" s="252" t="str">
        <f>IF(ISERROR(VLOOKUP(H18,Baza!A:C,2,FALSE)&amp;" "&amp;"("&amp;H18&amp;")"),"",(VLOOKUP(H18,Baza!A:C,2,FALSE)&amp;" "&amp;"("&amp;H18&amp;")"))</f>
        <v>Дамјан Ивановски (789)</v>
      </c>
      <c r="J18" s="252" t="str">
        <f>IF(ISERROR(VLOOKUP(H18,Baza!A:C,3,FALSE)),"",(VLOOKUP(H18,Baza!A:C,3,FALSE)))</f>
        <v>Крива Паланка</v>
      </c>
      <c r="K18" s="311" t="str">
        <f>IF(ISERROR(VLOOKUP(H18,Baza!A:D,4,FALSE)),"",(VLOOKUP(H18,Baza!A:D,4,FALSE)))</f>
        <v>11.03.2018</v>
      </c>
      <c r="M18" s="239" t="e">
        <f t="shared" si="2"/>
        <v>#N/A</v>
      </c>
      <c r="N18" s="239">
        <v>28</v>
      </c>
      <c r="O18" s="338">
        <v>0</v>
      </c>
    </row>
    <row r="19" spans="2:15">
      <c r="B19" s="392" t="s">
        <v>66</v>
      </c>
      <c r="C19" s="273">
        <v>17</v>
      </c>
      <c r="D19" s="293" t="str">
        <f t="shared" si="0"/>
        <v>Давид Треновски (723)</v>
      </c>
      <c r="E19" s="294" t="str">
        <f t="shared" si="1"/>
        <v>Берово 2</v>
      </c>
      <c r="F19" s="284"/>
      <c r="G19" s="243">
        <v>23</v>
      </c>
      <c r="H19" s="243">
        <v>770</v>
      </c>
      <c r="I19" s="252" t="str">
        <f>IF(ISERROR(VLOOKUP(H19,Baza!A:C,2,FALSE)&amp;" "&amp;"("&amp;H19&amp;")"),"",(VLOOKUP(H19,Baza!A:C,2,FALSE)&amp;" "&amp;"("&amp;H19&amp;")"))</f>
        <v>Андреј Еленов (770)</v>
      </c>
      <c r="J19" s="252" t="str">
        <f>IF(ISERROR(VLOOKUP(H19,Baza!A:C,3,FALSE)),"",(VLOOKUP(H19,Baza!A:C,3,FALSE)))</f>
        <v>10 60 АС Ѓорче Петров</v>
      </c>
      <c r="K19" s="311" t="str">
        <f>IF(ISERROR(VLOOKUP(H19,Baza!A:D,4,FALSE)),"",(VLOOKUP(H19,Baza!A:D,4,FALSE)))</f>
        <v>12.09.2013</v>
      </c>
      <c r="M19" s="239" t="e">
        <f t="shared" si="2"/>
        <v>#N/A</v>
      </c>
      <c r="N19" s="239">
        <v>41</v>
      </c>
      <c r="O19" s="338">
        <v>0</v>
      </c>
    </row>
    <row r="20" spans="2:15" ht="16.2" thickBot="1">
      <c r="B20" s="393"/>
      <c r="C20" s="270">
        <v>18</v>
      </c>
      <c r="D20" s="287" t="str">
        <f t="shared" si="0"/>
        <v>Кире Тодоровски (654)</v>
      </c>
      <c r="E20" s="288" t="str">
        <f t="shared" si="1"/>
        <v>Патриоти 2</v>
      </c>
      <c r="F20" s="284"/>
      <c r="G20" s="303">
        <v>24</v>
      </c>
      <c r="H20" s="36">
        <v>729</v>
      </c>
      <c r="I20" s="360" t="str">
        <f>IF(ISERROR(VLOOKUP(H20,Baza!A:C,2,FALSE)&amp;" "&amp;"("&amp;H20&amp;")"),"",(VLOOKUP(H20,Baza!A:C,2,FALSE)&amp;" "&amp;"("&amp;H20&amp;")"))</f>
        <v>Симон Митровски (729)</v>
      </c>
      <c r="J20" s="360" t="str">
        <f>IF(ISERROR(VLOOKUP(H20,Baza!A:C,3,FALSE)),"",(VLOOKUP(H20,Baza!A:C,3,FALSE)))</f>
        <v>Берово</v>
      </c>
      <c r="K20" s="302" t="str">
        <f>IF(ISERROR(VLOOKUP(H20,Baza!A:D,4,FALSE)),"",(VLOOKUP(H20,Baza!A:D,4,FALSE)))</f>
        <v>16.03.2014</v>
      </c>
      <c r="L20" s="361"/>
      <c r="M20" s="362" t="e">
        <f t="shared" si="2"/>
        <v>#N/A</v>
      </c>
      <c r="N20" s="362">
        <v>26</v>
      </c>
      <c r="O20" s="363">
        <v>0</v>
      </c>
    </row>
    <row r="21" spans="2:15">
      <c r="B21" s="393"/>
      <c r="C21" s="270">
        <v>19</v>
      </c>
      <c r="D21" s="287" t="str">
        <f t="shared" si="0"/>
        <v>Марко Белчовски (779)</v>
      </c>
      <c r="E21" s="288" t="str">
        <f t="shared" si="1"/>
        <v>Берово</v>
      </c>
      <c r="F21" s="284"/>
      <c r="G21" s="239">
        <v>19</v>
      </c>
      <c r="H21" s="36">
        <v>779</v>
      </c>
      <c r="I21" s="359" t="str">
        <f>IF(ISERROR(VLOOKUP(H21,Baza!A:C,2,FALSE)&amp;" "&amp;"("&amp;H21&amp;")"),"",(VLOOKUP(H21,Baza!A:C,2,FALSE)&amp;" "&amp;"("&amp;H21&amp;")"))</f>
        <v>Марко Белчовски (779)</v>
      </c>
      <c r="J21" s="359" t="str">
        <f>IF(ISERROR(VLOOKUP(H21,Baza!A:C,3,FALSE)),"",(VLOOKUP(H21,Baza!A:C,3,FALSE)))</f>
        <v>Берово</v>
      </c>
      <c r="K21" s="357" t="str">
        <f>IF(ISERROR(VLOOKUP(H21,Baza!A:D,4,FALSE)),"",(VLOOKUP(H21,Baza!A:D,4,FALSE)))</f>
        <v>07.04.2014</v>
      </c>
      <c r="M21" s="239" t="e">
        <f t="shared" si="2"/>
        <v>#N/A</v>
      </c>
      <c r="N21" s="239">
        <v>29</v>
      </c>
      <c r="O21" s="358">
        <v>0</v>
      </c>
    </row>
    <row r="22" spans="2:15" ht="16.2" thickBot="1">
      <c r="B22" s="394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346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27" t="str">
        <f>IF(ISERROR(VLOOKUP(H22,[1]Baza!A:D,4,FALSE)),"",(VLOOKUP(H22,[1]Baza!A:D,4,FALSE)))</f>
        <v/>
      </c>
      <c r="L22" s="331"/>
      <c r="M22" s="332" t="e">
        <f t="shared" si="2"/>
        <v>#N/A</v>
      </c>
      <c r="N22" s="332">
        <v>4</v>
      </c>
      <c r="O22" s="330"/>
    </row>
    <row r="23" spans="2:15">
      <c r="B23" s="395" t="s">
        <v>67</v>
      </c>
      <c r="C23" s="269">
        <v>21</v>
      </c>
      <c r="D23" s="285" t="str">
        <f t="shared" si="0"/>
        <v>Благој Ѓорчески (617)</v>
      </c>
      <c r="E23" s="286" t="str">
        <f t="shared" si="1"/>
        <v>Крушево</v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93"/>
      <c r="C24" s="270">
        <v>22</v>
      </c>
      <c r="D24" s="287" t="str">
        <f t="shared" si="0"/>
        <v>Матеј Тачунски (724)</v>
      </c>
      <c r="E24" s="288" t="str">
        <f t="shared" si="1"/>
        <v>Берово 2</v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93"/>
      <c r="C25" s="270">
        <v>23</v>
      </c>
      <c r="D25" s="287" t="str">
        <f t="shared" si="0"/>
        <v>Андреј Еленов (770)</v>
      </c>
      <c r="E25" s="288" t="str">
        <f t="shared" si="1"/>
        <v>10 60 АС Ѓорче Петров</v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96"/>
      <c r="C26" s="272">
        <v>24</v>
      </c>
      <c r="D26" s="289" t="str">
        <f t="shared" si="0"/>
        <v>Симон Митровски (729)</v>
      </c>
      <c r="E26" s="290" t="str">
        <f t="shared" si="1"/>
        <v>Берово</v>
      </c>
      <c r="F26" s="284"/>
      <c r="G26" s="303"/>
      <c r="H26" s="303"/>
      <c r="I26" s="360" t="str">
        <f>IF(ISERROR(VLOOKUP(H26,Baza!A:C,2,FALSE)&amp;" "&amp;"("&amp;H26&amp;")"),"",(VLOOKUP(H26,Baza!A:C,2,FALSE)&amp;" "&amp;"("&amp;H26&amp;")"))</f>
        <v/>
      </c>
      <c r="J26" s="360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1"/>
      <c r="M26" s="362" t="e">
        <f t="shared" si="2"/>
        <v>#N/A</v>
      </c>
      <c r="N26" s="362">
        <v>35</v>
      </c>
      <c r="O26" s="363"/>
    </row>
    <row r="27" spans="2:15">
      <c r="B27" s="392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93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93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94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95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93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0" t="str">
        <f>IF(ISERROR(VLOOKUP(H32,Baza!A:C,2,FALSE)&amp;" "&amp;"("&amp;H32&amp;")"),"",(VLOOKUP(H32,Baza!A:C,2,FALSE)&amp;" "&amp;"("&amp;H32&amp;")"))</f>
        <v/>
      </c>
      <c r="J32" s="360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1"/>
      <c r="M32" s="362" t="e">
        <f t="shared" si="2"/>
        <v>#N/A</v>
      </c>
      <c r="N32" s="362">
        <v>32</v>
      </c>
      <c r="O32" s="363"/>
    </row>
    <row r="33" spans="1:15">
      <c r="B33" s="393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96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92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93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93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94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95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93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93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96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92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93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93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94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95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93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93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96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92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93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93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94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95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93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93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96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92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93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93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94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95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93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93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96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95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93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93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96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95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93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93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96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95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93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93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96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95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93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93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96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95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93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93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96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95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93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93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96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95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93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93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96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95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93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93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96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 xr:uid="{00000000-0009-0000-0000-000000000000}">
    <sortState xmlns:xlrd2="http://schemas.microsoft.com/office/spreadsheetml/2017/richdata2" ref="F3:O66">
      <sortCondition descending="1" ref="O2"/>
    </sortState>
  </autoFilter>
  <mergeCells count="26">
    <mergeCell ref="B87:B90"/>
    <mergeCell ref="B91:B94"/>
    <mergeCell ref="B95:B98"/>
    <mergeCell ref="B67:B70"/>
    <mergeCell ref="B71:B74"/>
    <mergeCell ref="B75:B78"/>
    <mergeCell ref="B79:B82"/>
    <mergeCell ref="B83:B86"/>
    <mergeCell ref="B63:B66"/>
    <mergeCell ref="B27:B30"/>
    <mergeCell ref="B31:B34"/>
    <mergeCell ref="B35:B38"/>
    <mergeCell ref="B39:B42"/>
    <mergeCell ref="B43:B46"/>
    <mergeCell ref="B47:B50"/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>Благој Ѓорчески (617)</v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IF(GROUPS!F9="","",GROUPS!F9)</f>
        <v>Благој Ѓорчески (617)</v>
      </c>
      <c r="D3" s="417"/>
      <c r="E3" s="418"/>
      <c r="F3" s="102"/>
      <c r="G3" s="103"/>
      <c r="H3" s="104">
        <f>T13</f>
        <v>3</v>
      </c>
      <c r="I3" s="105">
        <f>U13</f>
        <v>2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2</v>
      </c>
      <c r="P3" s="110">
        <f>IF(AND(T9="",T13="",T17=""),"",AG3)</f>
        <v>113</v>
      </c>
      <c r="Q3" s="111">
        <f>IF(AND(T9="",T13="",T17=""),"",AP3)</f>
        <v>76</v>
      </c>
      <c r="R3" s="419">
        <f>IF(ISERROR(IF(AND(T9="",T13="",T17=""),"",SUM(AB3:AD3)+(N3-O3)/1000)+(AK3/10000)),"",IF(AND(T9="",T13="",T17=""),"",SUM(AB3:AD3)+(N3-O3)/1000)+(AK3/10000)+(AG3/100000))</f>
        <v>6.0118299999999998</v>
      </c>
      <c r="S3" s="419"/>
      <c r="T3" s="112">
        <f>IF(ISERROR(IF(C3="","",RANK(R3,$R$3:$S$6,0))),"",IF(C3="","",RANK(R3,$R$3:$S$6,0)))</f>
        <v>1</v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>Матеј Тачунски (724)</v>
      </c>
      <c r="Y3" s="412"/>
      <c r="Z3" s="413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113</v>
      </c>
      <c r="AH3" s="10">
        <f>F9+H9+J9+L9+N9+P9+R9</f>
        <v>33</v>
      </c>
      <c r="AI3" s="10">
        <f>F13+H13+J13+L13+N13+P13+R13</f>
        <v>47</v>
      </c>
      <c r="AJ3" s="10">
        <f>F17+H17+J17+L17+N17+P17+R17</f>
        <v>33</v>
      </c>
      <c r="AK3" s="420">
        <f>SUM(AH3:AJ3)-SUM(AM3:AO3)</f>
        <v>37</v>
      </c>
      <c r="AL3" s="421"/>
      <c r="AM3" s="10">
        <f>AH5</f>
        <v>18</v>
      </c>
      <c r="AN3" s="10">
        <f>AI4</f>
        <v>44</v>
      </c>
      <c r="AO3" s="10">
        <f>AJ6</f>
        <v>14</v>
      </c>
      <c r="AP3" s="9">
        <f>SUM(AM3:AO3)</f>
        <v>76</v>
      </c>
    </row>
    <row r="4" spans="2:47" ht="24" customHeight="1">
      <c r="B4" s="101">
        <v>2</v>
      </c>
      <c r="C4" s="416" t="str">
        <f>IF(GROUPS!F10="","",GROUPS!F10)</f>
        <v>Матеј Тачунски (724)</v>
      </c>
      <c r="D4" s="417"/>
      <c r="E4" s="418"/>
      <c r="F4" s="113">
        <f>U13</f>
        <v>2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0</v>
      </c>
      <c r="N4" s="108">
        <f>IF(AND(T10="",U13="",U18=""),"",SUM(F4,J4,L4))</f>
        <v>8</v>
      </c>
      <c r="O4" s="109">
        <f>IF(AND(T10="",U13="",U18=""),"",SUM(G4,K4,M4))</f>
        <v>3</v>
      </c>
      <c r="P4" s="110">
        <f>IF(AND(T10="",U13="",U18=""),"",AG4)</f>
        <v>110</v>
      </c>
      <c r="Q4" s="111">
        <f>IF(AND(T10="",U13="",U18=""),"",AP4)</f>
        <v>74</v>
      </c>
      <c r="R4" s="419">
        <f>IF(ISERROR(IF(AND(T10="",U13="",U18=""),"",SUM(AB4:AD4)+(N4-O4)/1000)+(AK4/10000)+(AG4/100000)),"",IF(AND(T10="",U13="",U18=""),"",SUM(AB4:AD4)+(N4-O4)/1000)+(AK4/10000)+(AG4/100000))</f>
        <v>5.0096999999999996</v>
      </c>
      <c r="S4" s="419"/>
      <c r="T4" s="112">
        <f>IF(ISERROR(IF(C4="","",RANK(R4,$R$3:$S$6,0))),"",IF(C4="","",RANK(R4,$R$3:$S$6,0)))</f>
        <v>2</v>
      </c>
      <c r="U4" s="9"/>
      <c r="V4" s="9"/>
      <c r="W4" s="7">
        <v>3</v>
      </c>
      <c r="X4" s="422" t="str">
        <f t="shared" si="0"/>
        <v>Андреј Еленов (770)</v>
      </c>
      <c r="Y4" s="423"/>
      <c r="Z4" s="424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110</v>
      </c>
      <c r="AH4" s="10">
        <f>F10+H10+J10+L10+N10+P10+R10</f>
        <v>33</v>
      </c>
      <c r="AI4" s="10">
        <f>G13+I13+K13+M13+O13+Q13+S13</f>
        <v>44</v>
      </c>
      <c r="AJ4" s="10">
        <f>G18+I18+K18+M18+O18+Q18+S18</f>
        <v>33</v>
      </c>
      <c r="AK4" s="420">
        <f t="shared" ref="AK4:AK6" si="2">SUM(AH4:AJ4)-SUM(AM4:AO4)</f>
        <v>36</v>
      </c>
      <c r="AL4" s="421"/>
      <c r="AM4" s="10">
        <f>AH6</f>
        <v>14</v>
      </c>
      <c r="AN4" s="10">
        <f>AI3</f>
        <v>47</v>
      </c>
      <c r="AO4" s="10">
        <f>AJ5</f>
        <v>13</v>
      </c>
      <c r="AP4" s="9">
        <f t="shared" ref="AP4:AP6" si="3">SUM(AM4:AO4)</f>
        <v>74</v>
      </c>
    </row>
    <row r="5" spans="2:47" ht="24" customHeight="1">
      <c r="B5" s="101">
        <v>3</v>
      </c>
      <c r="C5" s="416" t="str">
        <f>IF(GROUPS!F11="","",GROUPS!F11)</f>
        <v>Андреј Еленов (770)</v>
      </c>
      <c r="D5" s="417"/>
      <c r="E5" s="418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3</v>
      </c>
      <c r="M5" s="115">
        <f>U14</f>
        <v>0</v>
      </c>
      <c r="N5" s="108">
        <f>IF(AND(U9="",T14="",T18=""),"",SUM(F5,H5,L5))</f>
        <v>3</v>
      </c>
      <c r="O5" s="109">
        <f>IF(AND(U9="",T14="",T18=""),"",SUM(G5,I5,M5))</f>
        <v>6</v>
      </c>
      <c r="P5" s="110">
        <f>IF(AND(U9="",T14="",T18=""),"",AG5)</f>
        <v>64</v>
      </c>
      <c r="Q5" s="111">
        <f>IF(AND(U9="",T14="",T18=""),"",AP5)</f>
        <v>86</v>
      </c>
      <c r="R5" s="419">
        <f>IF(ISERROR(IF(AND(U9="",T14="",T18=""),"",SUM(AB5:AD5)+(N5-O5)/1000)+(AK5/10000)+(AG5/100000)),"",IF(AND(U9="",T14="",T18=""),"",SUM(AB5:AD5)+(N5-O5)/1000)+(AK5/10000)+(AG5/100000))</f>
        <v>3.9954399999999999</v>
      </c>
      <c r="S5" s="419"/>
      <c r="T5" s="112">
        <f>IF(ISERROR(IF(C5="","",RANK(R5,$R$3:$S$6,0))),"",IF(C5="","",RANK(R5,$R$3:$S$6,0)))</f>
        <v>3</v>
      </c>
      <c r="U5" s="9"/>
      <c r="V5" s="9"/>
      <c r="W5" s="7">
        <v>4</v>
      </c>
      <c r="X5" s="422" t="str">
        <f t="shared" si="0"/>
        <v>Симон Митровски (729)</v>
      </c>
      <c r="Y5" s="423"/>
      <c r="Z5" s="424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64</v>
      </c>
      <c r="AH5" s="10">
        <f>G9+I9+K9+M9+O9+Q9+S9</f>
        <v>18</v>
      </c>
      <c r="AI5" s="10">
        <f>F14+H14+J14+L14+N14+P14+R14</f>
        <v>33</v>
      </c>
      <c r="AJ5" s="10">
        <f>F18+H18+J18+L18+N18+P18+R18</f>
        <v>13</v>
      </c>
      <c r="AK5" s="420">
        <f t="shared" si="2"/>
        <v>-22</v>
      </c>
      <c r="AL5" s="421"/>
      <c r="AM5" s="10">
        <f>AH3</f>
        <v>33</v>
      </c>
      <c r="AN5" s="10">
        <f>AI6</f>
        <v>20</v>
      </c>
      <c r="AO5" s="10">
        <f>AJ4</f>
        <v>33</v>
      </c>
      <c r="AP5" s="9">
        <f t="shared" si="3"/>
        <v>86</v>
      </c>
    </row>
    <row r="6" spans="2:47" ht="24" customHeight="1" thickBot="1">
      <c r="B6" s="116">
        <v>4</v>
      </c>
      <c r="C6" s="425" t="str">
        <f>IF(GROUPS!F12="","",GROUPS!F12)</f>
        <v>Симон Митровски (729)</v>
      </c>
      <c r="D6" s="426"/>
      <c r="E6" s="427"/>
      <c r="F6" s="117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0</v>
      </c>
      <c r="K6" s="118">
        <f>T14</f>
        <v>3</v>
      </c>
      <c r="L6" s="120"/>
      <c r="M6" s="121"/>
      <c r="N6" s="122">
        <f>IF(AND(U10="",U14="",U17=""),"",SUM(F6,H6,J6))</f>
        <v>0</v>
      </c>
      <c r="O6" s="123">
        <f>IF(AND(U10="",U14="",U17=""),"",SUM(G6,I6,K6))</f>
        <v>9</v>
      </c>
      <c r="P6" s="124">
        <f>IF(AND(U10="",U14="",U17=""),"",AG6)</f>
        <v>48</v>
      </c>
      <c r="Q6" s="125">
        <f>IF(AND(U10="",U14="",U17=""),"",AP6)</f>
        <v>99</v>
      </c>
      <c r="R6" s="428">
        <f>IF(ISERROR(IF(AND(U10="",U14="",U17=""),"",SUM(AB6:AD6)+(N6-O6)/1000)+(AK6/10000)+(AG6/100000)),"",IF(AND(U10="",U14="",U17=""),"",SUM(AB6:AD6)+(N6-O6)/1000)+(AK6/10000)+(AG6/100000))</f>
        <v>2.98638</v>
      </c>
      <c r="S6" s="428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48</v>
      </c>
      <c r="AH6" s="10">
        <f>G10+I10+K10+M10+O10+Q10+S10</f>
        <v>14</v>
      </c>
      <c r="AI6" s="10">
        <f>G14+I14+K14+M14+O14+Q14+S14</f>
        <v>20</v>
      </c>
      <c r="AJ6" s="10">
        <f>G17+I17+K17+M17+O17+Q17+S17</f>
        <v>14</v>
      </c>
      <c r="AK6" s="420">
        <f t="shared" si="2"/>
        <v>-51</v>
      </c>
      <c r="AL6" s="421"/>
      <c r="AM6" s="10">
        <f>AH4</f>
        <v>33</v>
      </c>
      <c r="AN6" s="10">
        <f>AI5</f>
        <v>33</v>
      </c>
      <c r="AO6" s="10">
        <f>AJ3</f>
        <v>33</v>
      </c>
      <c r="AP6" s="9">
        <f t="shared" si="3"/>
        <v>99</v>
      </c>
    </row>
    <row r="7" spans="2:47" ht="18.600000000000001" thickBot="1">
      <c r="P7" s="127">
        <f>SUM(P3:P6)</f>
        <v>335</v>
      </c>
      <c r="Q7" s="127">
        <f>SUM(Q3:Q6)</f>
        <v>335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Благој Ѓорчески (617)</v>
      </c>
      <c r="D9" s="130">
        <v>3</v>
      </c>
      <c r="E9" s="131" t="str">
        <f>IF(C5="","",VLOOKUP(D9,$B$3:$E$6,2,FALSE))</f>
        <v>Андреј Еленов (770)</v>
      </c>
      <c r="F9" s="132">
        <v>11</v>
      </c>
      <c r="G9" s="133">
        <v>4</v>
      </c>
      <c r="H9" s="134">
        <v>11</v>
      </c>
      <c r="I9" s="133">
        <v>8</v>
      </c>
      <c r="J9" s="132">
        <v>11</v>
      </c>
      <c r="K9" s="135">
        <v>6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Матеј Тачунски (724)</v>
      </c>
      <c r="D10" s="140">
        <v>4</v>
      </c>
      <c r="E10" s="141" t="str">
        <f>IF(C6="","",VLOOKUP(D10,$B$3:$E$6,2,FALSE))</f>
        <v>Симон Митровски (729)</v>
      </c>
      <c r="F10" s="142">
        <v>11</v>
      </c>
      <c r="G10" s="143">
        <v>6</v>
      </c>
      <c r="H10" s="144">
        <v>11</v>
      </c>
      <c r="I10" s="143">
        <v>5</v>
      </c>
      <c r="J10" s="142">
        <v>11</v>
      </c>
      <c r="K10" s="145">
        <v>3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Благој Ѓорчески (617)</v>
      </c>
      <c r="D13" s="130">
        <v>2</v>
      </c>
      <c r="E13" s="131" t="str">
        <f>IF(C4="","",VLOOKUP(D13,$B$3:$E$6,2,FALSE))</f>
        <v>Матеј Тачунски (724)</v>
      </c>
      <c r="F13" s="132">
        <v>4</v>
      </c>
      <c r="G13" s="133">
        <v>11</v>
      </c>
      <c r="H13" s="134">
        <v>6</v>
      </c>
      <c r="I13" s="133">
        <v>11</v>
      </c>
      <c r="J13" s="132">
        <v>11</v>
      </c>
      <c r="K13" s="135">
        <v>4</v>
      </c>
      <c r="L13" s="134">
        <v>15</v>
      </c>
      <c r="M13" s="133">
        <v>13</v>
      </c>
      <c r="N13" s="132">
        <v>11</v>
      </c>
      <c r="O13" s="135">
        <v>5</v>
      </c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2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1</v>
      </c>
      <c r="AG13" s="10">
        <f>IF(K13="","",IF(K13&gt;J13,1,0))</f>
        <v>0</v>
      </c>
      <c r="AH13" s="10">
        <f>IF(L13="","",IF(L13&gt;M13,1,0))</f>
        <v>1</v>
      </c>
      <c r="AI13" s="10">
        <f>IF(M13="","",IF(M13&gt;L13,1,0))</f>
        <v>0</v>
      </c>
      <c r="AJ13" s="10">
        <f>IF(N13="","",IF(N13&gt;O13,1,0))</f>
        <v>1</v>
      </c>
      <c r="AK13" s="10">
        <f>IF(O13="","",IF(O13&gt;N13,1,0))</f>
        <v>0</v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Андреј Еленов (770)</v>
      </c>
      <c r="D14" s="140">
        <v>4</v>
      </c>
      <c r="E14" s="141" t="str">
        <f>IF(C6="","",VLOOKUP(D14,$B$3:$E$6,2,FALSE))</f>
        <v>Симон Митровски (729)</v>
      </c>
      <c r="F14" s="142">
        <v>11</v>
      </c>
      <c r="G14" s="143">
        <v>6</v>
      </c>
      <c r="H14" s="144">
        <v>11</v>
      </c>
      <c r="I14" s="143">
        <v>6</v>
      </c>
      <c r="J14" s="142">
        <v>11</v>
      </c>
      <c r="K14" s="145">
        <v>8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0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1</v>
      </c>
      <c r="AE14" s="10">
        <f>IF(I14="","",IF(I14&gt;H14,1,0))</f>
        <v>0</v>
      </c>
      <c r="AF14" s="10">
        <f>IF(J14="","",IF(J14&gt;K14,1,0))</f>
        <v>1</v>
      </c>
      <c r="AG14" s="10">
        <f>IF(K14="","",IF(K14&gt;J14,1,0))</f>
        <v>0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Благој Ѓорчески (617)</v>
      </c>
      <c r="D17" s="130">
        <v>4</v>
      </c>
      <c r="E17" s="131" t="str">
        <f>IF(C6="","",VLOOKUP(D17,$B$3:$E$6,2,FALSE))</f>
        <v>Симон Митровски (729)</v>
      </c>
      <c r="F17" s="132">
        <v>11</v>
      </c>
      <c r="G17" s="133">
        <v>4</v>
      </c>
      <c r="H17" s="134">
        <v>11</v>
      </c>
      <c r="I17" s="133">
        <v>7</v>
      </c>
      <c r="J17" s="132">
        <v>11</v>
      </c>
      <c r="K17" s="135">
        <v>3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Андреј Еленов (770)</v>
      </c>
      <c r="D18" s="140">
        <v>2</v>
      </c>
      <c r="E18" s="141" t="str">
        <f>IF(C4="","",VLOOKUP(D18,$B$3:$E$6,2,FALSE))</f>
        <v>Матеј Тачунски (724)</v>
      </c>
      <c r="F18" s="142">
        <v>5</v>
      </c>
      <c r="G18" s="143">
        <v>11</v>
      </c>
      <c r="H18" s="144">
        <v>6</v>
      </c>
      <c r="I18" s="143">
        <v>11</v>
      </c>
      <c r="J18" s="142">
        <v>2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tabColor rgb="FFFF0000"/>
  </sheetPr>
  <dimension ref="B1:AU21"/>
  <sheetViews>
    <sheetView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IF(GROUPS!H9="","",GROUPS!H9)</f>
        <v/>
      </c>
      <c r="D3" s="417"/>
      <c r="E3" s="41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16" t="str">
        <f>IF(GROUPS!H10="","",GROUPS!H10)</f>
        <v/>
      </c>
      <c r="D4" s="417"/>
      <c r="E4" s="41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16" t="str">
        <f>IF(GROUPS!H11="","",GROUPS!H11)</f>
        <v/>
      </c>
      <c r="D5" s="417"/>
      <c r="E5" s="41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25" t="str">
        <f>IF(GROUPS!H12="","",GROUPS!H12)</f>
        <v/>
      </c>
      <c r="D6" s="426"/>
      <c r="E6" s="427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tabColor rgb="FFFF0000"/>
  </sheetPr>
  <dimension ref="B1:AU21"/>
  <sheetViews>
    <sheetView zoomScaleNormal="100" workbookViewId="0">
      <selection activeCell="AA1" sqref="AA1:AP1048576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IF(GROUPS!J9="","",GROUPS!J9)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5" t="str">
        <f>IF(GROUPS!J10="","",GROUPS!J10)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5" t="str">
        <f>IF(GROUPS!J11="","",GROUPS!J11)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47" t="str">
        <f>IF(GROUPS!J12="","",GROUPS!J12)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IF(GROUPS!D14="","",GROUPS!D14)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5" t="str">
        <f>IF(GROUPS!D15="","",GROUPS!D15)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5" t="str">
        <f>IF(GROUPS!D16="","",GROUPS!D16)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47" t="str">
        <f>IF(GROUPS!D17="","",GROUPS!D17)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2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53" t="str">
        <f>IF(GROUPS!F14="","",GROUPS!F14)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3" t="str">
        <f>IF(GROUPS!F15="","",GROUPS!F15)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3" t="str">
        <f>IF(GROUPS!F16="","",GROUPS!F16)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4" t="str">
        <f>IF(GROUPS!F17="","",GROUPS!F17)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IF(GROUPS!H14="","",GROUPS!H14)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5" t="str">
        <f>IF(GROUPS!H15="","",GROUPS!H15)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5" t="str">
        <f>IF(GROUPS!H16="","",GROUPS!H16)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47" t="str">
        <f>IF(GROUPS!H17="","",GROUPS!H17)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IF(GROUPS!J14="","",GROUPS!J14)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45" t="str">
        <f>IF(GROUPS!J15="","",GROUPS!J15)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45" t="str">
        <f>IF(GROUPS!J16="","",GROUPS!J16)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47" t="str">
        <f>IF(GROUPS!J17="","",GROUPS!J17)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52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53" t="str">
        <f>IF(GROUPS!D19="","",GROUPS!D19)</f>
        <v/>
      </c>
      <c r="D3" s="445"/>
      <c r="E3" s="446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3" t="str">
        <f>IF(GROUPS!D20="","",GROUPS!D20)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3" t="str">
        <f>IF(GROUPS!D21="","",GROUPS!D21)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4" t="str">
        <f>IF(GROUPS!D22="","",GROUPS!D22)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58" t="s">
        <v>3</v>
      </c>
      <c r="D2" s="458"/>
      <c r="E2" s="459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55" t="str">
        <f>IF(GROUPS!F19="","",GROUPS!F19)</f>
        <v/>
      </c>
      <c r="D3" s="456"/>
      <c r="E3" s="457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3" t="str">
        <f>IF(GROUPS!F20="","",GROUPS!F20)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3" t="str">
        <f>IF(GROUPS!F21="","",GROUPS!F21)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4" t="str">
        <f>IF(GROUPS!F22="","",GROUPS!F22)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58" t="s">
        <v>3</v>
      </c>
      <c r="D2" s="458"/>
      <c r="E2" s="459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55" t="str">
        <f>IF(GROUPS!H19="","",GROUPS!H19)</f>
        <v/>
      </c>
      <c r="D3" s="456"/>
      <c r="E3" s="457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3" t="str">
        <f>IF(GROUPS!H20="","",GROUPS!H20)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3" t="str">
        <f>IF(GROUPS!H21="","",GROUPS!H21)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4" t="str">
        <f>IF(GROUPS!H22="","",GROUPS!H22)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7030A0"/>
  </sheetPr>
  <dimension ref="C1:J33"/>
  <sheetViews>
    <sheetView showGridLines="0" topLeftCell="B1" zoomScaleNormal="100" workbookViewId="0">
      <selection activeCell="D34" sqref="D34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1582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>Јован Пармачки (472)</v>
      </c>
      <c r="E4" s="32">
        <f>C4+4</f>
        <v>5</v>
      </c>
      <c r="F4" s="33" t="str">
        <f>IF(VLOOKUP(E4,PARTICIPANTS!$C$3:$D$98,2,FALSE)="","",(VLOOKUP(E4,PARTICIPANTS!$C$3:$D$98,2,FALSE)))</f>
        <v>Филип Цековски (566)</v>
      </c>
      <c r="G4" s="32">
        <f>E4+4</f>
        <v>9</v>
      </c>
      <c r="H4" s="33" t="str">
        <f>IF(VLOOKUP(G4,PARTICIPANTS!$C$3:$D$98,2,FALSE)="","",(VLOOKUP(G4,PARTICIPANTS!$C$3:$D$98,2,FALSE)))</f>
        <v>Дарис Мемиќ (533)</v>
      </c>
      <c r="I4" s="32">
        <f>G4+4</f>
        <v>13</v>
      </c>
      <c r="J4" s="33" t="str">
        <f>IF(VLOOKUP(I4,PARTICIPANTS!$C$3:$D$98,2,FALSE)="","",(VLOOKUP(I4,PARTICIPANTS!$C$3:$D$98,2,FALSE)))</f>
        <v>Марко Цикарски (550)</v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>Марко Макаријоски (656)</v>
      </c>
      <c r="E5" s="32">
        <f t="shared" ref="E5:I7" si="0">C5+4</f>
        <v>6</v>
      </c>
      <c r="F5" s="33" t="str">
        <f>IF(VLOOKUP(E5,PARTICIPANTS!$C$3:$D$98,2,FALSE)="","",(VLOOKUP(E5,PARTICIPANTS!$C$3:$D$98,2,FALSE)))</f>
        <v>Стефан Арсов (636)</v>
      </c>
      <c r="G5" s="32">
        <f t="shared" si="0"/>
        <v>10</v>
      </c>
      <c r="H5" s="33" t="str">
        <f>IF(VLOOKUP(G5,PARTICIPANTS!$C$3:$D$98,2,FALSE)="","",(VLOOKUP(G5,PARTICIPANTS!$C$3:$D$98,2,FALSE)))</f>
        <v>Петар Поповски       (549)</v>
      </c>
      <c r="I5" s="32">
        <f t="shared" si="0"/>
        <v>14</v>
      </c>
      <c r="J5" s="33" t="str">
        <f>IF(VLOOKUP(I5,PARTICIPANTS!$C$3:$D$98,2,FALSE)="","",(VLOOKUP(I5,PARTICIPANTS!$C$3:$D$98,2,FALSE)))</f>
        <v>Илија Ѓорчески (681)</v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>Павел Постоловски (706)</v>
      </c>
      <c r="E6" s="32">
        <f t="shared" si="0"/>
        <v>7</v>
      </c>
      <c r="F6" s="33" t="str">
        <f>IF(VLOOKUP(E6,PARTICIPANTS!$C$3:$D$98,2,FALSE)="","",(VLOOKUP(E6,PARTICIPANTS!$C$3:$D$98,2,FALSE)))</f>
        <v>Дамјан Ивановски (789)</v>
      </c>
      <c r="G6" s="32">
        <f t="shared" si="0"/>
        <v>11</v>
      </c>
      <c r="H6" s="33" t="str">
        <f>IF(VLOOKUP(G6,PARTICIPANTS!$C$3:$D$98,2,FALSE)="","",(VLOOKUP(G6,PARTICIPANTS!$C$3:$D$98,2,FALSE)))</f>
        <v>Александар Дамјановски (739)</v>
      </c>
      <c r="I6" s="32">
        <f t="shared" si="0"/>
        <v>15</v>
      </c>
      <c r="J6" s="33" t="str">
        <f>IF(VLOOKUP(I6,PARTICIPANTS!$C$3:$D$98,2,FALSE)="","",(VLOOKUP(I6,PARTICIPANTS!$C$3:$D$98,2,FALSE)))</f>
        <v>Теодор Постоловски (788)</v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>Давид Треновски (723)</v>
      </c>
      <c r="E9" s="32">
        <f>C9+4</f>
        <v>21</v>
      </c>
      <c r="F9" s="33" t="str">
        <f>IF(VLOOKUP(E9,PARTICIPANTS!$C$3:$D$98,2,FALSE)="","",(VLOOKUP(E9,PARTICIPANTS!$C$3:$D$98,2,FALSE)))</f>
        <v>Благој Ѓорчески (617)</v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>Кире Тодоровски (654)</v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>Матеј Тачунски (724)</v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>Марко Белчовски (779)</v>
      </c>
      <c r="E11" s="32">
        <f t="shared" si="1"/>
        <v>23</v>
      </c>
      <c r="F11" s="33" t="str">
        <f>IF(VLOOKUP(E11,PARTICIPANTS!$C$3:$D$98,2,FALSE)="","",(VLOOKUP(E11,PARTICIPANTS!$C$3:$D$98,2,FALSE)))</f>
        <v>Андреј Еленов (770)</v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>Симон Митровски (729)</v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58" t="s">
        <v>3</v>
      </c>
      <c r="D2" s="458"/>
      <c r="E2" s="459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55" t="str">
        <f>IF(GROUPS!J19="","",GROUPS!J19)</f>
        <v/>
      </c>
      <c r="D3" s="456"/>
      <c r="E3" s="457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53" t="str">
        <f>IF(GROUPS!J20="","",GROUPS!J20)</f>
        <v/>
      </c>
      <c r="D4" s="445"/>
      <c r="E4" s="446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53" t="str">
        <f>IF(GROUPS!J21="","",GROUPS!J21)</f>
        <v/>
      </c>
      <c r="D5" s="445"/>
      <c r="E5" s="446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54" t="str">
        <f>IF(GROUPS!J22="","",GROUPS!J22)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364" t="s">
        <v>61</v>
      </c>
      <c r="D1" s="365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>Јован Пармачки (472)</v>
      </c>
    </row>
    <row r="4" spans="2:42" ht="16.2" thickBot="1">
      <c r="B4" s="214" t="s">
        <v>55</v>
      </c>
      <c r="C4" s="215">
        <v>2</v>
      </c>
      <c r="D4" s="208" t="str">
        <f>IF(' I'!$X$3="","",' I'!$X$3)</f>
        <v>Марко Макаријоски (656)</v>
      </c>
    </row>
    <row r="5" spans="2:42" ht="15.6">
      <c r="B5" s="218" t="s">
        <v>27</v>
      </c>
      <c r="C5" s="210">
        <v>3</v>
      </c>
      <c r="D5" s="211" t="str">
        <f>IF(' II'!$X$2="","",' II'!$X$2)</f>
        <v>Филип Цековски (566)</v>
      </c>
    </row>
    <row r="6" spans="2:42" ht="16.2" thickBot="1">
      <c r="B6" s="219" t="s">
        <v>54</v>
      </c>
      <c r="C6" s="216">
        <v>4</v>
      </c>
      <c r="D6" s="217" t="str">
        <f>IF(' II'!$X$3="","",' II'!$X$3)</f>
        <v>Стефан Арсов (636)</v>
      </c>
    </row>
    <row r="7" spans="2:42" ht="15.6">
      <c r="B7" s="212" t="s">
        <v>29</v>
      </c>
      <c r="C7" s="213">
        <v>5</v>
      </c>
      <c r="D7" s="207" t="str">
        <f>IF(' III'!$X$2="","",' III'!$X$2)</f>
        <v>Дарис Мемиќ (533)</v>
      </c>
      <c r="F7" s="254">
        <v>1</v>
      </c>
      <c r="G7" s="96" t="str">
        <f>IF(F7="","",VLOOKUP(F7,$C$3:$D$8,2,FALSE))</f>
        <v>Јован Пармачки (472)</v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>Петар Поповски       (549)</v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581</v>
      </c>
      <c r="P12" s="76"/>
      <c r="AN12" s="45"/>
    </row>
    <row r="13" spans="2:42" ht="15.6">
      <c r="B13" s="35"/>
      <c r="C13" s="35">
        <v>3</v>
      </c>
      <c r="D13" s="313" t="s">
        <v>582</v>
      </c>
      <c r="P13" s="76"/>
      <c r="Q13" s="95" t="str">
        <f>G7</f>
        <v>Јован Пармачки (472)</v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583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366" t="str">
        <f>IF(AJ25="","",IF(AJ25&gt;AJ26,AB25,AB26))</f>
        <v/>
      </c>
    </row>
    <row r="16" spans="2:42" ht="15.6">
      <c r="C16" s="35"/>
      <c r="D16" s="2"/>
      <c r="P16" s="76"/>
      <c r="Y16" s="80"/>
      <c r="AM16" s="366" t="str">
        <f>IF(AJ25="","",IF(AJ25&lt;AJ26,AB25,AB26))</f>
        <v/>
      </c>
      <c r="AN16" s="366"/>
      <c r="AO16" s="367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366"/>
      <c r="AN17" s="366"/>
      <c r="AO17" s="367"/>
    </row>
    <row r="18" spans="3:42" ht="15.6">
      <c r="C18" s="35"/>
      <c r="D18" s="2"/>
      <c r="P18" s="76"/>
      <c r="Y18" s="80"/>
      <c r="AJ18" s="8"/>
      <c r="AM18" s="366"/>
      <c r="AO18" s="367"/>
    </row>
    <row r="19" spans="3:42" ht="16.2" thickBot="1">
      <c r="C19" s="35"/>
      <c r="D19" s="2"/>
      <c r="F19" s="254">
        <v>4</v>
      </c>
      <c r="G19" s="96" t="str">
        <f>IF(F19="","",VLOOKUP(F19,$C$3:$D$8,2,FALSE))</f>
        <v>Стефан Арсов (636)</v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368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>Петар Поповски       (549)</v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60" t="s">
        <v>58</v>
      </c>
      <c r="AO20" s="368"/>
    </row>
    <row r="21" spans="3:42" ht="16.2" thickBot="1">
      <c r="C21" s="35"/>
      <c r="D21" s="2"/>
      <c r="Y21" s="80"/>
      <c r="AM21" s="463" t="s">
        <v>59</v>
      </c>
      <c r="AN21" s="461"/>
      <c r="AO21" s="368"/>
    </row>
    <row r="22" spans="3:42" ht="15.6">
      <c r="C22" s="35"/>
      <c r="D22" s="2"/>
      <c r="Y22" s="80"/>
      <c r="AM22" s="464"/>
      <c r="AN22" s="461"/>
      <c r="AO22" s="466" t="s">
        <v>60</v>
      </c>
    </row>
    <row r="23" spans="3:42" ht="16.2" thickBot="1">
      <c r="C23" s="35"/>
      <c r="D23" s="2"/>
      <c r="Y23" s="80"/>
      <c r="AM23" s="465"/>
      <c r="AN23" s="462"/>
      <c r="AO23" s="467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378" t="s">
        <v>81</v>
      </c>
      <c r="AM27" s="379"/>
      <c r="AN27" s="379"/>
      <c r="AO27" s="379"/>
      <c r="AP27" s="380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68" t="str">
        <f>IF(AJ25="","",IF(AJ25&gt;AJ26,AB25,AB26))</f>
        <v/>
      </c>
      <c r="AO28" s="468"/>
      <c r="AP28" s="468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382" t="str">
        <f>IF(AJ25="","",IF(AJ25&lt;AJ26,AB25,AB26))</f>
        <v/>
      </c>
      <c r="AO29" s="382"/>
      <c r="AP29" s="382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383" t="str">
        <f>IF(AJ25=AJ26,"",IF(AJ34=AJ35,AB34,IF(AJ34&gt;AJ35,AB34,AB35)))</f>
        <v/>
      </c>
      <c r="AO30" s="383"/>
      <c r="AP30" s="383"/>
    </row>
    <row r="31" spans="3:42" ht="15.6">
      <c r="C31" s="35"/>
      <c r="D31" s="2"/>
      <c r="F31" s="254">
        <v>5</v>
      </c>
      <c r="G31" s="96" t="str">
        <f>IF(F31="","",VLOOKUP(F31,$C$3:$D$8,2,FALSE))</f>
        <v>Дарис Мемиќ (533)</v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383" t="str">
        <f>IF(AJ25=AJ26,"",IF(AJ34=AJ35,AB35,IF(AJ34&lt;AJ35,AB34,AB35)))</f>
        <v/>
      </c>
      <c r="AO31" s="383"/>
      <c r="AP31" s="383"/>
    </row>
    <row r="32" spans="3:42" ht="15.6">
      <c r="C32" s="35"/>
      <c r="D32" s="2"/>
      <c r="F32" s="254">
        <v>2</v>
      </c>
      <c r="G32" s="96" t="str">
        <f>IF(F32="","",VLOOKUP(F32,$C$3:$D$8,2,FALSE))</f>
        <v>Марко Макаријоски (656)</v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384" t="str">
        <f>IF(O7="","",IF(O7&lt;O8,G7,G8))</f>
        <v/>
      </c>
      <c r="AO32" s="384"/>
      <c r="AP32" s="384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384" t="str">
        <f>IF(O19="","",IF(O19&lt;O20,G19,G20))</f>
        <v/>
      </c>
      <c r="AO33" s="384"/>
      <c r="AP33" s="384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384" t="str">
        <f>IF(O31="","",IF(O31&lt;O32,G31,G32))</f>
        <v/>
      </c>
      <c r="AO34" s="384"/>
      <c r="AP34" s="384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385" t="str">
        <f>IF(O43="","",IF(O43&lt;O44,G43,G44))</f>
        <v/>
      </c>
      <c r="AO35" s="385"/>
      <c r="AP35" s="385"/>
    </row>
    <row r="36" spans="3:42">
      <c r="P36" s="76"/>
      <c r="Y36" s="81"/>
      <c r="AL36" s="164"/>
      <c r="AM36" s="165"/>
      <c r="AN36" s="386"/>
      <c r="AO36" s="386"/>
      <c r="AP36" s="386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377"/>
      <c r="AO37" s="377"/>
      <c r="AP37" s="377"/>
    </row>
    <row r="38" spans="3:42">
      <c r="P38" s="82"/>
      <c r="Q38" s="95" t="str">
        <f>G44</f>
        <v>Филип Цековски (566)</v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377"/>
      <c r="AO38" s="377"/>
      <c r="AP38" s="377"/>
    </row>
    <row r="39" spans="3:42">
      <c r="P39" s="76"/>
      <c r="AL39" s="163"/>
      <c r="AM39" s="4"/>
      <c r="AN39" s="377"/>
      <c r="AO39" s="377"/>
      <c r="AP39" s="377"/>
    </row>
    <row r="40" spans="3:42">
      <c r="P40" s="76"/>
      <c r="AL40" s="163"/>
      <c r="AM40" s="4"/>
      <c r="AN40" s="377"/>
      <c r="AO40" s="377"/>
      <c r="AP40" s="377"/>
    </row>
    <row r="41" spans="3:42">
      <c r="O41" s="8"/>
      <c r="P41" s="76"/>
      <c r="AL41" s="163"/>
      <c r="AM41" s="4"/>
      <c r="AN41" s="377"/>
      <c r="AO41" s="377"/>
      <c r="AP41" s="377"/>
    </row>
    <row r="42" spans="3:42">
      <c r="O42" s="8"/>
      <c r="P42" s="76"/>
      <c r="AL42" s="163"/>
      <c r="AM42" s="4"/>
      <c r="AN42" s="377"/>
      <c r="AO42" s="377"/>
      <c r="AP42" s="377"/>
    </row>
    <row r="43" spans="3:42">
      <c r="O43" s="255"/>
      <c r="AL43" s="163"/>
      <c r="AM43" s="4"/>
      <c r="AN43" s="377"/>
      <c r="AO43" s="377"/>
      <c r="AP43" s="377"/>
    </row>
    <row r="44" spans="3:42">
      <c r="F44" s="254">
        <v>3</v>
      </c>
      <c r="G44" s="96" t="str">
        <f>IF(F44="","",VLOOKUP(F44,$C$3:$D$8,2,FALSE))</f>
        <v>Филип Цековски (566)</v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377"/>
      <c r="AO50" s="377"/>
      <c r="AP50" s="377"/>
    </row>
    <row r="51" spans="36:42">
      <c r="AM51" s="4"/>
      <c r="AN51" s="377"/>
      <c r="AO51" s="377"/>
      <c r="AP51" s="377"/>
    </row>
    <row r="52" spans="36:42">
      <c r="AM52" s="4"/>
      <c r="AN52" s="377"/>
      <c r="AO52" s="377"/>
      <c r="AP52" s="377"/>
    </row>
  </sheetData>
  <mergeCells count="28">
    <mergeCell ref="AN51:AP51"/>
    <mergeCell ref="AN52:AP52"/>
    <mergeCell ref="AN39:AP39"/>
    <mergeCell ref="AN40:AP40"/>
    <mergeCell ref="AN41:AP41"/>
    <mergeCell ref="AN42:AP42"/>
    <mergeCell ref="AN43:AP43"/>
    <mergeCell ref="AN50:AP50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C1:D1"/>
    <mergeCell ref="AN15:AN17"/>
    <mergeCell ref="AM16:AM18"/>
    <mergeCell ref="AO16:AO18"/>
    <mergeCell ref="AO19:AO21"/>
    <mergeCell ref="AN20:AN23"/>
    <mergeCell ref="AM21:AM23"/>
    <mergeCell ref="AO22:AO23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B1:AV52"/>
  <sheetViews>
    <sheetView topLeftCell="A28" workbookViewId="0">
      <selection activeCell="G39" sqref="G39"/>
    </sheetView>
  </sheetViews>
  <sheetFormatPr defaultRowHeight="14.4"/>
  <cols>
    <col min="2" max="2" width="13" customWidth="1"/>
    <col min="4" max="4" width="31.44140625" customWidth="1"/>
    <col min="5" max="6" width="3.6640625" customWidth="1"/>
    <col min="7" max="7" width="8.88671875" style="223"/>
    <col min="8" max="8" width="31.44140625" style="2" customWidth="1"/>
    <col min="9" max="16" width="3" style="2" customWidth="1"/>
    <col min="17" max="17" width="8.88671875" style="2"/>
    <col min="18" max="18" width="31.44140625" style="2" customWidth="1"/>
    <col min="19" max="26" width="3.109375" style="2" customWidth="1"/>
    <col min="27" max="27" width="4.5546875" style="2" customWidth="1"/>
    <col min="28" max="28" width="4.5546875" customWidth="1"/>
    <col min="29" max="29" width="31.44140625" style="2" customWidth="1"/>
    <col min="30" max="37" width="3" style="2" customWidth="1"/>
    <col min="40" max="42" width="31.44140625" customWidth="1"/>
  </cols>
  <sheetData>
    <row r="1" spans="2:48">
      <c r="C1" s="469" t="s">
        <v>61</v>
      </c>
      <c r="D1" s="365"/>
      <c r="G1" s="55" t="s">
        <v>78</v>
      </c>
      <c r="H1" s="50" t="s">
        <v>21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R1" s="50" t="s">
        <v>22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3" t="s">
        <v>19</v>
      </c>
      <c r="AA1" s="77"/>
      <c r="AB1" s="69"/>
      <c r="AC1" s="50" t="s">
        <v>23</v>
      </c>
      <c r="AD1" s="71" t="s">
        <v>8</v>
      </c>
      <c r="AE1" s="71" t="s">
        <v>9</v>
      </c>
      <c r="AF1" s="71" t="s">
        <v>10</v>
      </c>
      <c r="AG1" s="71" t="s">
        <v>11</v>
      </c>
      <c r="AH1" s="71" t="s">
        <v>12</v>
      </c>
      <c r="AI1" s="71" t="s">
        <v>13</v>
      </c>
      <c r="AJ1" s="71" t="s">
        <v>14</v>
      </c>
      <c r="AK1" s="72" t="s">
        <v>19</v>
      </c>
      <c r="AN1" s="53"/>
      <c r="AO1" s="56"/>
      <c r="AP1" s="56"/>
      <c r="AQ1" s="56"/>
      <c r="AR1" s="56"/>
      <c r="AS1" s="56"/>
      <c r="AT1" s="56"/>
      <c r="AU1" s="56"/>
      <c r="AV1" s="166"/>
    </row>
    <row r="2" spans="2:48" ht="15" thickBot="1">
      <c r="B2" s="238" t="s">
        <v>125</v>
      </c>
      <c r="C2" s="238" t="s">
        <v>78</v>
      </c>
    </row>
    <row r="3" spans="2:48" ht="15.6">
      <c r="B3" s="47" t="s">
        <v>25</v>
      </c>
      <c r="C3" s="47">
        <v>1</v>
      </c>
      <c r="D3" s="23" t="str">
        <f>IF(' I'!$X$2="","",' I'!$X$2)</f>
        <v>Јован Пармачки (472)</v>
      </c>
    </row>
    <row r="4" spans="2:48" ht="16.2" thickBot="1">
      <c r="B4" s="48" t="s">
        <v>55</v>
      </c>
      <c r="C4" s="48">
        <v>2</v>
      </c>
      <c r="D4" s="24" t="str">
        <f>IF(' I'!$X$3="","",' I'!$X$3)</f>
        <v>Марко Макаријоски (656)</v>
      </c>
    </row>
    <row r="5" spans="2:48" ht="15.6">
      <c r="B5" s="48" t="s">
        <v>27</v>
      </c>
      <c r="C5" s="48">
        <v>3</v>
      </c>
      <c r="D5" s="27" t="str">
        <f>IF(' II'!$X$2="","",' II'!$X$2)</f>
        <v>Филип Цековски (566)</v>
      </c>
    </row>
    <row r="6" spans="2:48" ht="16.2" thickBot="1">
      <c r="B6" s="48" t="s">
        <v>54</v>
      </c>
      <c r="C6" s="48">
        <v>4</v>
      </c>
      <c r="D6" s="28" t="str">
        <f>IF(' II'!$X$3="","",' II'!$X$3)</f>
        <v>Стефан Арсов (636)</v>
      </c>
    </row>
    <row r="7" spans="2:48" ht="15.6">
      <c r="B7" s="48" t="s">
        <v>29</v>
      </c>
      <c r="C7" s="48">
        <v>5</v>
      </c>
      <c r="D7" s="23" t="str">
        <f>IF(' III'!$X$2="","",' III'!$X$2)</f>
        <v>Дарис Мемиќ (533)</v>
      </c>
      <c r="F7">
        <v>1</v>
      </c>
      <c r="G7" s="312">
        <v>1</v>
      </c>
      <c r="H7" s="151" t="str">
        <f>IF(G7="","",VLOOKUP(G7,$C$3:$D$10,2,FALSE))</f>
        <v>Јован Пармачки (472)</v>
      </c>
      <c r="I7" s="75"/>
      <c r="J7" s="75"/>
      <c r="K7" s="75"/>
      <c r="L7" s="75"/>
      <c r="M7" s="75"/>
      <c r="N7" s="75"/>
      <c r="O7" s="75"/>
      <c r="P7" s="17" t="str">
        <f>IF(I7="","",SUMPRODUCT(--(I7:O7&gt;I8:O8)))</f>
        <v/>
      </c>
    </row>
    <row r="8" spans="2:48" ht="16.2" thickBot="1">
      <c r="B8" s="48" t="s">
        <v>53</v>
      </c>
      <c r="C8" s="48">
        <v>6</v>
      </c>
      <c r="D8" s="24" t="str">
        <f>IF(' III'!$X$3="","",' III'!$X$3)</f>
        <v>Петар Поповски       (549)</v>
      </c>
      <c r="F8">
        <v>2</v>
      </c>
      <c r="G8" s="312"/>
      <c r="H8" s="151" t="str">
        <f>IF(G8="","",VLOOKUP(G8,$C$3:$D$10,2,FALSE))</f>
        <v/>
      </c>
      <c r="I8" s="75"/>
      <c r="J8" s="75"/>
      <c r="K8" s="75"/>
      <c r="L8" s="75"/>
      <c r="M8" s="75"/>
      <c r="N8" s="75"/>
      <c r="O8" s="75"/>
      <c r="P8" s="17" t="str">
        <f>IF(I7="","",SUMPRODUCT(--(I7:O7&lt;I8:O8)))</f>
        <v/>
      </c>
    </row>
    <row r="9" spans="2:48" ht="15.6">
      <c r="B9" s="48" t="s">
        <v>30</v>
      </c>
      <c r="C9" s="48">
        <v>7</v>
      </c>
      <c r="D9" s="27" t="str">
        <f>IF(IV!$X$2="","",IV!$X$2)</f>
        <v>Марко Цикарски (550)</v>
      </c>
      <c r="P9" s="8"/>
      <c r="Q9" s="76"/>
    </row>
    <row r="10" spans="2:48" ht="16.2" thickBot="1">
      <c r="B10" s="49" t="s">
        <v>52</v>
      </c>
      <c r="C10" s="49">
        <v>8</v>
      </c>
      <c r="D10" s="28" t="str">
        <f>IF(IV!$X$3="","",IV!$X$3)</f>
        <v>Илија Ѓорчески (681)</v>
      </c>
      <c r="P10" s="8"/>
      <c r="Q10" s="76"/>
    </row>
    <row r="11" spans="2:48" ht="15.6">
      <c r="B11" s="35"/>
      <c r="C11" s="35"/>
      <c r="D11" s="2"/>
      <c r="Q11" s="76"/>
    </row>
    <row r="12" spans="2:48" ht="15.6">
      <c r="B12" s="35"/>
      <c r="C12" s="35"/>
      <c r="D12" s="2"/>
      <c r="Q12" s="76"/>
      <c r="AO12" s="45"/>
    </row>
    <row r="13" spans="2:48" ht="15.6">
      <c r="B13" s="35"/>
      <c r="C13" s="35"/>
      <c r="D13" s="2"/>
      <c r="Q13" s="76"/>
      <c r="R13" s="95" t="str">
        <f>IF(P7="","",IF(P7&gt;P8,H7,H8))</f>
        <v/>
      </c>
      <c r="S13" s="75"/>
      <c r="T13" s="75"/>
      <c r="U13" s="75"/>
      <c r="V13" s="75"/>
      <c r="W13" s="75"/>
      <c r="X13" s="75"/>
      <c r="Y13" s="75"/>
      <c r="Z13" s="17" t="str">
        <f>IF(S13="","",SUMPRODUCT(--(S13:Y13&gt;S14:Y14)))</f>
        <v/>
      </c>
      <c r="AA13" s="11"/>
    </row>
    <row r="14" spans="2:48" ht="15.6">
      <c r="B14" s="35"/>
      <c r="C14" s="35">
        <v>1</v>
      </c>
      <c r="D14" s="313" t="s">
        <v>581</v>
      </c>
      <c r="Q14" s="82"/>
      <c r="R14" s="95" t="str">
        <f>IF(P19="","",IF(P19&gt;P20,H19,H20))</f>
        <v/>
      </c>
      <c r="S14" s="75"/>
      <c r="T14" s="75"/>
      <c r="U14" s="75"/>
      <c r="V14" s="75"/>
      <c r="W14" s="75"/>
      <c r="X14" s="75"/>
      <c r="Y14" s="75"/>
      <c r="Z14" s="17" t="str">
        <f>IF(S13="","",SUMPRODUCT(--(S13:Y13&lt;S14:Y14)))</f>
        <v/>
      </c>
      <c r="AA14" s="11"/>
    </row>
    <row r="15" spans="2:48" ht="15.6">
      <c r="B15" s="35"/>
      <c r="C15" s="35">
        <v>3</v>
      </c>
      <c r="D15" s="313" t="s">
        <v>582</v>
      </c>
      <c r="Q15" s="76"/>
      <c r="Z15" s="79"/>
      <c r="AO15" s="366" t="str">
        <f>IF(AK25="","",IF(AK25&gt;AK26,AC25,AC26))</f>
        <v/>
      </c>
    </row>
    <row r="16" spans="2:48" ht="15.6">
      <c r="B16" s="35"/>
      <c r="C16" s="35">
        <v>5</v>
      </c>
      <c r="D16" s="313" t="s">
        <v>583</v>
      </c>
      <c r="Q16" s="76"/>
      <c r="Z16" s="80"/>
      <c r="AN16" s="366" t="str">
        <f>IF(AK25="","",IF(AK25&lt;AK26,AC25,AC26))</f>
        <v/>
      </c>
      <c r="AO16" s="366"/>
      <c r="AP16" s="367" t="str">
        <f>IF(AK25=AK26,"",IF(AK34=AK35,AC34,IF(AK34&gt;AK35,AC34,AC35)))</f>
        <v/>
      </c>
    </row>
    <row r="17" spans="2:43" ht="15.6">
      <c r="B17" s="35"/>
      <c r="C17" s="35">
        <v>7</v>
      </c>
      <c r="D17" s="313" t="s">
        <v>584</v>
      </c>
      <c r="Q17" s="76"/>
      <c r="Z17" s="80"/>
      <c r="AK17" s="8"/>
      <c r="AN17" s="366"/>
      <c r="AO17" s="366"/>
      <c r="AP17" s="367"/>
    </row>
    <row r="18" spans="2:43" ht="15.6">
      <c r="B18" s="35"/>
      <c r="C18" s="35"/>
      <c r="D18" s="2"/>
      <c r="Q18" s="76"/>
      <c r="Z18" s="80"/>
      <c r="AK18" s="8"/>
      <c r="AN18" s="366"/>
      <c r="AP18" s="367"/>
    </row>
    <row r="19" spans="2:43" ht="16.2" thickBot="1">
      <c r="C19" s="35"/>
      <c r="D19" s="2"/>
      <c r="F19">
        <v>3</v>
      </c>
      <c r="G19" s="312"/>
      <c r="H19" s="151" t="str">
        <f>IF(G19="","",VLOOKUP(G19,$C$3:$D$10,2,FALSE))</f>
        <v/>
      </c>
      <c r="I19" s="75"/>
      <c r="J19" s="75"/>
      <c r="K19" s="75"/>
      <c r="L19" s="75"/>
      <c r="M19" s="75"/>
      <c r="N19" s="75"/>
      <c r="O19" s="75"/>
      <c r="P19" s="17" t="str">
        <f>IF(I19="","",SUMPRODUCT(--(I19:O19&gt;I20:O20)))</f>
        <v/>
      </c>
      <c r="Z19" s="80"/>
      <c r="AP19" s="368" t="str">
        <f>IF(AK25=AK26,"",IF(OR(AK34&gt;AK35,AK34&lt;AK35),"",AC35))</f>
        <v/>
      </c>
    </row>
    <row r="20" spans="2:43" ht="16.2" thickBot="1">
      <c r="C20" s="35"/>
      <c r="D20" s="309">
        <v>5.7</v>
      </c>
      <c r="F20">
        <v>4</v>
      </c>
      <c r="G20" s="312"/>
      <c r="H20" s="151" t="str">
        <f>IF(G20="","",VLOOKUP(G20,$C$3:$D$10,2,FALSE))</f>
        <v/>
      </c>
      <c r="I20" s="75"/>
      <c r="J20" s="75"/>
      <c r="K20" s="75"/>
      <c r="L20" s="75"/>
      <c r="M20" s="75"/>
      <c r="N20" s="75"/>
      <c r="O20" s="75"/>
      <c r="P20" s="17" t="str">
        <f>IF(I19="","",SUMPRODUCT(--(I19:O19&lt;I20:O20)))</f>
        <v/>
      </c>
      <c r="Z20" s="80"/>
      <c r="AO20" s="460" t="s">
        <v>58</v>
      </c>
      <c r="AP20" s="368"/>
    </row>
    <row r="21" spans="2:43" ht="16.2" customHeight="1" thickBot="1">
      <c r="C21" s="470" t="s">
        <v>585</v>
      </c>
      <c r="D21" s="470"/>
      <c r="Z21" s="80"/>
      <c r="AN21" s="463" t="s">
        <v>59</v>
      </c>
      <c r="AO21" s="461"/>
      <c r="AP21" s="368"/>
    </row>
    <row r="22" spans="2:43" ht="15.6" customHeight="1">
      <c r="C22" s="470"/>
      <c r="D22" s="470"/>
      <c r="Z22" s="80"/>
      <c r="AN22" s="464"/>
      <c r="AO22" s="461"/>
      <c r="AP22" s="466" t="s">
        <v>60</v>
      </c>
    </row>
    <row r="23" spans="2:43" ht="16.2" customHeight="1" thickBot="1">
      <c r="C23" s="470"/>
      <c r="D23" s="470"/>
      <c r="Z23" s="80"/>
      <c r="AN23" s="465"/>
      <c r="AO23" s="462"/>
      <c r="AP23" s="467"/>
    </row>
    <row r="24" spans="2:43" ht="15.6" customHeight="1">
      <c r="C24" s="470"/>
      <c r="D24" s="470"/>
      <c r="Z24" s="80"/>
    </row>
    <row r="25" spans="2:43" ht="15.6">
      <c r="C25" s="35"/>
      <c r="D25" s="2"/>
      <c r="P25" s="8"/>
      <c r="Z25" s="80"/>
      <c r="AC25" s="97" t="str">
        <f>IF(Z13="","",IF(Z13&gt;Z14,R13,R14))</f>
        <v/>
      </c>
      <c r="AD25" s="75"/>
      <c r="AE25" s="75"/>
      <c r="AF25" s="75"/>
      <c r="AG25" s="75"/>
      <c r="AH25" s="75"/>
      <c r="AI25" s="75"/>
      <c r="AJ25" s="75"/>
      <c r="AK25" s="17" t="str">
        <f>IF(AD25="","",SUMPRODUCT(--(AD25:AJ25&gt;AD26:AJ26)))</f>
        <v/>
      </c>
    </row>
    <row r="26" spans="2:43" ht="15.6">
      <c r="C26" s="35"/>
      <c r="D26" s="2"/>
      <c r="P26" s="8"/>
      <c r="Z26" s="80"/>
      <c r="AA26" s="78"/>
      <c r="AB26" s="31"/>
      <c r="AC26" s="97" t="str">
        <f>IF(Z37="","",IF(Z37&gt;Z38,R37,R38))</f>
        <v/>
      </c>
      <c r="AD26" s="75"/>
      <c r="AE26" s="75"/>
      <c r="AF26" s="75"/>
      <c r="AG26" s="75"/>
      <c r="AH26" s="75"/>
      <c r="AI26" s="75"/>
      <c r="AJ26" s="75"/>
      <c r="AK26" s="17" t="str">
        <f>IF(AD25="","",SUMPRODUCT(--(AD25:AJ25&lt;AD26:AJ26)))</f>
        <v/>
      </c>
    </row>
    <row r="27" spans="2:43" ht="15.6">
      <c r="C27" s="35"/>
      <c r="D27" s="2"/>
      <c r="Z27" s="80"/>
      <c r="AB27" s="38"/>
      <c r="AM27" s="378" t="s">
        <v>81</v>
      </c>
      <c r="AN27" s="379"/>
      <c r="AO27" s="379"/>
      <c r="AP27" s="379"/>
      <c r="AQ27" s="380"/>
    </row>
    <row r="28" spans="2:43" ht="15.6">
      <c r="C28" s="35"/>
      <c r="D28" s="2"/>
      <c r="Z28" s="80"/>
      <c r="AB28" s="38"/>
      <c r="AM28" s="306">
        <v>1</v>
      </c>
      <c r="AN28" s="307" t="s">
        <v>82</v>
      </c>
      <c r="AO28" s="468" t="str">
        <f>IF(AK25="","",IF(AK25&gt;AK26,AC25,AC26))</f>
        <v/>
      </c>
      <c r="AP28" s="468"/>
      <c r="AQ28" s="468"/>
    </row>
    <row r="29" spans="2:43" ht="15.6">
      <c r="C29" s="35"/>
      <c r="D29" s="2"/>
      <c r="Z29" s="80"/>
      <c r="AB29" s="38"/>
      <c r="AM29" s="90">
        <v>2</v>
      </c>
      <c r="AN29" s="91" t="s">
        <v>79</v>
      </c>
      <c r="AO29" s="382" t="str">
        <f>IF(AK25="","",IF(AK25&lt;AK26,AC25,AC26))</f>
        <v/>
      </c>
      <c r="AP29" s="382"/>
      <c r="AQ29" s="382"/>
    </row>
    <row r="30" spans="2:43" ht="15.6">
      <c r="C30" s="35"/>
      <c r="D30" s="2"/>
      <c r="Z30" s="80"/>
      <c r="AB30" s="38"/>
      <c r="AC30" s="42" t="s">
        <v>56</v>
      </c>
      <c r="AM30" s="86">
        <v>3</v>
      </c>
      <c r="AN30" s="20" t="str">
        <f>IF(AK34="","Semi-Finalist","Third Place")</f>
        <v>Semi-Finalist</v>
      </c>
      <c r="AO30" s="383" t="str">
        <f>IF(AK25=AK26,"",IF(AK34=AK35,AC34,IF(AK34&gt;AK35,AC34,AC35)))</f>
        <v/>
      </c>
      <c r="AP30" s="383"/>
      <c r="AQ30" s="383"/>
    </row>
    <row r="31" spans="2:43" ht="15.6">
      <c r="C31" s="35"/>
      <c r="D31" s="309">
        <v>5.7</v>
      </c>
      <c r="F31">
        <v>5</v>
      </c>
      <c r="G31" s="312"/>
      <c r="H31" s="151" t="str">
        <f>IF(G31="","",VLOOKUP(G31,$C$3:$D$10,2,FALSE))</f>
        <v/>
      </c>
      <c r="I31" s="75"/>
      <c r="J31" s="75"/>
      <c r="K31" s="75"/>
      <c r="L31" s="75"/>
      <c r="M31" s="75"/>
      <c r="N31" s="75"/>
      <c r="O31" s="75"/>
      <c r="P31" s="17" t="str">
        <f>IF(I31="","",SUMPRODUCT(--(I31:O31&gt;I32:O32)))</f>
        <v/>
      </c>
      <c r="Z31" s="80"/>
      <c r="AB31" s="38"/>
      <c r="AM31" s="89" t="str">
        <f>IF(AK35="","3","4")</f>
        <v>3</v>
      </c>
      <c r="AN31" s="20" t="str">
        <f>IF(AK35="","Semi-Finalist","Fourth Place")</f>
        <v>Semi-Finalist</v>
      </c>
      <c r="AO31" s="383" t="str">
        <f>IF(AK25=AK26,"",IF(AK34=AK35,AC35,IF(AK34&lt;AK35,AC34,AC35)))</f>
        <v/>
      </c>
      <c r="AP31" s="383"/>
      <c r="AQ31" s="383"/>
    </row>
    <row r="32" spans="2:43" ht="15.6">
      <c r="C32" s="35"/>
      <c r="D32" s="2"/>
      <c r="F32">
        <v>6</v>
      </c>
      <c r="G32" s="312"/>
      <c r="H32" s="151" t="str">
        <f>IF(G32="","",VLOOKUP(G32,$C$3:$D$10,2,FALSE))</f>
        <v/>
      </c>
      <c r="I32" s="75"/>
      <c r="J32" s="75"/>
      <c r="K32" s="75"/>
      <c r="L32" s="75"/>
      <c r="M32" s="75"/>
      <c r="N32" s="75"/>
      <c r="O32" s="75"/>
      <c r="P32" s="17" t="str">
        <f>IF(I31="","",SUMPRODUCT(--(I31:O31&lt;I32:O32)))</f>
        <v/>
      </c>
      <c r="Z32" s="80"/>
      <c r="AB32" s="38"/>
      <c r="AM32" s="87">
        <v>5</v>
      </c>
      <c r="AN32" s="88" t="s">
        <v>80</v>
      </c>
      <c r="AO32" s="384" t="str">
        <f>IF(P7="","",IF(P7&lt;P8,H7,H8))</f>
        <v/>
      </c>
      <c r="AP32" s="384"/>
      <c r="AQ32" s="384"/>
    </row>
    <row r="33" spans="3:43" ht="15.6">
      <c r="C33" s="35"/>
      <c r="D33" s="2"/>
      <c r="Q33" s="76"/>
      <c r="Z33" s="80"/>
      <c r="AB33" s="38"/>
      <c r="AM33" s="87">
        <v>5</v>
      </c>
      <c r="AN33" s="88" t="s">
        <v>80</v>
      </c>
      <c r="AO33" s="384" t="str">
        <f>IF(P19="","",IF(P19&lt;P20,H19,H20))</f>
        <v/>
      </c>
      <c r="AP33" s="384"/>
      <c r="AQ33" s="384"/>
    </row>
    <row r="34" spans="3:43" ht="15.6">
      <c r="C34" s="35"/>
      <c r="D34" s="2"/>
      <c r="Q34" s="76"/>
      <c r="Z34" s="80"/>
      <c r="AB34" s="62"/>
      <c r="AC34" s="98" t="str">
        <f>IF(Z13="","",IF(Z13&lt;Z14,R13,R14))</f>
        <v/>
      </c>
      <c r="AD34" s="75"/>
      <c r="AE34" s="75"/>
      <c r="AF34" s="75"/>
      <c r="AG34" s="75"/>
      <c r="AH34" s="75"/>
      <c r="AI34" s="75"/>
      <c r="AJ34" s="75"/>
      <c r="AK34" s="17" t="str">
        <f>IF(AD34="","",SUMPRODUCT(--(AD34:AJ34&gt;AD35:AJ35)))</f>
        <v/>
      </c>
      <c r="AM34" s="87">
        <v>5</v>
      </c>
      <c r="AN34" s="88" t="s">
        <v>80</v>
      </c>
      <c r="AO34" s="384" t="str">
        <f>IF(P31="","",IF(P31&lt;P32,H31,H32))</f>
        <v/>
      </c>
      <c r="AP34" s="384"/>
      <c r="AQ34" s="384"/>
    </row>
    <row r="35" spans="3:43">
      <c r="Q35" s="76"/>
      <c r="Z35" s="80"/>
      <c r="AC35" s="98" t="str">
        <f>IF(Z37="","",IF(Z37&lt;Z38,R37,R38))</f>
        <v/>
      </c>
      <c r="AD35" s="75"/>
      <c r="AE35" s="75"/>
      <c r="AF35" s="75"/>
      <c r="AG35" s="75"/>
      <c r="AH35" s="75"/>
      <c r="AI35" s="75"/>
      <c r="AJ35" s="75"/>
      <c r="AK35" s="17" t="str">
        <f>IF(AD34="","",SUMPRODUCT(--(AD34:AJ34&lt;AD35:AJ35)))</f>
        <v/>
      </c>
      <c r="AM35" s="87">
        <v>5</v>
      </c>
      <c r="AN35" s="88" t="s">
        <v>80</v>
      </c>
      <c r="AO35" s="384" t="str">
        <f>IF(P43="","",IF(P43&lt;P44,H43,H44))</f>
        <v/>
      </c>
      <c r="AP35" s="384"/>
      <c r="AQ35" s="384"/>
    </row>
    <row r="36" spans="3:43">
      <c r="Q36" s="76"/>
      <c r="Z36" s="81"/>
      <c r="AM36" s="163"/>
      <c r="AN36" s="4"/>
      <c r="AO36" s="377"/>
      <c r="AP36" s="377"/>
      <c r="AQ36" s="377"/>
    </row>
    <row r="37" spans="3:43">
      <c r="Q37" s="76"/>
      <c r="R37" s="95" t="str">
        <f>IF(P31="","",IF(P31&gt;P32,H31,H32))</f>
        <v/>
      </c>
      <c r="S37" s="75"/>
      <c r="T37" s="75"/>
      <c r="U37" s="75"/>
      <c r="V37" s="75"/>
      <c r="W37" s="75"/>
      <c r="X37" s="75"/>
      <c r="Y37" s="75"/>
      <c r="Z37" s="17" t="str">
        <f>IF(S37="","",SUMPRODUCT(--(S37:Y37&gt;S38:Y38)))</f>
        <v/>
      </c>
      <c r="AA37" s="11"/>
      <c r="AM37" s="163"/>
      <c r="AN37" s="4"/>
      <c r="AO37" s="377"/>
      <c r="AP37" s="377"/>
      <c r="AQ37" s="377"/>
    </row>
    <row r="38" spans="3:43">
      <c r="Q38" s="82"/>
      <c r="R38" s="95" t="str">
        <f>IF(P43="","",IF(P43&gt;P44,H43,H44))</f>
        <v/>
      </c>
      <c r="S38" s="75"/>
      <c r="T38" s="75"/>
      <c r="U38" s="75"/>
      <c r="V38" s="75"/>
      <c r="W38" s="75"/>
      <c r="X38" s="75"/>
      <c r="Y38" s="75"/>
      <c r="Z38" s="17" t="str">
        <f>IF(S37="","",SUMPRODUCT(--(S37:Y37&lt;S38:Y38)))</f>
        <v/>
      </c>
      <c r="AA38" s="11"/>
      <c r="AM38" s="163"/>
      <c r="AN38" s="4"/>
      <c r="AO38" s="377"/>
      <c r="AP38" s="377"/>
      <c r="AQ38" s="377"/>
    </row>
    <row r="39" spans="3:43">
      <c r="Q39" s="76"/>
      <c r="AM39" s="163"/>
      <c r="AN39" s="4"/>
      <c r="AO39" s="377"/>
      <c r="AP39" s="377"/>
      <c r="AQ39" s="377"/>
    </row>
    <row r="40" spans="3:43">
      <c r="Q40" s="76"/>
      <c r="AM40" s="163"/>
      <c r="AN40" s="4"/>
      <c r="AO40" s="377"/>
      <c r="AP40" s="377"/>
      <c r="AQ40" s="377"/>
    </row>
    <row r="41" spans="3:43">
      <c r="P41" s="8"/>
      <c r="Q41" s="76"/>
      <c r="AM41" s="163"/>
      <c r="AN41" s="4"/>
      <c r="AO41" s="377"/>
      <c r="AP41" s="377"/>
      <c r="AQ41" s="377"/>
    </row>
    <row r="42" spans="3:43">
      <c r="P42" s="8"/>
      <c r="Q42" s="76"/>
      <c r="AM42" s="163"/>
      <c r="AN42" s="4"/>
      <c r="AO42" s="377"/>
      <c r="AP42" s="377"/>
      <c r="AQ42" s="377"/>
    </row>
    <row r="43" spans="3:43">
      <c r="F43">
        <v>7</v>
      </c>
      <c r="G43" s="312"/>
      <c r="H43" s="151" t="str">
        <f>IF(G43="","",VLOOKUP(G43,$C$3:$D$10,2,FALSE))</f>
        <v/>
      </c>
      <c r="I43" s="75"/>
      <c r="J43" s="75"/>
      <c r="K43" s="75"/>
      <c r="L43" s="75"/>
      <c r="M43" s="75"/>
      <c r="N43" s="75"/>
      <c r="O43" s="75"/>
      <c r="P43" s="17" t="str">
        <f>IF(I43="","",SUMPRODUCT(--(I43:O43&gt;I44:O44)))</f>
        <v/>
      </c>
      <c r="AM43" s="163"/>
      <c r="AN43" s="4"/>
      <c r="AO43" s="377"/>
      <c r="AP43" s="377"/>
      <c r="AQ43" s="377"/>
    </row>
    <row r="44" spans="3:43">
      <c r="F44">
        <v>8</v>
      </c>
      <c r="G44" s="312">
        <v>3</v>
      </c>
      <c r="H44" s="151" t="str">
        <f>IF(G44="","",VLOOKUP(G44,$C$3:$D$10,2,FALSE))</f>
        <v>Филип Цековски (566)</v>
      </c>
      <c r="I44" s="75"/>
      <c r="J44" s="75"/>
      <c r="K44" s="75"/>
      <c r="L44" s="75"/>
      <c r="M44" s="75"/>
      <c r="N44" s="75"/>
      <c r="O44" s="75"/>
      <c r="P44" s="17" t="str">
        <f>IF(I43="","",SUMPRODUCT(--(I43:O43&lt;I44:O44)))</f>
        <v/>
      </c>
    </row>
    <row r="49" spans="37:43">
      <c r="AK49" s="8"/>
    </row>
    <row r="50" spans="37:43">
      <c r="AN50" s="4"/>
      <c r="AO50" s="377"/>
      <c r="AP50" s="377"/>
      <c r="AQ50" s="377"/>
    </row>
    <row r="51" spans="37:43">
      <c r="AN51" s="4"/>
      <c r="AO51" s="377"/>
      <c r="AP51" s="377"/>
      <c r="AQ51" s="377"/>
    </row>
    <row r="52" spans="37:43">
      <c r="AN52" s="4"/>
      <c r="AO52" s="377"/>
      <c r="AP52" s="377"/>
      <c r="AQ52" s="377"/>
    </row>
  </sheetData>
  <mergeCells count="29">
    <mergeCell ref="AO51:AQ51"/>
    <mergeCell ref="AO52:AQ52"/>
    <mergeCell ref="AO39:AQ39"/>
    <mergeCell ref="AO40:AQ40"/>
    <mergeCell ref="AO41:AQ41"/>
    <mergeCell ref="AO42:AQ42"/>
    <mergeCell ref="AO43:AQ43"/>
    <mergeCell ref="AO50:AQ50"/>
    <mergeCell ref="AO38:AQ38"/>
    <mergeCell ref="AM27:AQ27"/>
    <mergeCell ref="AO28:AQ28"/>
    <mergeCell ref="AO29:AQ29"/>
    <mergeCell ref="AO30:AQ30"/>
    <mergeCell ref="AO31:AQ31"/>
    <mergeCell ref="AO32:AQ32"/>
    <mergeCell ref="AO33:AQ33"/>
    <mergeCell ref="AO34:AQ34"/>
    <mergeCell ref="AO35:AQ35"/>
    <mergeCell ref="AO36:AQ36"/>
    <mergeCell ref="AO37:AQ37"/>
    <mergeCell ref="C1:D1"/>
    <mergeCell ref="AO15:AO17"/>
    <mergeCell ref="AN16:AN18"/>
    <mergeCell ref="AP16:AP18"/>
    <mergeCell ref="AP19:AP21"/>
    <mergeCell ref="AO20:AO23"/>
    <mergeCell ref="AN21:AN23"/>
    <mergeCell ref="AP22:AP23"/>
    <mergeCell ref="C21:D24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50"/>
  </sheetPr>
  <dimension ref="B1:BA52"/>
  <sheetViews>
    <sheetView tabSelected="1" topLeftCell="A9" zoomScale="90" zoomScaleNormal="90" workbookViewId="0">
      <selection activeCell="AA26" sqref="AA26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3" width="3.33203125" style="2" bestFit="1" customWidth="1"/>
    <col min="14" max="16" width="3" style="2" customWidth="1"/>
    <col min="17" max="17" width="9.109375" style="2"/>
    <col min="18" max="18" width="31.44140625" style="2" customWidth="1"/>
    <col min="19" max="23" width="3.33203125" style="2" bestFit="1" customWidth="1"/>
    <col min="24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7" width="3" style="2" customWidth="1"/>
    <col min="50" max="52" width="31.44140625" customWidth="1"/>
  </cols>
  <sheetData>
    <row r="1" spans="2:53" ht="28.8">
      <c r="C1" s="364" t="s">
        <v>61</v>
      </c>
      <c r="D1" s="365"/>
      <c r="E1" s="345" t="s">
        <v>908</v>
      </c>
      <c r="F1" s="345" t="s">
        <v>907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tr">
        <f>IF(' I'!$X$2="","",' I'!$X$2)</f>
        <v>Јован Пармачки (472)</v>
      </c>
      <c r="G3" s="35"/>
    </row>
    <row r="4" spans="2:53" ht="16.2" thickBot="1">
      <c r="B4" s="214" t="s">
        <v>55</v>
      </c>
      <c r="C4" s="215">
        <v>2</v>
      </c>
      <c r="D4" s="208" t="str">
        <f>IF(' I'!$X$3="","",' I'!$X$3)</f>
        <v>Марко Макаријоски (656)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tr">
        <f>IF(' II'!$X$2="","",' II'!$X$2)</f>
        <v>Филип Цековски (566)</v>
      </c>
      <c r="F5" s="2">
        <v>1</v>
      </c>
      <c r="G5" s="155">
        <v>1</v>
      </c>
      <c r="H5" s="156" t="str">
        <f>IF(G5="","",VLOOKUP(G5,$C$3:$D$18,2,FALSE))</f>
        <v>Јован Пармачки (472)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tr">
        <f>IF(' II'!$X$3="","",' II'!$X$3)</f>
        <v>Стефан Арсов (636)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tr">
        <f>IF(' III'!$X$2="","",' III'!$X$2)</f>
        <v>Дарис Мемиќ (533)</v>
      </c>
      <c r="F7" s="2"/>
      <c r="G7" s="153"/>
      <c r="Q7" s="76"/>
      <c r="R7" s="96" t="str">
        <f>H5</f>
        <v>Јован Пармачки (472)</v>
      </c>
      <c r="S7" s="75">
        <v>11</v>
      </c>
      <c r="T7" s="75">
        <v>14</v>
      </c>
      <c r="U7" s="75">
        <v>11</v>
      </c>
      <c r="V7" s="75"/>
      <c r="W7" s="75"/>
      <c r="X7" s="75"/>
      <c r="Y7" s="75"/>
      <c r="Z7" s="17">
        <f>IF(S7="","",SUMPRODUCT(--(S7:Y7&gt;S8:Y8)))</f>
        <v>3</v>
      </c>
    </row>
    <row r="8" spans="2:53" ht="16.2" thickBot="1">
      <c r="B8" s="214" t="s">
        <v>53</v>
      </c>
      <c r="C8" s="215">
        <v>6</v>
      </c>
      <c r="D8" s="208" t="str">
        <f>IF(' III'!$X$3="","",' III'!$X$3)</f>
        <v>Петар Поповски       (549)</v>
      </c>
      <c r="F8" s="2"/>
      <c r="G8" s="153"/>
      <c r="Q8" s="82"/>
      <c r="R8" s="96" t="str">
        <f>IF(P10="","",IF(P10&gt;P11,H10,H11))</f>
        <v>Стефан Арсов (636)</v>
      </c>
      <c r="S8" s="75">
        <v>3</v>
      </c>
      <c r="T8" s="75">
        <v>11</v>
      </c>
      <c r="U8" s="75">
        <v>3</v>
      </c>
      <c r="V8" s="75"/>
      <c r="W8" s="75"/>
      <c r="X8" s="75"/>
      <c r="Y8" s="75"/>
      <c r="Z8" s="17">
        <f>IF(S7="","",SUMPRODUCT(--(S7:Y7&lt;S8:Y8)))</f>
        <v>0</v>
      </c>
    </row>
    <row r="9" spans="2:53" ht="15.6">
      <c r="B9" s="218" t="s">
        <v>30</v>
      </c>
      <c r="C9" s="210">
        <v>7</v>
      </c>
      <c r="D9" s="211" t="str">
        <f>IF(IV!$X$2="","",IV!$X$2)</f>
        <v>Марко Цикарски (550)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tr">
        <f>IF(IV!$X$3="","",IV!$X$3)</f>
        <v>Илија Ѓорчески (681)</v>
      </c>
      <c r="F10" s="2">
        <v>2</v>
      </c>
      <c r="G10" s="152">
        <v>4</v>
      </c>
      <c r="H10" s="151" t="str">
        <f>IF(G10="","",VLOOKUP(G10,$C$3:$D$18,2,FALSE))</f>
        <v>Стефан Арсов (636)</v>
      </c>
      <c r="I10" s="75">
        <v>11</v>
      </c>
      <c r="J10" s="75">
        <v>11</v>
      </c>
      <c r="K10" s="75">
        <v>11</v>
      </c>
      <c r="L10" s="75"/>
      <c r="M10" s="75"/>
      <c r="N10" s="75"/>
      <c r="O10" s="75"/>
      <c r="P10" s="17">
        <f>IF(I10="","",SUMPRODUCT(--(I10:O10&gt;I11:O11)))</f>
        <v>3</v>
      </c>
      <c r="Z10" s="8"/>
      <c r="AA10" s="76"/>
    </row>
    <row r="11" spans="2:53" ht="15.6">
      <c r="B11" s="212" t="s">
        <v>31</v>
      </c>
      <c r="C11" s="213">
        <v>9</v>
      </c>
      <c r="D11" s="207" t="str">
        <f>IF(V!$X$2="","",V!$X$2)</f>
        <v>Кире Тодоровски (654)</v>
      </c>
      <c r="F11" s="2">
        <v>3</v>
      </c>
      <c r="G11" s="154">
        <v>6</v>
      </c>
      <c r="H11" s="151" t="str">
        <f>IF(G11="","",VLOOKUP(G11,$C$3:$D$18,2,FALSE))</f>
        <v>Петар Поповски       (549)</v>
      </c>
      <c r="I11" s="75">
        <v>3</v>
      </c>
      <c r="J11" s="75">
        <v>8</v>
      </c>
      <c r="K11" s="75">
        <v>7</v>
      </c>
      <c r="L11" s="75"/>
      <c r="M11" s="75"/>
      <c r="N11" s="75"/>
      <c r="O11" s="75"/>
      <c r="P11" s="17">
        <f>IF(I10="","",SUMPRODUCT(--(I10:O10&lt;I11:O11)))</f>
        <v>0</v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>Давид Треновски (723)</v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>Благој Ѓорчески (617)</v>
      </c>
      <c r="F13" s="2"/>
      <c r="G13" s="153"/>
      <c r="P13" s="8"/>
      <c r="AA13" s="76"/>
      <c r="AB13" s="95" t="str">
        <f>IF(Z7="","",IF(Z7&gt;Z8,R7,R8))</f>
        <v>Јован Пармачки (472)</v>
      </c>
      <c r="AC13" s="75">
        <v>11</v>
      </c>
      <c r="AD13" s="75">
        <v>11</v>
      </c>
      <c r="AE13" s="75">
        <v>11</v>
      </c>
      <c r="AF13" s="75"/>
      <c r="AG13" s="75"/>
      <c r="AH13" s="75"/>
      <c r="AI13" s="75"/>
      <c r="AJ13" s="17">
        <f>IF(AC13="","",SUMPRODUCT(--(AC13:AI13&gt;AC14:AI14)))</f>
        <v>3</v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>Матеј Тачунски (724)</v>
      </c>
      <c r="F14" s="2"/>
      <c r="G14" s="153"/>
      <c r="P14" s="8"/>
      <c r="AA14" s="82"/>
      <c r="AB14" s="95" t="str">
        <f>IF(Z19="","",IF(Z19&gt;Z20,R19,R20))</f>
        <v>Кире Тодоровски (654)</v>
      </c>
      <c r="AC14" s="75">
        <v>7</v>
      </c>
      <c r="AD14" s="75">
        <v>9</v>
      </c>
      <c r="AE14" s="75">
        <v>7</v>
      </c>
      <c r="AF14" s="75"/>
      <c r="AG14" s="75"/>
      <c r="AH14" s="75"/>
      <c r="AI14" s="75"/>
      <c r="AJ14" s="17">
        <f>IF(AC13="","",SUMPRODUCT(--(AC13:AI13&lt;AC14:AI14)))</f>
        <v>0</v>
      </c>
      <c r="AK14" s="11"/>
    </row>
    <row r="15" spans="2:53" ht="15.6">
      <c r="C15" s="35"/>
      <c r="D15" s="2"/>
      <c r="F15" s="2"/>
      <c r="G15" s="153"/>
      <c r="AA15" s="76"/>
      <c r="AJ15" s="79"/>
      <c r="AY15" s="366" t="str">
        <f>IF(AU25="","",IF(AU25&gt;AU26,AM25,AM26))</f>
        <v>Јован Пармачки (472)</v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366" t="str">
        <f>IF(AU25="","",IF(AU25&lt;AU26,AM25,AM26))</f>
        <v>Филип Цековски (566)</v>
      </c>
      <c r="AY16" s="366"/>
      <c r="AZ16" s="367" t="str">
        <f>IF(AU25=AU26,"",IF(AU34=AU35,AM34,IF(AU34&gt;AU35,AM34,AM35)))</f>
        <v>Кире Тодоровски (654)</v>
      </c>
    </row>
    <row r="17" spans="3:53" ht="15.6">
      <c r="C17" s="35"/>
      <c r="D17" s="2"/>
      <c r="F17" s="2">
        <v>4</v>
      </c>
      <c r="G17" s="155">
        <v>9</v>
      </c>
      <c r="H17" s="156" t="str">
        <f>IF(G17="","",VLOOKUP(G17,$C$3:$D$18,2,FALSE))</f>
        <v>Кире Тодоровски (654)</v>
      </c>
      <c r="I17" s="157">
        <v>9</v>
      </c>
      <c r="J17" s="157">
        <v>13</v>
      </c>
      <c r="K17" s="157">
        <v>14</v>
      </c>
      <c r="L17" s="157">
        <v>11</v>
      </c>
      <c r="M17" s="157">
        <v>11</v>
      </c>
      <c r="N17" s="157"/>
      <c r="O17" s="157"/>
      <c r="P17" s="158" cm="1">
        <f t="array" ref="P17">IF(I17="","",SUMPRODUCT(--(I17:O17&gt;I18:O18)))</f>
        <v>3</v>
      </c>
      <c r="AA17" s="76"/>
      <c r="AJ17" s="80"/>
      <c r="AU17" s="8"/>
      <c r="AX17" s="366"/>
      <c r="AY17" s="366"/>
      <c r="AZ17" s="367"/>
    </row>
    <row r="18" spans="3:53" ht="15.6">
      <c r="C18" s="35"/>
      <c r="D18" s="2"/>
      <c r="E18" s="2" t="s">
        <v>909</v>
      </c>
      <c r="F18" s="2">
        <v>5</v>
      </c>
      <c r="G18" s="152">
        <v>12</v>
      </c>
      <c r="H18" s="151" t="str">
        <f>IF(G18="","",VLOOKUP(G18,$C$3:$D$18,2,FALSE))</f>
        <v>Матеј Тачунски (724)</v>
      </c>
      <c r="I18" s="75">
        <v>11</v>
      </c>
      <c r="J18" s="75">
        <v>11</v>
      </c>
      <c r="K18" s="75">
        <v>16</v>
      </c>
      <c r="L18" s="75">
        <v>8</v>
      </c>
      <c r="M18" s="75">
        <v>9</v>
      </c>
      <c r="N18" s="75"/>
      <c r="O18" s="75"/>
      <c r="P18" s="17" cm="1">
        <f t="array" ref="P18">IF(I17="","",SUMPRODUCT(--(I17:O17&lt;I18:O18)))</f>
        <v>2</v>
      </c>
      <c r="Q18" s="76"/>
      <c r="AA18" s="76"/>
      <c r="AJ18" s="80"/>
      <c r="AU18" s="8"/>
      <c r="AX18" s="366"/>
      <c r="AZ18" s="367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>Кире Тодоровски (654)</v>
      </c>
      <c r="S19" s="75">
        <v>11</v>
      </c>
      <c r="T19" s="75">
        <v>9</v>
      </c>
      <c r="U19" s="75">
        <v>8</v>
      </c>
      <c r="V19" s="75">
        <v>11</v>
      </c>
      <c r="W19" s="75">
        <v>12</v>
      </c>
      <c r="X19" s="75"/>
      <c r="Y19" s="75"/>
      <c r="Z19" s="17">
        <f>IF(S19="","",SUMPRODUCT(--(S19:Y19&gt;S20:Y20)))</f>
        <v>3</v>
      </c>
      <c r="AJ19" s="80"/>
      <c r="AZ19" s="368" t="str">
        <f>IF(AU25=AU26,"",IF(OR(AU34&gt;AU35,AU34&lt;AU35),"",AM35))</f>
        <v>Дарис Мемиќ (533)</v>
      </c>
    </row>
    <row r="20" spans="3:53" ht="16.2" thickBot="1">
      <c r="C20" s="35"/>
      <c r="D20" s="2"/>
      <c r="F20" s="2"/>
      <c r="G20" s="153"/>
      <c r="Q20" s="82"/>
      <c r="R20" s="96" t="str">
        <f>H23</f>
        <v>Марко Цикарски (550)</v>
      </c>
      <c r="S20" s="75">
        <v>8</v>
      </c>
      <c r="T20" s="75">
        <v>11</v>
      </c>
      <c r="U20" s="75">
        <v>11</v>
      </c>
      <c r="V20" s="75">
        <v>10</v>
      </c>
      <c r="W20" s="75">
        <v>10</v>
      </c>
      <c r="X20" s="75"/>
      <c r="Y20" s="75"/>
      <c r="Z20" s="17">
        <f>IF(S19="","",SUMPRODUCT(--(S19:Y19&lt;S20:Y20)))</f>
        <v>2</v>
      </c>
      <c r="AJ20" s="80"/>
      <c r="AY20" s="369" t="s">
        <v>58</v>
      </c>
      <c r="AZ20" s="368"/>
    </row>
    <row r="21" spans="3:53" ht="16.2" thickBot="1">
      <c r="C21" s="35"/>
      <c r="D21" s="2"/>
      <c r="F21" s="2"/>
      <c r="G21" s="153"/>
      <c r="P21" s="8"/>
      <c r="Q21" s="76"/>
      <c r="AJ21" s="80"/>
      <c r="AX21" s="372" t="s">
        <v>59</v>
      </c>
      <c r="AY21" s="370"/>
      <c r="AZ21" s="368"/>
    </row>
    <row r="22" spans="3:53" ht="15.6">
      <c r="C22" s="35"/>
      <c r="D22" s="2"/>
      <c r="F22" s="2"/>
      <c r="G22" s="35"/>
      <c r="P22" s="11"/>
      <c r="AJ22" s="80"/>
      <c r="AX22" s="373"/>
      <c r="AY22" s="370"/>
      <c r="AZ22" s="375" t="s">
        <v>60</v>
      </c>
    </row>
    <row r="23" spans="3:53" ht="16.2" thickBot="1">
      <c r="C23" s="35"/>
      <c r="D23" s="2"/>
      <c r="E23" t="s">
        <v>681</v>
      </c>
      <c r="F23" s="2">
        <v>6</v>
      </c>
      <c r="G23" s="154">
        <v>7</v>
      </c>
      <c r="H23" s="151" t="str">
        <f>IF(G23="","",VLOOKUP(G23,$C$3:$D$18,2,FALSE))</f>
        <v>Марко Цикарски (550)</v>
      </c>
      <c r="I23" s="75"/>
      <c r="J23" s="75"/>
      <c r="K23" s="75"/>
      <c r="L23" s="75"/>
      <c r="M23" s="75"/>
      <c r="N23" s="75"/>
      <c r="O23" s="75"/>
      <c r="P23" s="17"/>
      <c r="AJ23" s="80"/>
      <c r="AX23" s="374"/>
      <c r="AY23" s="371"/>
      <c r="AZ23" s="376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>Јован Пармачки (472)</v>
      </c>
      <c r="AN25" s="75">
        <v>11</v>
      </c>
      <c r="AO25" s="75">
        <v>11</v>
      </c>
      <c r="AP25" s="75">
        <v>11</v>
      </c>
      <c r="AQ25" s="75"/>
      <c r="AR25" s="75"/>
      <c r="AS25" s="75"/>
      <c r="AT25" s="75"/>
      <c r="AU25" s="17">
        <f>IF(AN25="","",SUMPRODUCT(--(AN25:AT25&gt;AN26:AT26)))</f>
        <v>3</v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>Филип Цековски (566)</v>
      </c>
      <c r="AN26" s="75">
        <v>8</v>
      </c>
      <c r="AO26" s="75">
        <v>7</v>
      </c>
      <c r="AP26" s="75">
        <v>4</v>
      </c>
      <c r="AQ26" s="75"/>
      <c r="AR26" s="75"/>
      <c r="AS26" s="75"/>
      <c r="AT26" s="75"/>
      <c r="AU26" s="17">
        <f>IF(AN25="","",SUMPRODUCT(--(AN25:AT25&lt;AN26:AT26)))</f>
        <v>0</v>
      </c>
    </row>
    <row r="27" spans="3:53" ht="15.6">
      <c r="C27" s="35"/>
      <c r="D27" s="2"/>
      <c r="F27" s="2"/>
      <c r="G27" s="35"/>
      <c r="AJ27" s="80"/>
      <c r="AL27" s="38"/>
      <c r="AW27" s="378" t="s">
        <v>81</v>
      </c>
      <c r="AX27" s="379"/>
      <c r="AY27" s="379"/>
      <c r="AZ27" s="379"/>
      <c r="BA27" s="380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381" t="str">
        <f>IF(AU25="","",IF(AU25&gt;AU26,AM25,AM26))</f>
        <v>Јован Пармачки (472)</v>
      </c>
      <c r="AZ28" s="381"/>
      <c r="BA28" s="381"/>
    </row>
    <row r="29" spans="3:53" ht="15.6">
      <c r="C29" s="35"/>
      <c r="D29" s="2"/>
      <c r="E29" t="s">
        <v>681</v>
      </c>
      <c r="F29" s="2">
        <v>7</v>
      </c>
      <c r="G29" s="155">
        <v>5</v>
      </c>
      <c r="H29" s="156" t="str">
        <f>IF(G29="","",VLOOKUP(G29,$C$3:$D$18,2,FALSE))</f>
        <v>Дарис Мемиќ (533)</v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2" t="str">
        <f>IF(AU25="","",IF(AU25&lt;AU26,AM25,AM26))</f>
        <v>Филип Цековски (566)</v>
      </c>
      <c r="AZ29" s="382"/>
      <c r="BA29" s="382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3" t="str">
        <f>IF(AU25=AU26,"",IF(AU34=AU35,AM34,IF(AU34&gt;AU35,AM34,AM35)))</f>
        <v>Кире Тодоровски (654)</v>
      </c>
      <c r="AZ30" s="383"/>
      <c r="BA30" s="383"/>
    </row>
    <row r="31" spans="3:53" ht="15.6">
      <c r="C31" s="35"/>
      <c r="D31" s="2"/>
      <c r="G31" s="153"/>
      <c r="Q31" s="76"/>
      <c r="R31" s="96" t="str">
        <f>H29</f>
        <v>Дарис Мемиќ (533)</v>
      </c>
      <c r="S31" s="75">
        <v>11</v>
      </c>
      <c r="T31" s="75">
        <v>11</v>
      </c>
      <c r="U31" s="75">
        <v>11</v>
      </c>
      <c r="V31" s="75"/>
      <c r="W31" s="75"/>
      <c r="X31" s="75"/>
      <c r="Y31" s="75"/>
      <c r="Z31" s="17">
        <f>IF(S31="","",SUMPRODUCT(--(S31:Y31&gt;S32:Y32)))</f>
        <v>3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3" t="str">
        <f>IF(AU25=AU26,"",IF(AU34=AU35,AM35,IF(AU34&lt;AU35,AM34,AM35)))</f>
        <v>Дарис Мемиќ (533)</v>
      </c>
      <c r="AZ31" s="383"/>
      <c r="BA31" s="383"/>
    </row>
    <row r="32" spans="3:53" ht="15.6">
      <c r="C32" s="35"/>
      <c r="D32" s="2"/>
      <c r="G32" s="153"/>
      <c r="Q32" s="82"/>
      <c r="R32" s="96" t="str">
        <f>IF(P34="","",IF(P34&gt;P35,H34,H35))</f>
        <v>Благој Ѓорчески (617)</v>
      </c>
      <c r="S32" s="75">
        <v>4</v>
      </c>
      <c r="T32" s="75">
        <v>5</v>
      </c>
      <c r="U32" s="75">
        <v>4</v>
      </c>
      <c r="V32" s="75"/>
      <c r="W32" s="75"/>
      <c r="X32" s="75"/>
      <c r="Y32" s="75"/>
      <c r="Z32" s="17">
        <f>IF(S31="","",SUMPRODUCT(--(S31:Y31&lt;S32:Y32)))</f>
        <v>0</v>
      </c>
      <c r="AJ32" s="80"/>
      <c r="AL32" s="38"/>
      <c r="AW32" s="87">
        <v>5</v>
      </c>
      <c r="AX32" s="88" t="s">
        <v>80</v>
      </c>
      <c r="AY32" s="384" t="str">
        <f>IF(Z7="","",IF(Z7&lt;Z8,R7,R8))</f>
        <v>Стефан Арсов (636)</v>
      </c>
      <c r="AZ32" s="384"/>
      <c r="BA32" s="384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4" t="str">
        <f>IF(Z19="","",IF(Z19&lt;Z20,R19,R20))</f>
        <v>Марко Цикарски (550)</v>
      </c>
      <c r="AZ33" s="384"/>
      <c r="BA33" s="384"/>
    </row>
    <row r="34" spans="3:53" ht="15.6">
      <c r="C34" s="35"/>
      <c r="D34" s="2"/>
      <c r="E34" s="2" t="s">
        <v>909</v>
      </c>
      <c r="F34" s="2">
        <v>8</v>
      </c>
      <c r="G34" s="152">
        <v>2</v>
      </c>
      <c r="H34" s="151" t="str">
        <f>IF(G34="","",VLOOKUP(G34,$C$3:$D$18,2,FALSE))</f>
        <v>Марко Макаријоски (656)</v>
      </c>
      <c r="I34" s="75">
        <v>11</v>
      </c>
      <c r="J34" s="75">
        <v>0</v>
      </c>
      <c r="K34" s="75">
        <v>8</v>
      </c>
      <c r="L34" s="75">
        <v>8</v>
      </c>
      <c r="M34" s="75"/>
      <c r="N34" s="75"/>
      <c r="O34" s="75"/>
      <c r="P34" s="17">
        <f>IF(I34="","",SUMPRODUCT(--(I34:O34&gt;I35:O35)))</f>
        <v>1</v>
      </c>
      <c r="AA34" s="76"/>
      <c r="AJ34" s="80"/>
      <c r="AL34" s="62"/>
      <c r="AM34" s="98" t="str">
        <f>IF(AJ13="","",IF(AJ13&lt;AJ14,AB13,AB14))</f>
        <v>Кире Тодоровски (654)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4" t="str">
        <f>IF(Z31="","",IF(Z31&lt;Z32,R31,R32))</f>
        <v>Благој Ѓорчески (617)</v>
      </c>
      <c r="AZ34" s="384"/>
      <c r="BA34" s="384"/>
    </row>
    <row r="35" spans="3:53">
      <c r="F35" s="2">
        <v>9</v>
      </c>
      <c r="G35" s="154">
        <v>11</v>
      </c>
      <c r="H35" s="151" t="str">
        <f>IF(G35="","",VLOOKUP(G35,$C$3:$D$18,2,FALSE))</f>
        <v>Благој Ѓорчески (617)</v>
      </c>
      <c r="I35" s="75">
        <v>7</v>
      </c>
      <c r="J35" s="75">
        <v>11</v>
      </c>
      <c r="K35" s="75">
        <v>11</v>
      </c>
      <c r="L35" s="75">
        <v>11</v>
      </c>
      <c r="M35" s="75"/>
      <c r="N35" s="75"/>
      <c r="O35" s="75"/>
      <c r="P35" s="17">
        <f>IF(I34="","",SUMPRODUCT(--(I34:O34&lt;I35:O35)))</f>
        <v>3</v>
      </c>
      <c r="AA35" s="76"/>
      <c r="AJ35" s="80"/>
      <c r="AM35" s="98" t="str">
        <f>IF(AJ37="","",IF(AJ37&lt;AJ38,AB37,AB38))</f>
        <v>Дарис Мемиќ (533)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385" t="str">
        <f>IF(Z43="","",IF(Z43&lt;Z44,R43,R44))</f>
        <v>Давид Треновски (723)</v>
      </c>
      <c r="AZ35" s="385"/>
      <c r="BA35" s="385"/>
    </row>
    <row r="36" spans="3:53">
      <c r="F36" s="2"/>
      <c r="G36" s="153"/>
      <c r="AA36" s="76"/>
      <c r="AJ36" s="81"/>
      <c r="AW36" s="164"/>
      <c r="AX36" s="165"/>
      <c r="AY36" s="386"/>
      <c r="AZ36" s="386"/>
      <c r="BA36" s="386"/>
    </row>
    <row r="37" spans="3:53">
      <c r="F37" s="2"/>
      <c r="G37" s="153"/>
      <c r="P37" s="8"/>
      <c r="AA37" s="76"/>
      <c r="AB37" s="95" t="str">
        <f>IF(Z31="","",IF(Z31&gt;Z32,R31,R32))</f>
        <v>Дарис Мемиќ (533)</v>
      </c>
      <c r="AC37" s="75">
        <v>12</v>
      </c>
      <c r="AD37" s="75">
        <v>6</v>
      </c>
      <c r="AE37" s="75">
        <v>5</v>
      </c>
      <c r="AF37" s="75">
        <v>11</v>
      </c>
      <c r="AG37" s="75">
        <v>8</v>
      </c>
      <c r="AH37" s="75"/>
      <c r="AI37" s="75"/>
      <c r="AJ37" s="17">
        <f>IF(AC37="","",SUMPRODUCT(--(AC37:AI37&gt;AC38:AI38)))</f>
        <v>2</v>
      </c>
      <c r="AK37" s="11"/>
      <c r="AW37" s="163"/>
      <c r="AX37" s="4"/>
      <c r="AY37" s="377"/>
      <c r="AZ37" s="377"/>
      <c r="BA37" s="377"/>
    </row>
    <row r="38" spans="3:53">
      <c r="F38" s="2"/>
      <c r="G38" s="153"/>
      <c r="P38" s="8"/>
      <c r="AA38" s="82"/>
      <c r="AB38" s="95" t="str">
        <f>IF(Z43="","",IF(Z43&gt;Z44,R43,R44))</f>
        <v>Филип Цековски (566)</v>
      </c>
      <c r="AC38" s="75">
        <v>10</v>
      </c>
      <c r="AD38" s="75">
        <v>11</v>
      </c>
      <c r="AE38" s="75">
        <v>11</v>
      </c>
      <c r="AF38" s="75">
        <v>8</v>
      </c>
      <c r="AG38" s="75">
        <v>11</v>
      </c>
      <c r="AH38" s="75"/>
      <c r="AI38" s="75"/>
      <c r="AJ38" s="17">
        <f>IF(AC37="","",SUMPRODUCT(--(AC37:AI37&lt;AC38:AI38)))</f>
        <v>3</v>
      </c>
      <c r="AK38" s="11"/>
      <c r="AW38" s="163"/>
      <c r="AX38" s="4"/>
      <c r="AY38" s="377"/>
      <c r="AZ38" s="377"/>
      <c r="BA38" s="377"/>
    </row>
    <row r="39" spans="3:53">
      <c r="F39" s="2"/>
      <c r="G39" s="153"/>
      <c r="AA39" s="76"/>
      <c r="AW39" s="163"/>
      <c r="AX39" s="4"/>
      <c r="AY39" s="377"/>
      <c r="AZ39" s="377"/>
      <c r="BA39" s="377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377"/>
      <c r="AZ40" s="377"/>
      <c r="BA40" s="377"/>
    </row>
    <row r="41" spans="3:53">
      <c r="F41" s="2">
        <v>10</v>
      </c>
      <c r="G41" s="155">
        <v>10</v>
      </c>
      <c r="H41" s="156" t="str">
        <f>IF(G41="","",VLOOKUP(G41,$C$3:$D$18,2,FALSE))</f>
        <v>Давид Треновски (723)</v>
      </c>
      <c r="I41" s="157">
        <v>11</v>
      </c>
      <c r="J41" s="157">
        <v>11</v>
      </c>
      <c r="K41" s="157">
        <v>11</v>
      </c>
      <c r="L41" s="157"/>
      <c r="M41" s="157"/>
      <c r="N41" s="157"/>
      <c r="O41" s="157"/>
      <c r="P41" s="158" cm="1">
        <f t="array" ref="P41">IF(I41="","",SUMPRODUCT(--(I41:O41&gt;I42:O42)))</f>
        <v>3</v>
      </c>
      <c r="Z41" s="8"/>
      <c r="AA41" s="76"/>
      <c r="AW41" s="163"/>
      <c r="AX41" s="4"/>
      <c r="AY41" s="377"/>
      <c r="AZ41" s="377"/>
      <c r="BA41" s="377"/>
    </row>
    <row r="42" spans="3:53" ht="15.6">
      <c r="F42" s="2">
        <v>11</v>
      </c>
      <c r="G42" s="152">
        <v>8</v>
      </c>
      <c r="H42" s="151" t="str">
        <f>IF(G42="","",VLOOKUP(G42,$C$3:$D$18,2,FALSE))</f>
        <v>Илија Ѓорчески (681)</v>
      </c>
      <c r="I42" s="75">
        <v>6</v>
      </c>
      <c r="J42" s="75">
        <v>5</v>
      </c>
      <c r="K42" s="75">
        <v>5</v>
      </c>
      <c r="L42" s="75"/>
      <c r="M42" s="75"/>
      <c r="N42" s="75"/>
      <c r="O42" s="75"/>
      <c r="P42" s="17" cm="1">
        <f t="array" ref="P42">IF(I41="","",SUMPRODUCT(--(I41:O41&lt;I42:O42)))</f>
        <v>0</v>
      </c>
      <c r="Q42" s="76"/>
      <c r="Z42" s="8"/>
      <c r="AA42" s="76"/>
      <c r="AW42" s="163"/>
      <c r="AX42" s="4"/>
      <c r="AY42" s="377"/>
      <c r="AZ42" s="377"/>
      <c r="BA42" s="377"/>
    </row>
    <row r="43" spans="3:53">
      <c r="F43" s="2"/>
      <c r="G43" s="153"/>
      <c r="Q43" s="76"/>
      <c r="R43" s="96" t="str">
        <f>IF(P41="","",IF(P41&gt;P42,H41,H42))</f>
        <v>Давид Треновски (723)</v>
      </c>
      <c r="S43" s="75">
        <v>6</v>
      </c>
      <c r="T43" s="75">
        <v>7</v>
      </c>
      <c r="U43" s="75">
        <v>9</v>
      </c>
      <c r="V43" s="75"/>
      <c r="W43" s="75"/>
      <c r="X43" s="75"/>
      <c r="Y43" s="75"/>
      <c r="Z43" s="17">
        <f>IF(S43="","",SUMPRODUCT(--(S43:Y43&gt;S44:Y44)))</f>
        <v>0</v>
      </c>
      <c r="AW43" s="163"/>
      <c r="AX43" s="4"/>
      <c r="AY43" s="377"/>
      <c r="AZ43" s="377"/>
      <c r="BA43" s="377"/>
    </row>
    <row r="44" spans="3:53">
      <c r="F44" s="2"/>
      <c r="G44" s="153"/>
      <c r="Q44" s="82"/>
      <c r="R44" s="96" t="str">
        <f>H47</f>
        <v>Филип Цековски (566)</v>
      </c>
      <c r="S44" s="75">
        <v>11</v>
      </c>
      <c r="T44" s="75">
        <v>11</v>
      </c>
      <c r="U44" s="75">
        <v>11</v>
      </c>
      <c r="V44" s="75"/>
      <c r="W44" s="75"/>
      <c r="X44" s="75"/>
      <c r="Y44" s="75"/>
      <c r="Z44" s="17">
        <f>IF(S43="","",SUMPRODUCT(--(S43:Y43&lt;S44:Y44)))</f>
        <v>3</v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3</v>
      </c>
      <c r="H47" s="151" t="str">
        <f>IF(G47="","",VLOOKUP(G47,$C$3:$D$18,2,FALSE))</f>
        <v>Филип Цековски (566)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77"/>
      <c r="AZ50" s="377"/>
      <c r="BA50" s="377"/>
    </row>
    <row r="51" spans="47:53">
      <c r="AX51" s="4"/>
      <c r="AY51" s="377"/>
      <c r="AZ51" s="377"/>
      <c r="BA51" s="377"/>
    </row>
    <row r="52" spans="47:53">
      <c r="AX52" s="4"/>
      <c r="AY52" s="377"/>
      <c r="AZ52" s="377"/>
      <c r="BA52" s="377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9" t="s">
        <v>61</v>
      </c>
      <c r="D1" s="365"/>
      <c r="E1" t="s">
        <v>908</v>
      </c>
      <c r="F1" s="345" t="s">
        <v>910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>Јован Пармачки (472)</v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>Марко Макаријоски (656)</v>
      </c>
      <c r="E4">
        <v>1</v>
      </c>
      <c r="F4">
        <v>1</v>
      </c>
      <c r="G4" s="152">
        <v>1</v>
      </c>
      <c r="H4" s="151" t="str">
        <f>IF(G4="","",VLOOKUP(G4,$C$3:$D$18,2,FALSE))</f>
        <v>Јован Пармачки (472)</v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>Филип Цековски (566)</v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>Стефан Арсов (636)</v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>Дарис Мемиќ (533)</v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>Петар Поповски       (549)</v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>Марко Цикарски (550)</v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>Илија Ѓорчески (681)</v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>Кире Тодоровски (654)</v>
      </c>
      <c r="E11" s="314" t="s">
        <v>592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>Давид Треновски (723)</v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>Благој Ѓорчески (617)</v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>Матеј Тачунски (724)</v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366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592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366" t="str">
        <f>IF(AU25="","",IF(AU25&lt;AU26,AM25,AM26))</f>
        <v/>
      </c>
      <c r="AY16" s="366"/>
      <c r="AZ16" s="367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366"/>
      <c r="AY17" s="366"/>
      <c r="AZ17" s="367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366"/>
      <c r="AZ18" s="367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368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369" t="s">
        <v>58</v>
      </c>
      <c r="AZ20" s="368"/>
    </row>
    <row r="21" spans="2:53" ht="16.2" thickBot="1">
      <c r="C21" s="35"/>
      <c r="D21" s="2"/>
      <c r="G21" s="153"/>
      <c r="P21" s="8"/>
      <c r="Q21" s="76"/>
      <c r="AJ21" s="80"/>
      <c r="AX21" s="471" t="s">
        <v>59</v>
      </c>
      <c r="AY21" s="370"/>
      <c r="AZ21" s="368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2"/>
      <c r="AY22" s="370"/>
      <c r="AZ22" s="375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73"/>
      <c r="AY23" s="371"/>
      <c r="AZ23" s="376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378" t="s">
        <v>81</v>
      </c>
      <c r="AX27" s="379"/>
      <c r="AY27" s="379"/>
      <c r="AZ27" s="379"/>
      <c r="BA27" s="380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68" t="str">
        <f>IF(AU25="","",IF(AU25&gt;AU26,AM25,AM26))</f>
        <v/>
      </c>
      <c r="AZ28" s="468"/>
      <c r="BA28" s="468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382" t="str">
        <f>IF(AU25="","",IF(AU25&lt;AU26,AM25,AM26))</f>
        <v/>
      </c>
      <c r="AZ29" s="382"/>
      <c r="BA29" s="382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383" t="str">
        <f>IF(AU25=AU26,"",IF(AU34=AU35,AM34,IF(AU34&gt;AU35,AM34,AM35)))</f>
        <v/>
      </c>
      <c r="AZ30" s="383"/>
      <c r="BA30" s="383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383" t="str">
        <f>IF(AU25=AU26,"",IF(AU34=AU35,AM35,IF(AU34&lt;AU35,AM34,AM35)))</f>
        <v/>
      </c>
      <c r="AZ31" s="383"/>
      <c r="BA31" s="383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384" t="str">
        <f>IF(Z7="","",IF(Z7&lt;Z8,R7,R8))</f>
        <v/>
      </c>
      <c r="AZ32" s="384"/>
      <c r="BA32" s="384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384" t="str">
        <f>IF(Z19="","",IF(Z19&lt;Z20,R19,R20))</f>
        <v/>
      </c>
      <c r="AZ33" s="384"/>
      <c r="BA33" s="384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384" t="str">
        <f>IF(Z31="","",IF(Z31&lt;Z32,R31,R32))</f>
        <v/>
      </c>
      <c r="AZ34" s="384"/>
      <c r="BA34" s="384"/>
    </row>
    <row r="35" spans="3:53">
      <c r="E35" s="314" t="s">
        <v>592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384" t="str">
        <f>IF(Z43="","",IF(Z43&lt;Z44,R43,R44))</f>
        <v/>
      </c>
      <c r="AZ35" s="384"/>
      <c r="BA35" s="384"/>
    </row>
    <row r="36" spans="3:53">
      <c r="G36" s="153"/>
      <c r="AA36" s="76"/>
      <c r="AJ36" s="81"/>
      <c r="AW36" s="92">
        <v>9</v>
      </c>
      <c r="AX36" s="22" t="s">
        <v>20</v>
      </c>
      <c r="AY36" s="474" t="str">
        <f>IF(P4="","",IF(P4&lt;P5,H4,H5))</f>
        <v/>
      </c>
      <c r="AZ36" s="474"/>
      <c r="BA36" s="474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4" t="str">
        <f>IF(P10="","",IF(P10&lt;P11,H10,H11))</f>
        <v/>
      </c>
      <c r="AZ37" s="474"/>
      <c r="BA37" s="474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4" t="str">
        <f>IF(P16="","",IF(P16&lt;P17,H16,H17))</f>
        <v/>
      </c>
      <c r="AZ38" s="474"/>
      <c r="BA38" s="474"/>
    </row>
    <row r="39" spans="3:53">
      <c r="G39" s="153"/>
      <c r="AA39" s="76"/>
      <c r="AW39" s="92">
        <v>9</v>
      </c>
      <c r="AX39" s="22" t="s">
        <v>20</v>
      </c>
      <c r="AY39" s="474" t="str">
        <f>IF(P22="","",IF(P22&lt;P23,H22,H23))</f>
        <v/>
      </c>
      <c r="AZ39" s="474"/>
      <c r="BA39" s="474"/>
    </row>
    <row r="40" spans="3:53" ht="15.6">
      <c r="E40" s="314" t="s">
        <v>592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4" t="str">
        <f>IF(P28="","",IF(P28&lt;P29,H28,H29))</f>
        <v/>
      </c>
      <c r="AZ40" s="474"/>
      <c r="BA40" s="474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4" t="str">
        <f>IF(P34="","",IF(P34&lt;P35,H34,H35))</f>
        <v/>
      </c>
      <c r="AZ41" s="474"/>
      <c r="BA41" s="474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4" t="str">
        <f>IF(P40="","",IF(P40&lt;P41,H40,H41))</f>
        <v/>
      </c>
      <c r="AZ42" s="474"/>
      <c r="BA42" s="474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4" t="str">
        <f>IF(P46="","",IF(P46&lt;P47,H46,H47))</f>
        <v/>
      </c>
      <c r="AZ43" s="474"/>
      <c r="BA43" s="474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>Филип Цековски (566)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377"/>
      <c r="AZ50" s="377"/>
      <c r="BA50" s="377"/>
    </row>
    <row r="51" spans="47:53">
      <c r="AX51" s="4"/>
      <c r="AY51" s="377"/>
      <c r="AZ51" s="377"/>
      <c r="BA51" s="377"/>
    </row>
    <row r="52" spans="47:53">
      <c r="AX52" s="4"/>
      <c r="AY52" s="377"/>
      <c r="AZ52" s="377"/>
      <c r="BA52" s="377"/>
    </row>
  </sheetData>
  <mergeCells count="28">
    <mergeCell ref="AY51:BA51"/>
    <mergeCell ref="AY52:BA52"/>
    <mergeCell ref="AY39:BA39"/>
    <mergeCell ref="AY40:BA40"/>
    <mergeCell ref="AY41:BA41"/>
    <mergeCell ref="AY42:BA42"/>
    <mergeCell ref="AY43:BA43"/>
    <mergeCell ref="AY50:BA50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C1:D1"/>
    <mergeCell ref="AY15:AY17"/>
    <mergeCell ref="AX16:AX18"/>
    <mergeCell ref="AZ16:AZ18"/>
    <mergeCell ref="AZ19:AZ21"/>
    <mergeCell ref="AY20:AY23"/>
    <mergeCell ref="AX21:AX23"/>
    <mergeCell ref="AZ22:AZ23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9" t="s">
        <v>61</v>
      </c>
      <c r="D1" s="365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Јован Пармачки (472)</v>
      </c>
      <c r="E3" s="58" t="s">
        <v>520</v>
      </c>
      <c r="F3">
        <v>1</v>
      </c>
      <c r="G3" s="47">
        <v>1</v>
      </c>
      <c r="H3" s="70" t="str">
        <f>IF(G3="","",VLOOKUP(G3,$C$3:$F$26,2,FALSE))</f>
        <v>Јован Пармачки (472)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Марко Макаријоски (656)</v>
      </c>
      <c r="G4" s="35"/>
      <c r="Q4" s="62"/>
      <c r="R4" s="74" t="str">
        <f>H3</f>
        <v>Јован Пармачки (472)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Филип Цековски (566)</v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Стефан Арсов (636)</v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Дарис Мемиќ (533)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Петар Поповски       (549)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Марко Цикарски (550)</v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Илија Ѓорчески (681)</v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Кире Тодоровски (654)</v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Давид Треновски (723)</v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Благој Ѓорчески (617)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Матеј Тачунски (724)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366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66" t="str">
        <f>IF(BE25="","",IF(BE25&lt;BE26,AW25,AW26))</f>
        <v/>
      </c>
      <c r="BI16" s="366"/>
      <c r="BJ16" s="367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66"/>
      <c r="BI17" s="366"/>
      <c r="BJ17" s="367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66"/>
      <c r="BJ18" s="367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68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60" t="s">
        <v>58</v>
      </c>
      <c r="BJ20" s="368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3" t="s">
        <v>59</v>
      </c>
      <c r="BI21" s="461"/>
      <c r="BJ21" s="368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4"/>
      <c r="BI22" s="461"/>
      <c r="BJ22" s="466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5"/>
      <c r="BI23" s="462"/>
      <c r="BJ23" s="467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378" t="s">
        <v>81</v>
      </c>
      <c r="BH27" s="379"/>
      <c r="BI27" s="379"/>
      <c r="BJ27" s="379"/>
      <c r="BK27" s="380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68" t="str">
        <f>IF(BE25="","",IF(BE25&gt;BE26,AW25,AW26))</f>
        <v/>
      </c>
      <c r="BJ28" s="468"/>
      <c r="BK28" s="468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2" t="str">
        <f>IF(BE25="","",IF(BE25&lt;BE26,AW25,AW26))</f>
        <v/>
      </c>
      <c r="BJ29" s="382"/>
      <c r="BK29" s="382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3" t="str">
        <f>IF(BE25=BE26,"",IF(BE34=BE35,AW34,IF(BE34&gt;BE35,AW34,AW35)))</f>
        <v/>
      </c>
      <c r="BJ30" s="383"/>
      <c r="BK30" s="383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3" t="str">
        <f>IF(BE25=BE26,"",IF(BE34=BE35,AW35,IF(BE34&lt;BE35,AW34,AW35)))</f>
        <v/>
      </c>
      <c r="BJ31" s="383"/>
      <c r="BK31" s="383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4" t="str">
        <f>IF(AJ7="","",IF(AJ7&lt;AJ8,AB7,AB8))</f>
        <v/>
      </c>
      <c r="BJ32" s="384"/>
      <c r="BK32" s="384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384" t="str">
        <f>IF(AJ19="","",IF(AJ19&lt;AJ20,AB19,AB20))</f>
        <v/>
      </c>
      <c r="BJ33" s="384"/>
      <c r="BK33" s="384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4" t="str">
        <f>IF(AJ31="","",IF(AJ31&lt;AJ32,AB31,AB32))</f>
        <v/>
      </c>
      <c r="BJ34" s="384"/>
      <c r="BK34" s="384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4" t="str">
        <f>IF(AJ43="","",IF(AJ43&lt;AJ44,AB43,AB44))</f>
        <v/>
      </c>
      <c r="BJ35" s="384"/>
      <c r="BK35" s="384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4" t="str">
        <f>IF(Z4="","",IF(Z4&lt;Z5,R4,R5))</f>
        <v/>
      </c>
      <c r="BJ36" s="474"/>
      <c r="BK36" s="474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4" t="str">
        <f>IF(Z10="","",IF(Z10&lt;Z11,R10,R11))</f>
        <v/>
      </c>
      <c r="BJ37" s="474"/>
      <c r="BK37" s="474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4" t="str">
        <f>IF(Z16="","",IF(Z16&lt;Z17,R16,R17))</f>
        <v/>
      </c>
      <c r="BJ38" s="474"/>
      <c r="BK38" s="474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4" t="str">
        <f>IF(Z22="","",IF(Z22&lt;Z23,R22,R23))</f>
        <v/>
      </c>
      <c r="BJ39" s="474"/>
      <c r="BK39" s="474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4" t="str">
        <f>IF(Z28="","",IF(Z28&lt;Z29,R28,R29))</f>
        <v/>
      </c>
      <c r="BJ40" s="474"/>
      <c r="BK40" s="474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4" t="str">
        <f>IF(Z34="","",IF(Z34&lt;Z35,R34,R35))</f>
        <v/>
      </c>
      <c r="BJ41" s="474"/>
      <c r="BK41" s="474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4" t="str">
        <f>IF(Z40="","",IF(Z40&lt;Z41,R40,R41))</f>
        <v/>
      </c>
      <c r="BJ42" s="474"/>
      <c r="BK42" s="474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4" t="str">
        <f>IF(Z46="","",IF(Z46&lt;Z47,R46,R47))</f>
        <v/>
      </c>
      <c r="BJ43" s="474"/>
      <c r="BK43" s="474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>Филип Цековски (566)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>Филип Цековски (566)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77"/>
      <c r="BJ50" s="377"/>
      <c r="BK50" s="377"/>
    </row>
    <row r="51" spans="8:63">
      <c r="H51"/>
      <c r="I51"/>
      <c r="J51"/>
      <c r="K51"/>
      <c r="L51"/>
      <c r="M51"/>
      <c r="N51"/>
      <c r="O51"/>
      <c r="P51"/>
      <c r="BH51" s="4"/>
      <c r="BI51" s="377"/>
      <c r="BJ51" s="377"/>
      <c r="BK51" s="377"/>
    </row>
    <row r="52" spans="8:63">
      <c r="H52"/>
      <c r="I52"/>
      <c r="J52"/>
      <c r="K52"/>
      <c r="L52"/>
      <c r="M52"/>
      <c r="N52"/>
      <c r="O52"/>
      <c r="P52"/>
      <c r="BH52" s="4"/>
      <c r="BI52" s="377"/>
      <c r="BJ52" s="377"/>
      <c r="BK52" s="377"/>
    </row>
  </sheetData>
  <mergeCells count="28">
    <mergeCell ref="C1:D1"/>
    <mergeCell ref="BI15:BI17"/>
    <mergeCell ref="BH16:BH18"/>
    <mergeCell ref="BJ16:BJ18"/>
    <mergeCell ref="BJ19:BJ21"/>
    <mergeCell ref="BI20:BI23"/>
    <mergeCell ref="BH21:BH23"/>
    <mergeCell ref="BJ22:BJ23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BI51:BK51"/>
    <mergeCell ref="BI52:BK52"/>
    <mergeCell ref="BI39:BK39"/>
    <mergeCell ref="BI40:BK40"/>
    <mergeCell ref="BI41:BK41"/>
    <mergeCell ref="BI42:BK42"/>
    <mergeCell ref="BI43:BK43"/>
    <mergeCell ref="BI50:BK50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9" t="s">
        <v>61</v>
      </c>
      <c r="D1" s="365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>Јован Пармачки (472)</v>
      </c>
      <c r="E3" s="314" t="s">
        <v>515</v>
      </c>
      <c r="F3">
        <v>1</v>
      </c>
      <c r="G3" s="47">
        <v>1</v>
      </c>
      <c r="H3" s="70" t="str">
        <f>IF(G3="","",VLOOKUP(G3,$C$3:$E$26,2,FALSE))</f>
        <v>Јован Пармачки (472)</v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>Марко Макаријоски (656)</v>
      </c>
      <c r="G4" s="35"/>
      <c r="Q4" s="62"/>
      <c r="R4" s="74" t="str">
        <f>H3</f>
        <v>Јован Пармачки (472)</v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>Филип Цековски (566)</v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>Стефан Арсов (636)</v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>Дарис Мемиќ (533)</v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>Петар Поповски       (549)</v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>Марко Цикарски (550)</v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>Илија Ѓорчески (681)</v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>Кире Тодоровски (654)</v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>Давид Треновски (723)</v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>Благој Ѓорчески (617)</v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>Матеј Тачунски (724)</v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366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366" t="str">
        <f>IF(BE25="","",IF(BE25&lt;BE26,AW25,AW26))</f>
        <v/>
      </c>
      <c r="BI16" s="366"/>
      <c r="BJ16" s="367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366"/>
      <c r="BI17" s="366"/>
      <c r="BJ17" s="367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366"/>
      <c r="BJ18" s="367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368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60" t="s">
        <v>58</v>
      </c>
      <c r="BJ20" s="368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3" t="s">
        <v>59</v>
      </c>
      <c r="BI21" s="461"/>
      <c r="BJ21" s="368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4"/>
      <c r="BI22" s="461"/>
      <c r="BJ22" s="466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5"/>
      <c r="BI23" s="462"/>
      <c r="BJ23" s="467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378" t="s">
        <v>81</v>
      </c>
      <c r="BH27" s="379"/>
      <c r="BI27" s="379"/>
      <c r="BJ27" s="379"/>
      <c r="BK27" s="380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68" t="str">
        <f>IF(BE25="","",IF(BE25&gt;BE26,AW25,AW26))</f>
        <v/>
      </c>
      <c r="BJ28" s="468"/>
      <c r="BK28" s="468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382" t="str">
        <f>IF(BE25="","",IF(BE25&lt;BE26,AW25,AW26))</f>
        <v/>
      </c>
      <c r="BJ29" s="382"/>
      <c r="BK29" s="382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383" t="str">
        <f>IF(BE25=BE26,"",IF(BE34=BE35,AW34,IF(BE34&gt;BE35,AW34,AW35)))</f>
        <v/>
      </c>
      <c r="BJ30" s="383"/>
      <c r="BK30" s="383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383" t="str">
        <f>IF(BE25=BE26,"",IF(BE34=BE35,AW35,IF(BE34&lt;BE35,AW34,AW35)))</f>
        <v/>
      </c>
      <c r="BJ31" s="383"/>
      <c r="BK31" s="383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384" t="str">
        <f>IF(AJ7="","",IF(AJ7&lt;AJ8,AB7,AB8))</f>
        <v/>
      </c>
      <c r="BJ32" s="384"/>
      <c r="BK32" s="384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384" t="str">
        <f>IF(AJ19="","",IF(AJ19&lt;AJ20,AB19,AB20))</f>
        <v/>
      </c>
      <c r="BJ33" s="384"/>
      <c r="BK33" s="384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384" t="str">
        <f>IF(AJ31="","",IF(AJ31&lt;AJ32,AB31,AB32))</f>
        <v/>
      </c>
      <c r="BJ34" s="384"/>
      <c r="BK34" s="384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384" t="str">
        <f>IF(AJ43="","",IF(AJ43&lt;AJ44,AB43,AB44))</f>
        <v/>
      </c>
      <c r="BJ35" s="384"/>
      <c r="BK35" s="384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4" t="str">
        <f>IF(Z4="","",IF(Z4&lt;Z5,R4,R5))</f>
        <v/>
      </c>
      <c r="BJ36" s="474"/>
      <c r="BK36" s="474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4" t="str">
        <f>IF(Z10="","",IF(Z10&lt;Z11,R10,R11))</f>
        <v/>
      </c>
      <c r="BJ37" s="474"/>
      <c r="BK37" s="474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4" t="str">
        <f>IF(Z16="","",IF(Z16&lt;Z17,R16,R17))</f>
        <v/>
      </c>
      <c r="BJ38" s="474"/>
      <c r="BK38" s="474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4" t="str">
        <f>IF(Z22="","",IF(Z22&lt;Z23,R22,R23))</f>
        <v/>
      </c>
      <c r="BJ39" s="474"/>
      <c r="BK39" s="474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4" t="str">
        <f>IF(Z28="","",IF(Z28&lt;Z29,R28,R29))</f>
        <v/>
      </c>
      <c r="BJ40" s="474"/>
      <c r="BK40" s="474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4" t="str">
        <f>IF(Z34="","",IF(Z34&lt;Z35,R34,R35))</f>
        <v/>
      </c>
      <c r="BJ41" s="474"/>
      <c r="BK41" s="474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4" t="str">
        <f>IF(Z40="","",IF(Z40&lt;Z41,R40,R41))</f>
        <v/>
      </c>
      <c r="BJ42" s="474"/>
      <c r="BK42" s="474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4" t="str">
        <f>IF(Z46="","",IF(Z46&lt;Z47,R46,R47))</f>
        <v/>
      </c>
      <c r="BJ43" s="474"/>
      <c r="BK43" s="474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>Филип Цековски (566)</v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>Филип Цековски (566)</v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377"/>
      <c r="BJ50" s="377"/>
      <c r="BK50" s="377"/>
    </row>
    <row r="51" spans="8:63">
      <c r="H51"/>
      <c r="I51"/>
      <c r="J51"/>
      <c r="K51"/>
      <c r="L51"/>
      <c r="M51"/>
      <c r="N51"/>
      <c r="O51"/>
      <c r="P51"/>
      <c r="BH51" s="4"/>
      <c r="BI51" s="377"/>
      <c r="BJ51" s="377"/>
      <c r="BK51" s="377"/>
    </row>
    <row r="52" spans="8:63">
      <c r="H52"/>
      <c r="I52"/>
      <c r="J52"/>
      <c r="K52"/>
      <c r="L52"/>
      <c r="M52"/>
      <c r="N52"/>
      <c r="O52"/>
      <c r="P52"/>
      <c r="BH52" s="4"/>
      <c r="BI52" s="377"/>
      <c r="BJ52" s="377"/>
      <c r="BK52" s="377"/>
    </row>
  </sheetData>
  <mergeCells count="28"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42:BK42"/>
    <mergeCell ref="BI43:BK43"/>
    <mergeCell ref="BI37:BK37"/>
    <mergeCell ref="BI38:BK38"/>
    <mergeCell ref="BI39:BK39"/>
    <mergeCell ref="BI40:BK40"/>
    <mergeCell ref="BI41:BK4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9" t="s">
        <v>61</v>
      </c>
      <c r="D1" s="365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>Јован Пармачки (472)</v>
      </c>
      <c r="E3" s="314" t="s">
        <v>586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>Марко Макаријоски (656)</v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>Филип Цековски (566)</v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>Стефан Арсов (636)</v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>Дарис Мемиќ (533)</v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>Петар Поповски       (549)</v>
      </c>
      <c r="E8" s="314" t="s">
        <v>587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>Марко Цикарски (550)</v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>Илија Ѓорчески (681)</v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>Кире Тодоровски (654)</v>
      </c>
      <c r="E11" s="314" t="s">
        <v>588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>Давид Треновски (723)</v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>Благој Ѓорчески (617)</v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>Матеј Тачунски (724)</v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366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589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366" t="str">
        <f>IF(BD33=BD34,"",IF(BD33="","",IF(BD33&lt;BD34,AV33,AV34)))</f>
        <v/>
      </c>
      <c r="BG16" s="366"/>
      <c r="BH16" s="367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366"/>
      <c r="BG17" s="366"/>
      <c r="BH17" s="367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366"/>
      <c r="BH18" s="367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589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368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60" t="s">
        <v>58</v>
      </c>
      <c r="BH20" s="368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61"/>
      <c r="BH21" s="368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75" t="s">
        <v>59</v>
      </c>
      <c r="BG22" s="461"/>
      <c r="BH22" s="466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76"/>
      <c r="BG23" s="462"/>
      <c r="BH23" s="467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588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587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590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590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587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79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79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78" t="str">
        <f>IF(BD33=BD34,"",IF(BD33="","",IF(BD33&lt;BD34,AV33,AV34)))</f>
        <v/>
      </c>
      <c r="BG42" s="479"/>
      <c r="BH42" s="479" t="str">
        <f>IF(BD33=BD34,"",IF(BD41=BD42,AV41,IF(BD41&gt;BD42,AV41,AV42)))</f>
        <v/>
      </c>
    </row>
    <row r="43" spans="2:60">
      <c r="E43" s="314" t="s">
        <v>588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78"/>
      <c r="BH43" s="479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78"/>
      <c r="BH44" s="479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368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60" t="s">
        <v>58</v>
      </c>
      <c r="BH46" s="368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61"/>
      <c r="BH47" s="477"/>
    </row>
    <row r="48" spans="2:60">
      <c r="E48" s="314" t="s">
        <v>589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75" t="s">
        <v>59</v>
      </c>
      <c r="BG48" s="461"/>
      <c r="BH48" s="466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76"/>
      <c r="BG49" s="462"/>
      <c r="BH49" s="467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589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378" t="s">
        <v>81</v>
      </c>
      <c r="BF51" s="379"/>
      <c r="BG51" s="379"/>
      <c r="BH51" s="379"/>
      <c r="BI51" s="380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0" t="str">
        <f>IF(BD33="","",IF(BD33&gt;BD34,AV33,AV34))</f>
        <v/>
      </c>
      <c r="BH52" s="480"/>
      <c r="BI52" s="480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382" t="str">
        <f>IF(BD33=BD34,"",IF(BD33="","",IF(BD33&lt;BD34,AV33,AV34)))</f>
        <v/>
      </c>
      <c r="BH53" s="382"/>
      <c r="BI53" s="382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383" t="str">
        <f>IF(BD33=BD34,"",IF(BD41=BD42,AV41,IF(BD41&gt;BD42,AV41,AV42)))</f>
        <v/>
      </c>
      <c r="BH54" s="383"/>
      <c r="BI54" s="383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383" t="str">
        <f>IF(BD33=BD34,"",IF(BD41=BD42,AV42,IF(BD42&lt;BD41,AV42,AV41)))</f>
        <v/>
      </c>
      <c r="BH55" s="383"/>
      <c r="BI55" s="383"/>
    </row>
    <row r="56" spans="5:61">
      <c r="E56" s="314" t="s">
        <v>588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384" t="str">
        <f>IF(AI9="","",IF(AI9&lt;AI10,AA9,AA10))</f>
        <v/>
      </c>
      <c r="BH56" s="384"/>
      <c r="BI56" s="384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384" t="str">
        <f>IF(AI25="","",IF(AI25&lt;AI26,AA25,AA26))</f>
        <v/>
      </c>
      <c r="BH57" s="384"/>
      <c r="BI57" s="384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384" t="str">
        <f>IF(AI41="","",IF(AI41&lt;AI42,AA41,AA42))</f>
        <v/>
      </c>
      <c r="BH58" s="384"/>
      <c r="BI58" s="384"/>
    </row>
    <row r="59" spans="5:61">
      <c r="E59" s="314" t="s">
        <v>587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384" t="str">
        <f>IF(AI57="","",IF(AI57&lt;AI58,AA57,AA58))</f>
        <v/>
      </c>
      <c r="BH59" s="384"/>
      <c r="BI59" s="384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4" t="str">
        <f>IF(Y5="","",IF(Y5&lt;Y6,Q5,Q6))</f>
        <v/>
      </c>
      <c r="BH60" s="474"/>
      <c r="BI60" s="474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4" t="str">
        <f>IF(Y13="","",IF(Y13&lt;Y14,Q13,Q14))</f>
        <v/>
      </c>
      <c r="BH61" s="474"/>
      <c r="BI61" s="474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4" t="str">
        <f>IF(Y21="","",IF(Y21&lt;Y22,Q21,Q22))</f>
        <v/>
      </c>
      <c r="BH62" s="474"/>
      <c r="BI62" s="474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4" t="str">
        <f>IF(Y29="","",IF(Y29&lt;Y30,Q29,Q30))</f>
        <v/>
      </c>
      <c r="BH63" s="474"/>
      <c r="BI63" s="474"/>
    </row>
    <row r="64" spans="5:61">
      <c r="E64" s="314" t="s">
        <v>591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4" t="str">
        <f>IF(Y37="","",IF(Y37&lt;Y38,Q37,Q38))</f>
        <v/>
      </c>
      <c r="BH64" s="474"/>
      <c r="BI64" s="474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4" t="str">
        <f>IF(Y45="","",IF(Y45&lt;Y46,Q45,Q46))</f>
        <v/>
      </c>
      <c r="BH65" s="474"/>
      <c r="BI65" s="474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4" t="str">
        <f>IF(Y53="","",IF(Y53&lt;Y54,Q53,Q54))</f>
        <v/>
      </c>
      <c r="BH66" s="474"/>
      <c r="BI66" s="474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4" t="str">
        <f>IF(Y61="","",IF(Y61&lt;Y62,Q61,Q62))</f>
        <v/>
      </c>
      <c r="BH67" s="474"/>
      <c r="BI67" s="474"/>
    </row>
  </sheetData>
  <mergeCells count="32"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9" t="s">
        <v>61</v>
      </c>
      <c r="D1" s="365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>Јован Пармачки (472)</v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>Марко Макаријоски (656)</v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>Филип Цековски (566)</v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>Стефан Арсов (636)</v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>Дарис Мемиќ (533)</v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>Петар Поповски       (549)</v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>Марко Цикарски (550)</v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>Илија Ѓорчески (681)</v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>Кире Тодоровски (654)</v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>Давид Треновски (723)</v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>Благој Ѓорчески (617)</v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>Матеј Тачунски (724)</v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79"/>
  <sheetViews>
    <sheetView workbookViewId="0">
      <selection activeCell="A2" sqref="A2:D779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s="75" t="s">
        <v>964</v>
      </c>
    </row>
    <row r="3" spans="1:4">
      <c r="A3" s="75">
        <v>2</v>
      </c>
      <c r="B3" s="227" t="s">
        <v>428</v>
      </c>
      <c r="C3" s="75" t="s">
        <v>525</v>
      </c>
      <c r="D3" s="75" t="s">
        <v>965</v>
      </c>
    </row>
    <row r="4" spans="1:4">
      <c r="A4" s="75">
        <v>3</v>
      </c>
      <c r="B4" s="227" t="s">
        <v>526</v>
      </c>
      <c r="C4" s="75" t="s">
        <v>130</v>
      </c>
      <c r="D4" s="75" t="s">
        <v>966</v>
      </c>
    </row>
    <row r="5" spans="1:4">
      <c r="A5" s="75">
        <v>4</v>
      </c>
      <c r="B5" s="227" t="s">
        <v>429</v>
      </c>
      <c r="C5" s="75" t="s">
        <v>136</v>
      </c>
      <c r="D5" s="75" t="s">
        <v>967</v>
      </c>
    </row>
    <row r="6" spans="1:4">
      <c r="A6" s="75">
        <v>5</v>
      </c>
      <c r="B6" s="227" t="s">
        <v>430</v>
      </c>
      <c r="C6" s="75" t="s">
        <v>683</v>
      </c>
      <c r="D6" s="75" t="s">
        <v>968</v>
      </c>
    </row>
    <row r="7" spans="1:4">
      <c r="A7" s="75">
        <v>6</v>
      </c>
      <c r="B7" s="231" t="s">
        <v>129</v>
      </c>
      <c r="C7" s="75" t="s">
        <v>130</v>
      </c>
      <c r="D7" s="75" t="s">
        <v>969</v>
      </c>
    </row>
    <row r="8" spans="1:4">
      <c r="A8" s="75">
        <v>7</v>
      </c>
      <c r="B8" s="227" t="s">
        <v>131</v>
      </c>
      <c r="C8" s="75" t="s">
        <v>130</v>
      </c>
      <c r="D8" s="75" t="s">
        <v>970</v>
      </c>
    </row>
    <row r="9" spans="1:4">
      <c r="A9" s="75">
        <v>8</v>
      </c>
      <c r="B9" s="227" t="s">
        <v>132</v>
      </c>
      <c r="C9" s="230"/>
      <c r="D9" s="75" t="s">
        <v>971</v>
      </c>
    </row>
    <row r="10" spans="1:4">
      <c r="A10" s="75">
        <v>9</v>
      </c>
      <c r="B10" s="231" t="s">
        <v>133</v>
      </c>
      <c r="C10" s="75" t="s">
        <v>130</v>
      </c>
      <c r="D10" s="230" t="s">
        <v>972</v>
      </c>
    </row>
    <row r="11" spans="1:4">
      <c r="A11" s="75">
        <v>10</v>
      </c>
      <c r="B11" s="227" t="s">
        <v>134</v>
      </c>
      <c r="C11" s="230" t="s">
        <v>303</v>
      </c>
      <c r="D11" s="230" t="s">
        <v>973</v>
      </c>
    </row>
    <row r="12" spans="1:4">
      <c r="A12" s="75">
        <v>11</v>
      </c>
      <c r="B12" s="231" t="s">
        <v>135</v>
      </c>
      <c r="C12" s="75" t="s">
        <v>360</v>
      </c>
      <c r="D12" s="75" t="s">
        <v>974</v>
      </c>
    </row>
    <row r="13" spans="1:4">
      <c r="A13" s="75">
        <v>12</v>
      </c>
      <c r="B13" s="227" t="s">
        <v>137</v>
      </c>
      <c r="C13" s="75" t="s">
        <v>136</v>
      </c>
      <c r="D13" s="75" t="s">
        <v>975</v>
      </c>
    </row>
    <row r="14" spans="1:4">
      <c r="A14" s="75">
        <v>13</v>
      </c>
      <c r="B14" s="227" t="s">
        <v>138</v>
      </c>
      <c r="C14" s="75" t="s">
        <v>136</v>
      </c>
      <c r="D14" s="75" t="s">
        <v>976</v>
      </c>
    </row>
    <row r="15" spans="1:4">
      <c r="A15" s="75">
        <v>14</v>
      </c>
      <c r="B15" s="227" t="s">
        <v>139</v>
      </c>
      <c r="C15" s="75"/>
      <c r="D15" s="75"/>
    </row>
    <row r="16" spans="1:4">
      <c r="A16" s="82">
        <v>15</v>
      </c>
      <c r="B16" s="233" t="s">
        <v>140</v>
      </c>
      <c r="C16" s="75" t="s">
        <v>911</v>
      </c>
      <c r="D16" s="82" t="s">
        <v>977</v>
      </c>
    </row>
    <row r="17" spans="1:4">
      <c r="A17" s="230">
        <v>16</v>
      </c>
      <c r="B17" s="231" t="s">
        <v>141</v>
      </c>
      <c r="C17" s="230" t="s">
        <v>614</v>
      </c>
      <c r="D17" s="75" t="s">
        <v>978</v>
      </c>
    </row>
    <row r="18" spans="1:4">
      <c r="A18" s="75">
        <v>17</v>
      </c>
      <c r="B18" s="227" t="s">
        <v>142</v>
      </c>
      <c r="C18" s="75" t="s">
        <v>684</v>
      </c>
      <c r="D18" s="75" t="s">
        <v>979</v>
      </c>
    </row>
    <row r="19" spans="1:4">
      <c r="A19" s="75">
        <v>18</v>
      </c>
      <c r="B19" s="227" t="s">
        <v>143</v>
      </c>
      <c r="C19" s="75"/>
      <c r="D19" s="75"/>
    </row>
    <row r="20" spans="1:4">
      <c r="A20" s="75">
        <v>19</v>
      </c>
      <c r="B20" s="231" t="s">
        <v>144</v>
      </c>
      <c r="C20" s="230"/>
      <c r="D20" s="230"/>
    </row>
    <row r="21" spans="1:4">
      <c r="A21" s="75">
        <v>20</v>
      </c>
      <c r="B21" s="231" t="s">
        <v>145</v>
      </c>
      <c r="C21" s="75"/>
      <c r="D21" s="230" t="s">
        <v>980</v>
      </c>
    </row>
    <row r="22" spans="1:4">
      <c r="A22" s="75">
        <v>21</v>
      </c>
      <c r="B22" s="231" t="s">
        <v>146</v>
      </c>
      <c r="C22" s="230"/>
      <c r="D22" s="230" t="s">
        <v>981</v>
      </c>
    </row>
    <row r="23" spans="1:4">
      <c r="A23" s="75">
        <v>22</v>
      </c>
      <c r="B23" s="231" t="s">
        <v>147</v>
      </c>
      <c r="C23" s="230"/>
      <c r="D23" s="230"/>
    </row>
    <row r="24" spans="1:4">
      <c r="A24" s="230">
        <v>23</v>
      </c>
      <c r="B24" s="231" t="s">
        <v>148</v>
      </c>
      <c r="C24" s="230"/>
      <c r="D24" s="230"/>
    </row>
    <row r="25" spans="1:4">
      <c r="A25" s="75">
        <v>24</v>
      </c>
      <c r="B25" s="231" t="s">
        <v>149</v>
      </c>
      <c r="C25" s="230"/>
      <c r="D25" s="230"/>
    </row>
    <row r="26" spans="1:4">
      <c r="A26" s="230">
        <v>25</v>
      </c>
      <c r="B26" s="231" t="s">
        <v>150</v>
      </c>
      <c r="C26" s="230"/>
      <c r="D26" s="230"/>
    </row>
    <row r="27" spans="1:4">
      <c r="A27" s="75">
        <v>26</v>
      </c>
      <c r="B27" s="227" t="s">
        <v>151</v>
      </c>
      <c r="C27" s="75"/>
      <c r="D27" s="75" t="s">
        <v>982</v>
      </c>
    </row>
    <row r="28" spans="1:4">
      <c r="A28" s="75">
        <v>27</v>
      </c>
      <c r="B28" s="227" t="s">
        <v>152</v>
      </c>
      <c r="C28" s="75"/>
      <c r="D28" s="75"/>
    </row>
    <row r="29" spans="1:4" ht="15" thickBot="1">
      <c r="A29" s="82">
        <v>28</v>
      </c>
      <c r="B29" s="233" t="s">
        <v>153</v>
      </c>
      <c r="C29" s="82"/>
      <c r="D29" s="82" t="s">
        <v>983</v>
      </c>
    </row>
    <row r="30" spans="1:4">
      <c r="A30" s="226">
        <v>29</v>
      </c>
      <c r="B30" s="232" t="s">
        <v>154</v>
      </c>
      <c r="C30" s="226"/>
      <c r="D30" s="226"/>
    </row>
    <row r="31" spans="1:4">
      <c r="A31" s="230">
        <v>30</v>
      </c>
      <c r="B31" s="231" t="s">
        <v>155</v>
      </c>
      <c r="C31" s="75"/>
      <c r="D31" s="75"/>
    </row>
    <row r="32" spans="1:4">
      <c r="A32" s="75">
        <v>31</v>
      </c>
      <c r="B32" s="227" t="s">
        <v>156</v>
      </c>
      <c r="C32" s="75" t="s">
        <v>682</v>
      </c>
      <c r="D32" s="75" t="s">
        <v>984</v>
      </c>
    </row>
    <row r="33" spans="1:4">
      <c r="A33" s="75">
        <v>32</v>
      </c>
      <c r="B33" s="227" t="s">
        <v>157</v>
      </c>
      <c r="C33" s="75" t="s">
        <v>684</v>
      </c>
      <c r="D33" s="75" t="s">
        <v>985</v>
      </c>
    </row>
    <row r="34" spans="1:4">
      <c r="A34" s="75">
        <v>33</v>
      </c>
      <c r="B34" s="227" t="s">
        <v>158</v>
      </c>
      <c r="C34" s="75" t="s">
        <v>136</v>
      </c>
      <c r="D34" s="75" t="s">
        <v>986</v>
      </c>
    </row>
    <row r="35" spans="1:4">
      <c r="A35" s="75">
        <v>34</v>
      </c>
      <c r="B35" s="319" t="s">
        <v>159</v>
      </c>
      <c r="C35" s="75"/>
      <c r="D35" s="75" t="s">
        <v>987</v>
      </c>
    </row>
    <row r="36" spans="1:4">
      <c r="A36" s="75">
        <v>35</v>
      </c>
      <c r="B36" s="231" t="s">
        <v>160</v>
      </c>
      <c r="C36" s="75" t="s">
        <v>683</v>
      </c>
      <c r="D36" s="75" t="s">
        <v>988</v>
      </c>
    </row>
    <row r="37" spans="1:4">
      <c r="A37" s="75">
        <v>36</v>
      </c>
      <c r="B37" s="227" t="s">
        <v>440</v>
      </c>
      <c r="C37" s="75" t="s">
        <v>818</v>
      </c>
      <c r="D37" s="75" t="s">
        <v>989</v>
      </c>
    </row>
    <row r="38" spans="1:4">
      <c r="A38" s="75">
        <v>37</v>
      </c>
      <c r="B38" s="227" t="s">
        <v>161</v>
      </c>
      <c r="C38" s="75" t="s">
        <v>818</v>
      </c>
      <c r="D38" s="75" t="s">
        <v>990</v>
      </c>
    </row>
    <row r="39" spans="1:4">
      <c r="A39" s="75">
        <v>38</v>
      </c>
      <c r="B39" s="227" t="s">
        <v>162</v>
      </c>
      <c r="C39" s="75" t="s">
        <v>805</v>
      </c>
      <c r="D39" s="75" t="s">
        <v>991</v>
      </c>
    </row>
    <row r="40" spans="1:4">
      <c r="A40" s="75">
        <v>39</v>
      </c>
      <c r="B40" s="227" t="s">
        <v>163</v>
      </c>
      <c r="C40" s="75"/>
      <c r="D40" s="75" t="s">
        <v>992</v>
      </c>
    </row>
    <row r="41" spans="1:4">
      <c r="A41" s="75">
        <v>40</v>
      </c>
      <c r="B41" s="227" t="s">
        <v>164</v>
      </c>
      <c r="C41" s="75"/>
      <c r="D41" s="75" t="s">
        <v>993</v>
      </c>
    </row>
    <row r="42" spans="1:4">
      <c r="A42" s="75">
        <v>41</v>
      </c>
      <c r="B42" s="227" t="s">
        <v>165</v>
      </c>
      <c r="C42" s="75"/>
      <c r="D42" s="75" t="s">
        <v>994</v>
      </c>
    </row>
    <row r="43" spans="1:4">
      <c r="A43" s="75">
        <v>42</v>
      </c>
      <c r="B43" s="227" t="s">
        <v>166</v>
      </c>
      <c r="C43" s="75"/>
      <c r="D43" s="75" t="s">
        <v>995</v>
      </c>
    </row>
    <row r="44" spans="1:4">
      <c r="A44" s="75">
        <v>43</v>
      </c>
      <c r="B44" s="227" t="s">
        <v>167</v>
      </c>
      <c r="C44" s="75"/>
      <c r="D44" s="75" t="s">
        <v>996</v>
      </c>
    </row>
    <row r="45" spans="1:4">
      <c r="A45" s="75">
        <v>44</v>
      </c>
      <c r="B45" s="227" t="s">
        <v>168</v>
      </c>
      <c r="C45" s="75"/>
      <c r="D45" s="75" t="s">
        <v>997</v>
      </c>
    </row>
    <row r="46" spans="1:4">
      <c r="A46" s="75">
        <v>45</v>
      </c>
      <c r="B46" s="227" t="s">
        <v>169</v>
      </c>
      <c r="C46" s="75"/>
      <c r="D46" s="75" t="s">
        <v>998</v>
      </c>
    </row>
    <row r="47" spans="1:4">
      <c r="A47" s="75">
        <v>46</v>
      </c>
      <c r="B47" s="227" t="s">
        <v>170</v>
      </c>
      <c r="C47" s="75"/>
      <c r="D47" s="75" t="s">
        <v>999</v>
      </c>
    </row>
    <row r="48" spans="1:4">
      <c r="A48" s="230">
        <v>47</v>
      </c>
      <c r="B48" s="231" t="s">
        <v>171</v>
      </c>
      <c r="C48" s="75" t="s">
        <v>683</v>
      </c>
      <c r="D48" s="75" t="s">
        <v>1000</v>
      </c>
    </row>
    <row r="49" spans="1:4">
      <c r="A49" s="230">
        <v>48</v>
      </c>
      <c r="B49" s="231" t="s">
        <v>172</v>
      </c>
      <c r="C49" s="75"/>
      <c r="D49" s="75"/>
    </row>
    <row r="50" spans="1:4">
      <c r="A50" s="75">
        <v>49</v>
      </c>
      <c r="B50" s="227" t="s">
        <v>174</v>
      </c>
      <c r="C50" s="75" t="s">
        <v>173</v>
      </c>
      <c r="D50" s="75" t="s">
        <v>1001</v>
      </c>
    </row>
    <row r="51" spans="1:4">
      <c r="A51" s="75">
        <v>50</v>
      </c>
      <c r="B51" s="227" t="s">
        <v>175</v>
      </c>
      <c r="C51" s="75" t="s">
        <v>173</v>
      </c>
      <c r="D51" s="75" t="s">
        <v>1002</v>
      </c>
    </row>
    <row r="52" spans="1:4">
      <c r="A52" s="75">
        <v>51</v>
      </c>
      <c r="B52" s="227" t="s">
        <v>176</v>
      </c>
      <c r="C52" s="75" t="s">
        <v>173</v>
      </c>
      <c r="D52" s="75" t="s">
        <v>1003</v>
      </c>
    </row>
    <row r="53" spans="1:4">
      <c r="A53" s="75">
        <v>52</v>
      </c>
      <c r="B53" s="227" t="s">
        <v>177</v>
      </c>
      <c r="C53" s="75" t="s">
        <v>173</v>
      </c>
      <c r="D53" s="75" t="s">
        <v>1004</v>
      </c>
    </row>
    <row r="54" spans="1:4">
      <c r="A54" s="75">
        <v>54</v>
      </c>
      <c r="B54" s="231" t="s">
        <v>178</v>
      </c>
      <c r="C54" s="230" t="s">
        <v>805</v>
      </c>
      <c r="D54" s="75" t="s">
        <v>1005</v>
      </c>
    </row>
    <row r="55" spans="1:4">
      <c r="A55" s="75">
        <v>55</v>
      </c>
      <c r="B55" s="227" t="s">
        <v>179</v>
      </c>
      <c r="C55" s="230" t="s">
        <v>805</v>
      </c>
      <c r="D55" s="75" t="s">
        <v>1006</v>
      </c>
    </row>
    <row r="56" spans="1:4">
      <c r="A56" s="157">
        <v>57</v>
      </c>
      <c r="B56" s="348" t="s">
        <v>180</v>
      </c>
      <c r="C56" s="75" t="s">
        <v>130</v>
      </c>
      <c r="D56" s="354" t="s">
        <v>1007</v>
      </c>
    </row>
    <row r="57" spans="1:4">
      <c r="A57" s="75">
        <v>58</v>
      </c>
      <c r="B57" s="227" t="s">
        <v>181</v>
      </c>
      <c r="C57" s="230" t="s">
        <v>817</v>
      </c>
      <c r="D57" s="75" t="s">
        <v>1008</v>
      </c>
    </row>
    <row r="58" spans="1:4">
      <c r="A58" s="75">
        <v>59</v>
      </c>
      <c r="B58" s="227" t="s">
        <v>182</v>
      </c>
      <c r="C58" s="75"/>
      <c r="D58" s="75" t="s">
        <v>1009</v>
      </c>
    </row>
    <row r="59" spans="1:4">
      <c r="A59" s="75">
        <v>60</v>
      </c>
      <c r="B59" s="227" t="s">
        <v>183</v>
      </c>
      <c r="C59" s="75"/>
      <c r="D59" s="75"/>
    </row>
    <row r="60" spans="1:4">
      <c r="A60" s="75">
        <v>61</v>
      </c>
      <c r="B60" s="231" t="s">
        <v>184</v>
      </c>
      <c r="C60" s="230"/>
      <c r="D60" s="230"/>
    </row>
    <row r="61" spans="1:4">
      <c r="A61" s="75">
        <v>62</v>
      </c>
      <c r="B61" s="227" t="s">
        <v>185</v>
      </c>
      <c r="C61" s="75" t="s">
        <v>264</v>
      </c>
      <c r="D61" s="75" t="s">
        <v>1010</v>
      </c>
    </row>
    <row r="62" spans="1:4">
      <c r="A62" s="75">
        <v>63</v>
      </c>
      <c r="B62" s="227" t="s">
        <v>186</v>
      </c>
      <c r="C62" s="75"/>
      <c r="D62" s="75"/>
    </row>
    <row r="63" spans="1:4">
      <c r="A63" s="75">
        <v>64</v>
      </c>
      <c r="B63" s="227" t="s">
        <v>187</v>
      </c>
      <c r="C63" s="75"/>
      <c r="D63" s="75"/>
    </row>
    <row r="64" spans="1:4">
      <c r="A64" s="75">
        <v>65</v>
      </c>
      <c r="B64" s="227" t="s">
        <v>188</v>
      </c>
      <c r="C64" s="75"/>
      <c r="D64" s="75"/>
    </row>
    <row r="65" spans="1:4">
      <c r="A65" s="75">
        <v>66</v>
      </c>
      <c r="B65" s="227" t="s">
        <v>189</v>
      </c>
      <c r="C65" s="75"/>
      <c r="D65" s="75"/>
    </row>
    <row r="66" spans="1:4">
      <c r="A66" s="75">
        <v>67</v>
      </c>
      <c r="B66" s="227" t="s">
        <v>190</v>
      </c>
      <c r="C66" s="75"/>
      <c r="D66" s="75"/>
    </row>
    <row r="67" spans="1:4">
      <c r="A67" s="75">
        <v>68</v>
      </c>
      <c r="B67" s="227" t="s">
        <v>191</v>
      </c>
      <c r="C67" s="75"/>
      <c r="D67" s="75"/>
    </row>
    <row r="68" spans="1:4">
      <c r="A68" s="75">
        <v>69</v>
      </c>
      <c r="B68" s="333" t="s">
        <v>192</v>
      </c>
      <c r="C68" s="334" t="s">
        <v>912</v>
      </c>
      <c r="D68" s="334" t="s">
        <v>986</v>
      </c>
    </row>
    <row r="69" spans="1:4">
      <c r="A69" s="75">
        <v>70</v>
      </c>
      <c r="B69" s="333" t="s">
        <v>193</v>
      </c>
      <c r="C69" s="334" t="s">
        <v>912</v>
      </c>
      <c r="D69" s="334" t="s">
        <v>1011</v>
      </c>
    </row>
    <row r="70" spans="1:4">
      <c r="A70" s="75">
        <v>71</v>
      </c>
      <c r="B70" s="333" t="s">
        <v>194</v>
      </c>
      <c r="C70" s="334" t="s">
        <v>912</v>
      </c>
      <c r="D70" s="334" t="s">
        <v>1012</v>
      </c>
    </row>
    <row r="71" spans="1:4">
      <c r="A71" s="75">
        <v>72</v>
      </c>
      <c r="B71" s="333" t="s">
        <v>195</v>
      </c>
      <c r="C71" s="75" t="s">
        <v>254</v>
      </c>
      <c r="D71" s="334" t="s">
        <v>1013</v>
      </c>
    </row>
    <row r="72" spans="1:4">
      <c r="A72" s="75">
        <v>73</v>
      </c>
      <c r="B72" s="333" t="s">
        <v>196</v>
      </c>
      <c r="C72" s="75" t="s">
        <v>254</v>
      </c>
      <c r="D72" s="334" t="s">
        <v>1014</v>
      </c>
    </row>
    <row r="73" spans="1:4">
      <c r="A73" s="75">
        <v>74</v>
      </c>
      <c r="B73" s="333" t="s">
        <v>197</v>
      </c>
      <c r="C73" s="334" t="s">
        <v>912</v>
      </c>
      <c r="D73" s="334" t="s">
        <v>1015</v>
      </c>
    </row>
    <row r="74" spans="1:4">
      <c r="A74" s="75">
        <v>75</v>
      </c>
      <c r="B74" s="333" t="s">
        <v>198</v>
      </c>
      <c r="C74" s="334" t="s">
        <v>912</v>
      </c>
      <c r="D74" s="334" t="s">
        <v>1016</v>
      </c>
    </row>
    <row r="75" spans="1:4">
      <c r="A75" s="75">
        <v>76</v>
      </c>
      <c r="B75" s="231" t="s">
        <v>199</v>
      </c>
      <c r="C75" s="334" t="s">
        <v>912</v>
      </c>
      <c r="D75" s="334" t="s">
        <v>1017</v>
      </c>
    </row>
    <row r="76" spans="1:4">
      <c r="A76" s="75">
        <v>77</v>
      </c>
      <c r="B76" s="231" t="s">
        <v>200</v>
      </c>
      <c r="C76" s="75" t="s">
        <v>818</v>
      </c>
      <c r="D76" s="75" t="s">
        <v>1018</v>
      </c>
    </row>
    <row r="77" spans="1:4">
      <c r="A77" s="75">
        <v>78</v>
      </c>
      <c r="B77" s="227" t="s">
        <v>201</v>
      </c>
      <c r="C77" s="75" t="s">
        <v>818</v>
      </c>
      <c r="D77" s="75" t="s">
        <v>1019</v>
      </c>
    </row>
    <row r="78" spans="1:4">
      <c r="A78" s="75">
        <v>79</v>
      </c>
      <c r="B78" s="227" t="s">
        <v>202</v>
      </c>
      <c r="C78" s="75"/>
      <c r="D78" s="75" t="s">
        <v>1020</v>
      </c>
    </row>
    <row r="79" spans="1:4">
      <c r="A79" s="75">
        <v>80</v>
      </c>
      <c r="B79" s="227" t="s">
        <v>203</v>
      </c>
      <c r="C79" s="75" t="s">
        <v>913</v>
      </c>
      <c r="D79" s="75" t="s">
        <v>1021</v>
      </c>
    </row>
    <row r="80" spans="1:4">
      <c r="A80" s="75">
        <v>81</v>
      </c>
      <c r="B80" s="227" t="s">
        <v>204</v>
      </c>
      <c r="C80" s="75" t="s">
        <v>205</v>
      </c>
      <c r="D80" s="75" t="s">
        <v>1022</v>
      </c>
    </row>
    <row r="81" spans="1:4">
      <c r="A81" s="75">
        <v>82</v>
      </c>
      <c r="B81" s="227" t="s">
        <v>206</v>
      </c>
      <c r="C81" s="75" t="s">
        <v>205</v>
      </c>
      <c r="D81" s="75" t="s">
        <v>1023</v>
      </c>
    </row>
    <row r="82" spans="1:4">
      <c r="A82" s="75">
        <v>83</v>
      </c>
      <c r="B82" s="227" t="s">
        <v>207</v>
      </c>
      <c r="C82" s="75" t="s">
        <v>205</v>
      </c>
      <c r="D82" s="75" t="s">
        <v>1024</v>
      </c>
    </row>
    <row r="83" spans="1:4">
      <c r="A83" s="75">
        <v>84</v>
      </c>
      <c r="B83" s="227" t="s">
        <v>208</v>
      </c>
      <c r="C83" s="75" t="s">
        <v>205</v>
      </c>
      <c r="D83" s="75" t="s">
        <v>1025</v>
      </c>
    </row>
    <row r="84" spans="1:4">
      <c r="A84" s="75">
        <v>85</v>
      </c>
      <c r="B84" s="227" t="s">
        <v>209</v>
      </c>
      <c r="C84" s="75" t="s">
        <v>205</v>
      </c>
      <c r="D84" s="75" t="s">
        <v>1026</v>
      </c>
    </row>
    <row r="85" spans="1:4">
      <c r="A85" s="75">
        <v>86</v>
      </c>
      <c r="B85" s="227" t="s">
        <v>210</v>
      </c>
      <c r="C85" s="75" t="s">
        <v>205</v>
      </c>
      <c r="D85" s="75" t="s">
        <v>1027</v>
      </c>
    </row>
    <row r="86" spans="1:4">
      <c r="A86" s="75">
        <v>88</v>
      </c>
      <c r="B86" s="231" t="s">
        <v>211</v>
      </c>
      <c r="C86" s="75" t="s">
        <v>212</v>
      </c>
      <c r="D86" s="75" t="s">
        <v>1028</v>
      </c>
    </row>
    <row r="87" spans="1:4">
      <c r="A87" s="75">
        <v>89</v>
      </c>
      <c r="B87" s="227" t="s">
        <v>213</v>
      </c>
      <c r="C87" s="75" t="s">
        <v>212</v>
      </c>
      <c r="D87" s="75" t="s">
        <v>1029</v>
      </c>
    </row>
    <row r="88" spans="1:4">
      <c r="A88" s="75">
        <v>90</v>
      </c>
      <c r="B88" s="227" t="s">
        <v>214</v>
      </c>
      <c r="C88" s="75" t="s">
        <v>212</v>
      </c>
      <c r="D88" s="75" t="s">
        <v>1030</v>
      </c>
    </row>
    <row r="89" spans="1:4">
      <c r="A89" s="75">
        <v>91</v>
      </c>
      <c r="B89" s="227" t="s">
        <v>215</v>
      </c>
      <c r="C89" s="75" t="s">
        <v>212</v>
      </c>
      <c r="D89" s="75" t="s">
        <v>1031</v>
      </c>
    </row>
    <row r="90" spans="1:4">
      <c r="A90" s="82">
        <v>92</v>
      </c>
      <c r="B90" s="233" t="s">
        <v>216</v>
      </c>
      <c r="C90" s="75" t="s">
        <v>212</v>
      </c>
      <c r="D90" s="82" t="s">
        <v>1032</v>
      </c>
    </row>
    <row r="91" spans="1:4">
      <c r="A91" s="75">
        <v>93</v>
      </c>
      <c r="B91" s="227" t="s">
        <v>217</v>
      </c>
      <c r="C91" s="75" t="s">
        <v>212</v>
      </c>
      <c r="D91" s="75" t="s">
        <v>1033</v>
      </c>
    </row>
    <row r="92" spans="1:4">
      <c r="A92" s="75">
        <v>94</v>
      </c>
      <c r="B92" s="227" t="s">
        <v>218</v>
      </c>
      <c r="C92" s="75" t="s">
        <v>212</v>
      </c>
      <c r="D92" s="75" t="s">
        <v>1034</v>
      </c>
    </row>
    <row r="93" spans="1:4">
      <c r="A93" s="75">
        <v>95</v>
      </c>
      <c r="B93" s="231" t="s">
        <v>219</v>
      </c>
      <c r="C93" s="75" t="s">
        <v>220</v>
      </c>
      <c r="D93" s="75" t="s">
        <v>1035</v>
      </c>
    </row>
    <row r="94" spans="1:4">
      <c r="A94" s="75">
        <v>96</v>
      </c>
      <c r="B94" s="227" t="s">
        <v>221</v>
      </c>
      <c r="C94" s="75" t="s">
        <v>220</v>
      </c>
      <c r="D94" s="75" t="s">
        <v>1036</v>
      </c>
    </row>
    <row r="95" spans="1:4">
      <c r="A95" s="75">
        <v>97</v>
      </c>
      <c r="B95" s="227" t="s">
        <v>222</v>
      </c>
      <c r="C95" s="75" t="s">
        <v>220</v>
      </c>
      <c r="D95" s="75" t="s">
        <v>1037</v>
      </c>
    </row>
    <row r="96" spans="1:4">
      <c r="A96" s="75">
        <v>98</v>
      </c>
      <c r="B96" s="227" t="s">
        <v>223</v>
      </c>
      <c r="C96" s="75" t="s">
        <v>220</v>
      </c>
      <c r="D96" s="75" t="s">
        <v>1038</v>
      </c>
    </row>
    <row r="97" spans="1:4">
      <c r="A97" s="75">
        <v>99</v>
      </c>
      <c r="B97" s="227" t="s">
        <v>224</v>
      </c>
      <c r="C97" s="75" t="s">
        <v>220</v>
      </c>
      <c r="D97" s="75" t="s">
        <v>1039</v>
      </c>
    </row>
    <row r="98" spans="1:4">
      <c r="A98" s="75">
        <v>100</v>
      </c>
      <c r="B98" s="227" t="s">
        <v>225</v>
      </c>
      <c r="C98" s="75" t="s">
        <v>220</v>
      </c>
      <c r="D98" s="75" t="s">
        <v>1040</v>
      </c>
    </row>
    <row r="99" spans="1:4">
      <c r="A99" s="75">
        <v>101</v>
      </c>
      <c r="B99" s="227" t="s">
        <v>226</v>
      </c>
      <c r="C99" s="75"/>
      <c r="D99" s="75"/>
    </row>
    <row r="100" spans="1:4">
      <c r="A100" s="75">
        <v>102</v>
      </c>
      <c r="B100" s="227" t="s">
        <v>227</v>
      </c>
      <c r="C100" s="75"/>
      <c r="D100" s="75"/>
    </row>
    <row r="101" spans="1:4">
      <c r="A101" s="75">
        <v>103</v>
      </c>
      <c r="B101" s="234" t="s">
        <v>228</v>
      </c>
      <c r="C101" s="75"/>
      <c r="D101" s="75"/>
    </row>
    <row r="102" spans="1:4">
      <c r="A102" s="75">
        <v>104</v>
      </c>
      <c r="B102" s="234" t="s">
        <v>229</v>
      </c>
      <c r="C102" s="75"/>
      <c r="D102" s="75"/>
    </row>
    <row r="103" spans="1:4">
      <c r="A103" s="75">
        <v>105</v>
      </c>
      <c r="B103" s="234" t="s">
        <v>230</v>
      </c>
      <c r="C103" s="75"/>
      <c r="D103" s="75" t="s">
        <v>1041</v>
      </c>
    </row>
    <row r="104" spans="1:4">
      <c r="A104" s="75">
        <v>106</v>
      </c>
      <c r="B104" s="234" t="s">
        <v>231</v>
      </c>
      <c r="C104" s="75" t="s">
        <v>525</v>
      </c>
      <c r="D104" s="75" t="s">
        <v>1042</v>
      </c>
    </row>
    <row r="105" spans="1:4">
      <c r="A105" s="75">
        <v>107</v>
      </c>
      <c r="B105" s="234" t="s">
        <v>232</v>
      </c>
      <c r="C105" s="75"/>
      <c r="D105" s="75"/>
    </row>
    <row r="106" spans="1:4">
      <c r="A106" s="230">
        <v>108</v>
      </c>
      <c r="B106" s="231" t="s">
        <v>233</v>
      </c>
      <c r="C106" s="75" t="s">
        <v>525</v>
      </c>
      <c r="D106" s="230" t="s">
        <v>1043</v>
      </c>
    </row>
    <row r="107" spans="1:4">
      <c r="A107" s="75">
        <v>109</v>
      </c>
      <c r="B107" s="231" t="s">
        <v>234</v>
      </c>
      <c r="C107" s="75" t="s">
        <v>818</v>
      </c>
      <c r="D107" s="75" t="s">
        <v>1044</v>
      </c>
    </row>
    <row r="108" spans="1:4">
      <c r="A108" s="75">
        <v>110</v>
      </c>
      <c r="B108" s="227" t="s">
        <v>235</v>
      </c>
      <c r="C108" s="75" t="s">
        <v>818</v>
      </c>
      <c r="D108" s="75" t="s">
        <v>1045</v>
      </c>
    </row>
    <row r="109" spans="1:4">
      <c r="A109" s="75">
        <v>111</v>
      </c>
      <c r="B109" s="227" t="s">
        <v>236</v>
      </c>
      <c r="C109" s="75"/>
      <c r="D109" s="75"/>
    </row>
    <row r="110" spans="1:4">
      <c r="A110" s="75">
        <v>112</v>
      </c>
      <c r="B110" s="227" t="s">
        <v>237</v>
      </c>
      <c r="C110" s="75" t="s">
        <v>818</v>
      </c>
      <c r="D110" s="75" t="s">
        <v>1046</v>
      </c>
    </row>
    <row r="111" spans="1:4">
      <c r="A111" s="75">
        <v>113</v>
      </c>
      <c r="B111" s="227" t="s">
        <v>238</v>
      </c>
      <c r="C111" s="75" t="s">
        <v>360</v>
      </c>
      <c r="D111" s="75" t="s">
        <v>1047</v>
      </c>
    </row>
    <row r="112" spans="1:4">
      <c r="A112" s="75">
        <v>114</v>
      </c>
      <c r="B112" s="227" t="s">
        <v>239</v>
      </c>
      <c r="C112" s="75"/>
      <c r="D112" s="75"/>
    </row>
    <row r="113" spans="1:4">
      <c r="A113" s="75">
        <v>115</v>
      </c>
      <c r="B113" s="231" t="s">
        <v>240</v>
      </c>
      <c r="C113" s="75"/>
      <c r="D113" s="75" t="s">
        <v>1048</v>
      </c>
    </row>
    <row r="114" spans="1:4">
      <c r="A114" s="75">
        <v>116</v>
      </c>
      <c r="B114" s="227" t="s">
        <v>241</v>
      </c>
      <c r="C114" s="75"/>
      <c r="D114" s="75" t="s">
        <v>1049</v>
      </c>
    </row>
    <row r="115" spans="1:4">
      <c r="A115" s="75">
        <v>117</v>
      </c>
      <c r="B115" s="227" t="s">
        <v>242</v>
      </c>
      <c r="C115" s="75"/>
      <c r="D115" s="75" t="s">
        <v>1050</v>
      </c>
    </row>
    <row r="116" spans="1:4">
      <c r="A116" s="230">
        <v>118</v>
      </c>
      <c r="B116" s="227" t="s">
        <v>243</v>
      </c>
      <c r="C116" s="75"/>
      <c r="D116" s="75" t="s">
        <v>1051</v>
      </c>
    </row>
    <row r="117" spans="1:4">
      <c r="A117" s="75">
        <v>119</v>
      </c>
      <c r="B117" s="227" t="s">
        <v>244</v>
      </c>
      <c r="C117" s="75"/>
      <c r="D117" s="75" t="s">
        <v>1052</v>
      </c>
    </row>
    <row r="118" spans="1:4">
      <c r="A118" s="75">
        <v>120</v>
      </c>
      <c r="B118" s="227" t="s">
        <v>245</v>
      </c>
      <c r="C118" s="75"/>
      <c r="D118" s="75" t="s">
        <v>1053</v>
      </c>
    </row>
    <row r="119" spans="1:4">
      <c r="A119" s="75">
        <v>121</v>
      </c>
      <c r="B119" s="227" t="s">
        <v>246</v>
      </c>
      <c r="C119" s="75" t="s">
        <v>360</v>
      </c>
      <c r="D119" s="75" t="s">
        <v>1054</v>
      </c>
    </row>
    <row r="120" spans="1:4">
      <c r="A120" s="75">
        <v>122</v>
      </c>
      <c r="B120" s="227" t="s">
        <v>247</v>
      </c>
      <c r="C120" s="75" t="s">
        <v>682</v>
      </c>
      <c r="D120" s="75" t="s">
        <v>1055</v>
      </c>
    </row>
    <row r="121" spans="1:4">
      <c r="A121" s="75">
        <v>123</v>
      </c>
      <c r="B121" s="227" t="s">
        <v>248</v>
      </c>
      <c r="C121" s="75"/>
      <c r="D121" s="75" t="s">
        <v>1056</v>
      </c>
    </row>
    <row r="122" spans="1:4">
      <c r="A122" s="230">
        <v>124</v>
      </c>
      <c r="B122" s="227" t="s">
        <v>249</v>
      </c>
      <c r="C122" s="75"/>
      <c r="D122" s="75" t="s">
        <v>1057</v>
      </c>
    </row>
    <row r="123" spans="1:4">
      <c r="A123" s="230">
        <v>125</v>
      </c>
      <c r="B123" s="231" t="s">
        <v>250</v>
      </c>
      <c r="C123" s="230" t="s">
        <v>817</v>
      </c>
      <c r="D123" s="230" t="s">
        <v>1058</v>
      </c>
    </row>
    <row r="124" spans="1:4">
      <c r="A124" s="230">
        <v>126</v>
      </c>
      <c r="B124" s="231" t="s">
        <v>251</v>
      </c>
      <c r="C124" s="230" t="s">
        <v>817</v>
      </c>
      <c r="D124" s="230" t="s">
        <v>1059</v>
      </c>
    </row>
    <row r="125" spans="1:4">
      <c r="A125" s="75">
        <v>127</v>
      </c>
      <c r="B125" s="227" t="s">
        <v>252</v>
      </c>
      <c r="C125" s="75" t="s">
        <v>173</v>
      </c>
      <c r="D125" s="75" t="s">
        <v>1060</v>
      </c>
    </row>
    <row r="126" spans="1:4">
      <c r="A126" s="230">
        <v>128</v>
      </c>
      <c r="B126" s="231" t="s">
        <v>499</v>
      </c>
      <c r="C126" s="230" t="s">
        <v>817</v>
      </c>
      <c r="D126" s="230" t="s">
        <v>1061</v>
      </c>
    </row>
    <row r="127" spans="1:4">
      <c r="A127" s="230">
        <v>129</v>
      </c>
      <c r="B127" s="231" t="s">
        <v>500</v>
      </c>
      <c r="C127" s="230" t="s">
        <v>817</v>
      </c>
      <c r="D127" s="230" t="s">
        <v>1062</v>
      </c>
    </row>
    <row r="128" spans="1:4">
      <c r="A128" s="75">
        <v>130</v>
      </c>
      <c r="B128" s="231" t="s">
        <v>253</v>
      </c>
      <c r="C128" s="75" t="s">
        <v>254</v>
      </c>
      <c r="D128" s="75" t="s">
        <v>1063</v>
      </c>
    </row>
    <row r="129" spans="1:4">
      <c r="A129" s="75">
        <v>131</v>
      </c>
      <c r="B129" s="227" t="s">
        <v>255</v>
      </c>
      <c r="C129" s="75" t="s">
        <v>332</v>
      </c>
      <c r="D129" s="75" t="s">
        <v>1064</v>
      </c>
    </row>
    <row r="130" spans="1:4">
      <c r="A130" s="75">
        <v>132</v>
      </c>
      <c r="B130" s="227" t="s">
        <v>256</v>
      </c>
      <c r="C130" s="75"/>
      <c r="D130" s="75"/>
    </row>
    <row r="131" spans="1:4">
      <c r="A131" s="75">
        <v>133</v>
      </c>
      <c r="B131" s="227" t="s">
        <v>257</v>
      </c>
      <c r="C131" s="75"/>
      <c r="D131" s="75"/>
    </row>
    <row r="132" spans="1:4">
      <c r="A132" s="75">
        <v>134</v>
      </c>
      <c r="B132" s="227" t="s">
        <v>258</v>
      </c>
      <c r="C132" s="75"/>
      <c r="D132" s="75"/>
    </row>
    <row r="133" spans="1:4">
      <c r="A133" s="75">
        <v>135</v>
      </c>
      <c r="B133" s="227" t="s">
        <v>259</v>
      </c>
      <c r="C133" s="75"/>
      <c r="D133" s="75"/>
    </row>
    <row r="134" spans="1:4">
      <c r="A134" s="75">
        <v>136</v>
      </c>
      <c r="B134" s="227" t="s">
        <v>260</v>
      </c>
      <c r="C134" s="75"/>
      <c r="D134" s="75" t="s">
        <v>1065</v>
      </c>
    </row>
    <row r="135" spans="1:4">
      <c r="A135" s="75">
        <v>137</v>
      </c>
      <c r="B135" s="227" t="s">
        <v>261</v>
      </c>
      <c r="C135" s="75"/>
      <c r="D135" s="75" t="s">
        <v>1066</v>
      </c>
    </row>
    <row r="136" spans="1:4">
      <c r="A136" s="75">
        <v>138</v>
      </c>
      <c r="B136" s="227" t="s">
        <v>262</v>
      </c>
      <c r="C136" s="75"/>
      <c r="D136" s="75" t="s">
        <v>1067</v>
      </c>
    </row>
    <row r="137" spans="1:4">
      <c r="A137" s="75">
        <v>139</v>
      </c>
      <c r="B137" s="320" t="s">
        <v>263</v>
      </c>
      <c r="C137" s="75" t="s">
        <v>916</v>
      </c>
      <c r="D137" s="75" t="s">
        <v>1068</v>
      </c>
    </row>
    <row r="138" spans="1:4">
      <c r="A138" s="75">
        <v>140</v>
      </c>
      <c r="B138" s="227" t="s">
        <v>265</v>
      </c>
      <c r="C138" s="75" t="s">
        <v>914</v>
      </c>
      <c r="D138" s="75" t="s">
        <v>1069</v>
      </c>
    </row>
    <row r="139" spans="1:4">
      <c r="A139" s="75">
        <v>141</v>
      </c>
      <c r="B139" s="227" t="s">
        <v>266</v>
      </c>
      <c r="C139" s="75" t="s">
        <v>264</v>
      </c>
      <c r="D139" s="75" t="s">
        <v>1070</v>
      </c>
    </row>
    <row r="140" spans="1:4">
      <c r="A140" s="75">
        <v>142</v>
      </c>
      <c r="B140" s="227" t="s">
        <v>267</v>
      </c>
      <c r="C140" s="75" t="s">
        <v>264</v>
      </c>
      <c r="D140" s="75" t="s">
        <v>1071</v>
      </c>
    </row>
    <row r="141" spans="1:4">
      <c r="A141" s="75">
        <v>143</v>
      </c>
      <c r="B141" s="227" t="s">
        <v>268</v>
      </c>
      <c r="C141" s="75"/>
      <c r="D141" s="75"/>
    </row>
    <row r="142" spans="1:4">
      <c r="A142" s="75">
        <v>144</v>
      </c>
      <c r="B142" s="227" t="s">
        <v>269</v>
      </c>
      <c r="C142" s="75" t="s">
        <v>264</v>
      </c>
      <c r="D142" s="75" t="s">
        <v>1072</v>
      </c>
    </row>
    <row r="143" spans="1:4">
      <c r="A143" s="75">
        <v>145</v>
      </c>
      <c r="B143" s="227" t="s">
        <v>270</v>
      </c>
      <c r="C143" s="75"/>
      <c r="D143" s="75"/>
    </row>
    <row r="144" spans="1:4">
      <c r="A144" s="75">
        <v>146</v>
      </c>
      <c r="B144" s="227" t="s">
        <v>271</v>
      </c>
      <c r="C144" s="75"/>
      <c r="D144" s="75"/>
    </row>
    <row r="145" spans="1:4">
      <c r="A145" s="75">
        <v>147</v>
      </c>
      <c r="B145" s="227" t="s">
        <v>272</v>
      </c>
      <c r="C145" s="75"/>
      <c r="D145" s="75"/>
    </row>
    <row r="146" spans="1:4">
      <c r="A146" s="75">
        <v>148</v>
      </c>
      <c r="B146" s="227" t="s">
        <v>273</v>
      </c>
      <c r="C146" s="75" t="s">
        <v>264</v>
      </c>
      <c r="D146" s="75" t="s">
        <v>1073</v>
      </c>
    </row>
    <row r="147" spans="1:4">
      <c r="A147" s="82">
        <v>149</v>
      </c>
      <c r="B147" s="233" t="s">
        <v>274</v>
      </c>
      <c r="C147" s="75" t="s">
        <v>264</v>
      </c>
      <c r="D147" s="82" t="s">
        <v>1074</v>
      </c>
    </row>
    <row r="148" spans="1:4">
      <c r="A148" s="75">
        <v>150</v>
      </c>
      <c r="B148" s="227" t="s">
        <v>275</v>
      </c>
      <c r="C148" s="75" t="s">
        <v>264</v>
      </c>
      <c r="D148" s="75" t="s">
        <v>1075</v>
      </c>
    </row>
    <row r="149" spans="1:4">
      <c r="A149" s="157">
        <v>151</v>
      </c>
      <c r="B149" s="349" t="s">
        <v>276</v>
      </c>
      <c r="C149" s="75"/>
      <c r="D149" s="157" t="s">
        <v>1076</v>
      </c>
    </row>
    <row r="150" spans="1:4">
      <c r="A150" s="342">
        <v>152</v>
      </c>
      <c r="B150" s="343" t="s">
        <v>277</v>
      </c>
      <c r="C150" s="342" t="s">
        <v>264</v>
      </c>
      <c r="D150" s="342" t="s">
        <v>1077</v>
      </c>
    </row>
    <row r="151" spans="1:4">
      <c r="A151" s="75">
        <v>153</v>
      </c>
      <c r="B151" s="227" t="s">
        <v>278</v>
      </c>
      <c r="C151" s="75" t="s">
        <v>264</v>
      </c>
      <c r="D151" s="75" t="s">
        <v>1078</v>
      </c>
    </row>
    <row r="152" spans="1:4">
      <c r="A152" s="157">
        <v>154</v>
      </c>
      <c r="B152" s="349" t="s">
        <v>279</v>
      </c>
      <c r="C152" s="75" t="s">
        <v>264</v>
      </c>
      <c r="D152" s="157" t="s">
        <v>1079</v>
      </c>
    </row>
    <row r="153" spans="1:4">
      <c r="A153" s="75">
        <v>155</v>
      </c>
      <c r="B153" s="321" t="s">
        <v>280</v>
      </c>
      <c r="C153" s="75"/>
      <c r="D153" s="75"/>
    </row>
    <row r="154" spans="1:4">
      <c r="A154" s="75">
        <v>156</v>
      </c>
      <c r="B154" s="321" t="s">
        <v>281</v>
      </c>
      <c r="C154" s="75"/>
      <c r="D154" s="75"/>
    </row>
    <row r="155" spans="1:4">
      <c r="A155" s="75">
        <v>157</v>
      </c>
      <c r="B155" s="227" t="s">
        <v>282</v>
      </c>
      <c r="C155" s="75"/>
      <c r="D155" s="75"/>
    </row>
    <row r="156" spans="1:4">
      <c r="A156" s="75">
        <v>158</v>
      </c>
      <c r="B156" s="231" t="s">
        <v>283</v>
      </c>
      <c r="C156" s="230"/>
      <c r="D156" s="230" t="s">
        <v>1080</v>
      </c>
    </row>
    <row r="157" spans="1:4">
      <c r="A157" s="75">
        <v>159</v>
      </c>
      <c r="B157" s="227" t="s">
        <v>284</v>
      </c>
      <c r="C157" s="75"/>
      <c r="D157" s="75"/>
    </row>
    <row r="158" spans="1:4">
      <c r="A158" s="75">
        <v>160</v>
      </c>
      <c r="B158" s="227" t="s">
        <v>285</v>
      </c>
      <c r="C158" s="75"/>
      <c r="D158" s="75"/>
    </row>
    <row r="159" spans="1:4" ht="15.6">
      <c r="A159" s="75">
        <v>161</v>
      </c>
      <c r="B159" s="335" t="s">
        <v>286</v>
      </c>
      <c r="C159" s="75"/>
      <c r="D159" s="75" t="s">
        <v>1081</v>
      </c>
    </row>
    <row r="160" spans="1:4">
      <c r="A160" s="75">
        <v>162</v>
      </c>
      <c r="B160" s="227" t="s">
        <v>287</v>
      </c>
      <c r="C160" s="75"/>
      <c r="D160" s="75"/>
    </row>
    <row r="161" spans="1:4" ht="15" thickBot="1">
      <c r="A161" s="82">
        <v>163</v>
      </c>
      <c r="B161" s="233" t="s">
        <v>288</v>
      </c>
      <c r="C161" s="82"/>
      <c r="D161" s="82"/>
    </row>
    <row r="162" spans="1:4">
      <c r="A162" s="226">
        <v>164</v>
      </c>
      <c r="B162" s="350" t="s">
        <v>289</v>
      </c>
      <c r="C162" s="236"/>
      <c r="D162" s="236" t="s">
        <v>1082</v>
      </c>
    </row>
    <row r="163" spans="1:4">
      <c r="A163" s="75">
        <v>165</v>
      </c>
      <c r="B163" s="322" t="s">
        <v>290</v>
      </c>
      <c r="C163" s="75"/>
      <c r="D163" s="75"/>
    </row>
    <row r="164" spans="1:4">
      <c r="A164" s="75">
        <v>166</v>
      </c>
      <c r="B164" s="322" t="s">
        <v>291</v>
      </c>
      <c r="C164" s="75"/>
      <c r="D164" s="75" t="s">
        <v>1083</v>
      </c>
    </row>
    <row r="165" spans="1:4">
      <c r="A165" s="75">
        <v>167</v>
      </c>
      <c r="B165" s="322" t="s">
        <v>292</v>
      </c>
      <c r="C165" s="75"/>
      <c r="D165" s="75" t="s">
        <v>1084</v>
      </c>
    </row>
    <row r="166" spans="1:4">
      <c r="A166" s="75">
        <v>168</v>
      </c>
      <c r="B166" s="322" t="s">
        <v>293</v>
      </c>
      <c r="C166" s="75"/>
      <c r="D166" s="75" t="s">
        <v>1085</v>
      </c>
    </row>
    <row r="167" spans="1:4">
      <c r="A167" s="75">
        <v>169</v>
      </c>
      <c r="B167" s="322" t="s">
        <v>294</v>
      </c>
      <c r="C167" s="75"/>
      <c r="D167" s="75"/>
    </row>
    <row r="168" spans="1:4" ht="15" thickBot="1">
      <c r="A168" s="82">
        <v>170</v>
      </c>
      <c r="B168" s="323" t="s">
        <v>295</v>
      </c>
      <c r="C168" s="82"/>
      <c r="D168" s="82"/>
    </row>
    <row r="169" spans="1:4">
      <c r="A169" s="226">
        <v>171</v>
      </c>
      <c r="B169" s="324" t="s">
        <v>296</v>
      </c>
      <c r="C169" s="226"/>
      <c r="D169" s="226"/>
    </row>
    <row r="170" spans="1:4">
      <c r="A170" s="75">
        <v>172</v>
      </c>
      <c r="B170" s="231" t="s">
        <v>297</v>
      </c>
      <c r="C170" s="75" t="s">
        <v>876</v>
      </c>
      <c r="D170" s="75" t="s">
        <v>1086</v>
      </c>
    </row>
    <row r="171" spans="1:4">
      <c r="A171" s="75">
        <v>173</v>
      </c>
      <c r="B171" s="227" t="s">
        <v>298</v>
      </c>
      <c r="C171" s="75" t="s">
        <v>876</v>
      </c>
      <c r="D171" s="75" t="s">
        <v>1087</v>
      </c>
    </row>
    <row r="172" spans="1:4">
      <c r="A172" s="75">
        <v>174</v>
      </c>
      <c r="B172" s="227" t="s">
        <v>299</v>
      </c>
      <c r="C172" s="75" t="s">
        <v>876</v>
      </c>
      <c r="D172" s="75" t="s">
        <v>1088</v>
      </c>
    </row>
    <row r="173" spans="1:4">
      <c r="A173" s="75">
        <v>175</v>
      </c>
      <c r="B173" s="227" t="s">
        <v>300</v>
      </c>
      <c r="C173" s="75" t="s">
        <v>876</v>
      </c>
      <c r="D173" s="75" t="s">
        <v>1089</v>
      </c>
    </row>
    <row r="174" spans="1:4">
      <c r="A174" s="230">
        <v>176</v>
      </c>
      <c r="B174" s="231" t="s">
        <v>301</v>
      </c>
      <c r="C174" s="75"/>
      <c r="D174" s="75" t="s">
        <v>1090</v>
      </c>
    </row>
    <row r="175" spans="1:4">
      <c r="A175" s="82">
        <v>177</v>
      </c>
      <c r="B175" s="237" t="s">
        <v>302</v>
      </c>
      <c r="C175" s="328" t="s">
        <v>303</v>
      </c>
      <c r="D175" s="82" t="s">
        <v>1091</v>
      </c>
    </row>
    <row r="176" spans="1:4">
      <c r="A176" s="75">
        <v>178</v>
      </c>
      <c r="B176" s="227" t="s">
        <v>304</v>
      </c>
      <c r="C176" s="230" t="s">
        <v>303</v>
      </c>
      <c r="D176" s="75" t="s">
        <v>1092</v>
      </c>
    </row>
    <row r="177" spans="1:4">
      <c r="A177" s="75">
        <v>179</v>
      </c>
      <c r="B177" s="227" t="s">
        <v>305</v>
      </c>
      <c r="C177" s="230" t="s">
        <v>303</v>
      </c>
      <c r="D177" s="75" t="s">
        <v>1093</v>
      </c>
    </row>
    <row r="178" spans="1:4">
      <c r="A178" s="75">
        <v>180</v>
      </c>
      <c r="B178" s="227" t="s">
        <v>306</v>
      </c>
      <c r="C178" s="230" t="s">
        <v>303</v>
      </c>
      <c r="D178" s="75" t="s">
        <v>1094</v>
      </c>
    </row>
    <row r="179" spans="1:4">
      <c r="A179" s="75">
        <v>181</v>
      </c>
      <c r="B179" s="227" t="s">
        <v>307</v>
      </c>
      <c r="C179" s="230" t="s">
        <v>303</v>
      </c>
      <c r="D179" s="75" t="s">
        <v>1095</v>
      </c>
    </row>
    <row r="180" spans="1:4">
      <c r="A180" s="75">
        <v>182</v>
      </c>
      <c r="B180" s="227" t="s">
        <v>425</v>
      </c>
      <c r="C180" s="230" t="s">
        <v>303</v>
      </c>
      <c r="D180" s="75" t="s">
        <v>1096</v>
      </c>
    </row>
    <row r="181" spans="1:4">
      <c r="A181" s="75">
        <v>183</v>
      </c>
      <c r="B181" s="227" t="s">
        <v>426</v>
      </c>
      <c r="C181" s="75" t="s">
        <v>683</v>
      </c>
      <c r="D181" s="75" t="s">
        <v>1097</v>
      </c>
    </row>
    <row r="182" spans="1:4">
      <c r="A182" s="82">
        <v>184</v>
      </c>
      <c r="B182" s="233" t="s">
        <v>308</v>
      </c>
      <c r="C182" s="230" t="s">
        <v>303</v>
      </c>
      <c r="D182" s="82" t="s">
        <v>1098</v>
      </c>
    </row>
    <row r="183" spans="1:4">
      <c r="A183" s="75">
        <v>185</v>
      </c>
      <c r="B183" s="227" t="s">
        <v>309</v>
      </c>
      <c r="C183" s="230" t="s">
        <v>303</v>
      </c>
      <c r="D183" s="75" t="s">
        <v>1099</v>
      </c>
    </row>
    <row r="184" spans="1:4">
      <c r="A184" s="230">
        <v>186</v>
      </c>
      <c r="B184" s="231" t="s">
        <v>310</v>
      </c>
      <c r="C184" s="230" t="s">
        <v>303</v>
      </c>
      <c r="D184" s="75" t="s">
        <v>1099</v>
      </c>
    </row>
    <row r="185" spans="1:4">
      <c r="A185" s="75">
        <v>187</v>
      </c>
      <c r="B185" s="231" t="s">
        <v>613</v>
      </c>
      <c r="C185" s="334" t="s">
        <v>912</v>
      </c>
      <c r="D185" s="230" t="s">
        <v>1100</v>
      </c>
    </row>
    <row r="186" spans="1:4">
      <c r="A186" s="75">
        <v>188</v>
      </c>
      <c r="B186" s="231" t="s">
        <v>311</v>
      </c>
      <c r="C186" s="75" t="s">
        <v>682</v>
      </c>
      <c r="D186" s="75" t="s">
        <v>1101</v>
      </c>
    </row>
    <row r="187" spans="1:4">
      <c r="A187" s="75">
        <v>189</v>
      </c>
      <c r="B187" s="227" t="s">
        <v>313</v>
      </c>
      <c r="C187" s="75"/>
      <c r="D187" s="75"/>
    </row>
    <row r="188" spans="1:4">
      <c r="A188" s="75">
        <v>190</v>
      </c>
      <c r="B188" s="227" t="s">
        <v>314</v>
      </c>
      <c r="C188" s="75" t="s">
        <v>911</v>
      </c>
      <c r="D188" s="75" t="s">
        <v>1102</v>
      </c>
    </row>
    <row r="189" spans="1:4" ht="15" thickBot="1">
      <c r="A189" s="82">
        <v>191</v>
      </c>
      <c r="B189" s="233" t="s">
        <v>315</v>
      </c>
      <c r="C189" s="75" t="s">
        <v>312</v>
      </c>
      <c r="D189" s="82" t="s">
        <v>1103</v>
      </c>
    </row>
    <row r="190" spans="1:4">
      <c r="A190" s="226">
        <v>192</v>
      </c>
      <c r="B190" s="232" t="s">
        <v>316</v>
      </c>
      <c r="C190" s="226" t="s">
        <v>136</v>
      </c>
      <c r="D190" s="226" t="s">
        <v>1104</v>
      </c>
    </row>
    <row r="191" spans="1:4">
      <c r="A191" s="75">
        <v>193</v>
      </c>
      <c r="B191" s="227" t="s">
        <v>317</v>
      </c>
      <c r="C191" s="230" t="s">
        <v>136</v>
      </c>
      <c r="D191" s="75" t="s">
        <v>1105</v>
      </c>
    </row>
    <row r="192" spans="1:4">
      <c r="A192" s="75">
        <v>194</v>
      </c>
      <c r="B192" s="227" t="s">
        <v>318</v>
      </c>
      <c r="C192" s="75" t="s">
        <v>136</v>
      </c>
      <c r="D192" s="75" t="s">
        <v>1106</v>
      </c>
    </row>
    <row r="193" spans="1:4">
      <c r="A193" s="75">
        <v>195</v>
      </c>
      <c r="B193" s="227" t="s">
        <v>319</v>
      </c>
      <c r="C193" s="75"/>
      <c r="D193" s="75" t="s">
        <v>1107</v>
      </c>
    </row>
    <row r="194" spans="1:4">
      <c r="A194" s="75">
        <v>196</v>
      </c>
      <c r="B194" s="227" t="s">
        <v>320</v>
      </c>
      <c r="C194" s="75"/>
      <c r="D194" s="75" t="s">
        <v>1108</v>
      </c>
    </row>
    <row r="195" spans="1:4">
      <c r="A195" s="75">
        <v>197</v>
      </c>
      <c r="B195" s="325" t="s">
        <v>321</v>
      </c>
      <c r="C195" s="75" t="s">
        <v>322</v>
      </c>
      <c r="D195" s="75" t="s">
        <v>1109</v>
      </c>
    </row>
    <row r="196" spans="1:4">
      <c r="A196" s="75">
        <v>198</v>
      </c>
      <c r="B196" s="308" t="s">
        <v>323</v>
      </c>
      <c r="C196" s="75" t="s">
        <v>322</v>
      </c>
      <c r="D196" s="75" t="s">
        <v>1110</v>
      </c>
    </row>
    <row r="197" spans="1:4">
      <c r="A197" s="75">
        <v>199</v>
      </c>
      <c r="B197" s="308" t="s">
        <v>324</v>
      </c>
      <c r="C197" s="75" t="s">
        <v>322</v>
      </c>
      <c r="D197" s="75" t="s">
        <v>1111</v>
      </c>
    </row>
    <row r="198" spans="1:4">
      <c r="A198" s="75">
        <v>200</v>
      </c>
      <c r="B198" s="308" t="s">
        <v>325</v>
      </c>
      <c r="C198" s="75" t="s">
        <v>322</v>
      </c>
      <c r="D198" s="75" t="s">
        <v>1112</v>
      </c>
    </row>
    <row r="199" spans="1:4">
      <c r="A199" s="75">
        <v>201</v>
      </c>
      <c r="B199" s="308" t="s">
        <v>326</v>
      </c>
      <c r="C199" s="75" t="s">
        <v>322</v>
      </c>
      <c r="D199" s="75" t="s">
        <v>1113</v>
      </c>
    </row>
    <row r="200" spans="1:4">
      <c r="A200" s="75">
        <v>202</v>
      </c>
      <c r="B200" s="308" t="s">
        <v>327</v>
      </c>
      <c r="C200" s="75" t="s">
        <v>322</v>
      </c>
      <c r="D200" s="75" t="s">
        <v>1114</v>
      </c>
    </row>
    <row r="201" spans="1:4">
      <c r="A201" s="75">
        <v>203</v>
      </c>
      <c r="B201" s="308" t="s">
        <v>328</v>
      </c>
      <c r="C201" s="75" t="s">
        <v>322</v>
      </c>
      <c r="D201" s="75" t="s">
        <v>1115</v>
      </c>
    </row>
    <row r="202" spans="1:4">
      <c r="A202" s="75">
        <v>204</v>
      </c>
      <c r="B202" s="308" t="s">
        <v>329</v>
      </c>
      <c r="C202" s="75" t="s">
        <v>322</v>
      </c>
      <c r="D202" s="75" t="s">
        <v>1116</v>
      </c>
    </row>
    <row r="203" spans="1:4">
      <c r="A203" s="75">
        <v>205</v>
      </c>
      <c r="B203" s="308" t="s">
        <v>330</v>
      </c>
      <c r="C203" s="75"/>
      <c r="D203" s="75" t="s">
        <v>1117</v>
      </c>
    </row>
    <row r="204" spans="1:4">
      <c r="A204" s="75">
        <v>206</v>
      </c>
      <c r="B204" s="231" t="s">
        <v>331</v>
      </c>
      <c r="C204" s="75" t="s">
        <v>332</v>
      </c>
      <c r="D204" s="75" t="s">
        <v>1118</v>
      </c>
    </row>
    <row r="205" spans="1:4">
      <c r="A205" s="75">
        <v>207</v>
      </c>
      <c r="B205" s="227" t="s">
        <v>333</v>
      </c>
      <c r="C205" s="75"/>
      <c r="D205" s="75" t="s">
        <v>1119</v>
      </c>
    </row>
    <row r="206" spans="1:4">
      <c r="A206" s="75">
        <v>208</v>
      </c>
      <c r="B206" s="227" t="s">
        <v>334</v>
      </c>
      <c r="C206" s="75"/>
      <c r="D206" s="75" t="s">
        <v>1120</v>
      </c>
    </row>
    <row r="207" spans="1:4">
      <c r="A207" s="75">
        <v>209</v>
      </c>
      <c r="B207" s="231" t="s">
        <v>335</v>
      </c>
      <c r="C207" s="230"/>
      <c r="D207" s="230" t="s">
        <v>1121</v>
      </c>
    </row>
    <row r="208" spans="1:4">
      <c r="A208" s="75">
        <v>210</v>
      </c>
      <c r="B208" s="231" t="s">
        <v>336</v>
      </c>
      <c r="C208" s="230"/>
      <c r="D208" s="230" t="s">
        <v>1122</v>
      </c>
    </row>
    <row r="209" spans="1:4">
      <c r="A209" s="230">
        <v>211</v>
      </c>
      <c r="B209" s="231" t="s">
        <v>337</v>
      </c>
      <c r="C209" s="230"/>
      <c r="D209" s="230" t="s">
        <v>1123</v>
      </c>
    </row>
    <row r="210" spans="1:4">
      <c r="A210" s="75">
        <v>212</v>
      </c>
      <c r="B210" s="227" t="s">
        <v>338</v>
      </c>
      <c r="C210" s="75"/>
      <c r="D210" s="75" t="s">
        <v>1124</v>
      </c>
    </row>
    <row r="211" spans="1:4">
      <c r="A211" s="75">
        <v>213</v>
      </c>
      <c r="B211" s="227" t="s">
        <v>421</v>
      </c>
      <c r="C211" s="75" t="s">
        <v>332</v>
      </c>
      <c r="D211" s="75" t="s">
        <v>1125</v>
      </c>
    </row>
    <row r="212" spans="1:4">
      <c r="A212" s="75">
        <v>214</v>
      </c>
      <c r="B212" s="227" t="s">
        <v>420</v>
      </c>
      <c r="C212" s="351" t="s">
        <v>130</v>
      </c>
      <c r="D212" s="75" t="s">
        <v>1126</v>
      </c>
    </row>
    <row r="213" spans="1:4">
      <c r="A213" s="75">
        <v>215</v>
      </c>
      <c r="B213" s="231" t="s">
        <v>339</v>
      </c>
      <c r="C213" s="230" t="s">
        <v>684</v>
      </c>
      <c r="D213" s="230" t="s">
        <v>1127</v>
      </c>
    </row>
    <row r="214" spans="1:4">
      <c r="A214" s="75">
        <v>216</v>
      </c>
      <c r="B214" s="227" t="s">
        <v>340</v>
      </c>
      <c r="C214" s="75"/>
      <c r="D214" s="75" t="s">
        <v>1128</v>
      </c>
    </row>
    <row r="215" spans="1:4">
      <c r="A215" s="75">
        <v>217</v>
      </c>
      <c r="B215" s="227" t="s">
        <v>501</v>
      </c>
      <c r="C215" s="75"/>
      <c r="D215" s="75" t="s">
        <v>1129</v>
      </c>
    </row>
    <row r="216" spans="1:4">
      <c r="A216" s="75">
        <v>218</v>
      </c>
      <c r="B216" s="227" t="s">
        <v>341</v>
      </c>
      <c r="C216" s="75"/>
      <c r="D216" s="75" t="s">
        <v>1130</v>
      </c>
    </row>
    <row r="217" spans="1:4">
      <c r="A217" s="75">
        <v>219</v>
      </c>
      <c r="B217" s="227" t="s">
        <v>342</v>
      </c>
      <c r="C217" s="75" t="s">
        <v>332</v>
      </c>
      <c r="D217" s="75" t="s">
        <v>1013</v>
      </c>
    </row>
    <row r="218" spans="1:4">
      <c r="A218" s="75">
        <v>220</v>
      </c>
      <c r="B218" s="227" t="s">
        <v>343</v>
      </c>
      <c r="C218" s="75"/>
      <c r="D218" s="75" t="s">
        <v>1131</v>
      </c>
    </row>
    <row r="219" spans="1:4">
      <c r="A219" s="75">
        <v>221</v>
      </c>
      <c r="B219" s="326" t="s">
        <v>344</v>
      </c>
      <c r="C219" s="327" t="s">
        <v>345</v>
      </c>
      <c r="D219" s="327" t="s">
        <v>1132</v>
      </c>
    </row>
    <row r="220" spans="1:4">
      <c r="A220" s="75">
        <v>222</v>
      </c>
      <c r="B220" s="326" t="s">
        <v>346</v>
      </c>
      <c r="C220" s="327" t="s">
        <v>345</v>
      </c>
      <c r="D220" s="327" t="s">
        <v>1133</v>
      </c>
    </row>
    <row r="221" spans="1:4">
      <c r="A221" s="75">
        <v>223</v>
      </c>
      <c r="B221" s="326" t="s">
        <v>347</v>
      </c>
      <c r="C221" s="327" t="s">
        <v>345</v>
      </c>
      <c r="D221" s="327" t="s">
        <v>1134</v>
      </c>
    </row>
    <row r="222" spans="1:4">
      <c r="A222" s="75">
        <v>224</v>
      </c>
      <c r="B222" s="326" t="s">
        <v>348</v>
      </c>
      <c r="C222" s="327" t="s">
        <v>345</v>
      </c>
      <c r="D222" s="327" t="s">
        <v>1135</v>
      </c>
    </row>
    <row r="223" spans="1:4">
      <c r="A223" s="75">
        <v>225</v>
      </c>
      <c r="B223" s="326" t="s">
        <v>349</v>
      </c>
      <c r="C223" s="327" t="s">
        <v>345</v>
      </c>
      <c r="D223" s="327" t="s">
        <v>1136</v>
      </c>
    </row>
    <row r="224" spans="1:4">
      <c r="A224" s="75">
        <v>226</v>
      </c>
      <c r="B224" s="308" t="s">
        <v>350</v>
      </c>
      <c r="C224" s="327"/>
      <c r="D224" s="327"/>
    </row>
    <row r="225" spans="1:4">
      <c r="A225" s="75">
        <v>227</v>
      </c>
      <c r="B225" s="308" t="s">
        <v>351</v>
      </c>
      <c r="C225" s="327"/>
      <c r="D225" s="327"/>
    </row>
    <row r="226" spans="1:4">
      <c r="A226" s="75">
        <v>228</v>
      </c>
      <c r="B226" s="308" t="s">
        <v>352</v>
      </c>
      <c r="C226" s="327"/>
      <c r="D226" s="327"/>
    </row>
    <row r="227" spans="1:4">
      <c r="A227" s="75">
        <v>229</v>
      </c>
      <c r="B227" s="308" t="s">
        <v>353</v>
      </c>
      <c r="C227" s="327"/>
      <c r="D227" s="327"/>
    </row>
    <row r="228" spans="1:4">
      <c r="A228" s="75">
        <v>230</v>
      </c>
      <c r="B228" s="308" t="s">
        <v>354</v>
      </c>
      <c r="C228" s="327"/>
      <c r="D228" s="327"/>
    </row>
    <row r="229" spans="1:4">
      <c r="A229" s="75">
        <v>231</v>
      </c>
      <c r="B229" s="308" t="s">
        <v>355</v>
      </c>
      <c r="C229" s="327"/>
      <c r="D229" s="327"/>
    </row>
    <row r="230" spans="1:4">
      <c r="A230" s="75">
        <v>232</v>
      </c>
      <c r="B230" s="308" t="s">
        <v>356</v>
      </c>
      <c r="C230" s="327"/>
      <c r="D230" s="327"/>
    </row>
    <row r="231" spans="1:4">
      <c r="A231" s="75">
        <v>233</v>
      </c>
      <c r="B231" s="308" t="s">
        <v>357</v>
      </c>
      <c r="C231" s="327"/>
      <c r="D231" s="327"/>
    </row>
    <row r="232" spans="1:4">
      <c r="A232" s="75">
        <v>234</v>
      </c>
      <c r="B232" s="308" t="s">
        <v>358</v>
      </c>
      <c r="C232" s="327"/>
      <c r="D232" s="327"/>
    </row>
    <row r="233" spans="1:4">
      <c r="A233" s="75">
        <v>235</v>
      </c>
      <c r="B233" s="308" t="s">
        <v>359</v>
      </c>
      <c r="C233" s="327"/>
      <c r="D233" s="327"/>
    </row>
    <row r="234" spans="1:4">
      <c r="A234" s="230">
        <v>236</v>
      </c>
      <c r="B234" s="227" t="s">
        <v>527</v>
      </c>
      <c r="C234" s="75" t="s">
        <v>360</v>
      </c>
      <c r="D234" s="75" t="s">
        <v>1137</v>
      </c>
    </row>
    <row r="235" spans="1:4">
      <c r="A235" s="230">
        <v>237</v>
      </c>
      <c r="B235" s="227" t="s">
        <v>361</v>
      </c>
      <c r="C235" s="75" t="s">
        <v>332</v>
      </c>
      <c r="D235" s="75" t="s">
        <v>1138</v>
      </c>
    </row>
    <row r="236" spans="1:4">
      <c r="A236" s="230">
        <v>238</v>
      </c>
      <c r="B236" s="227" t="s">
        <v>362</v>
      </c>
      <c r="C236" s="75" t="s">
        <v>360</v>
      </c>
      <c r="D236" s="75" t="s">
        <v>1139</v>
      </c>
    </row>
    <row r="237" spans="1:4" ht="14.4" customHeight="1">
      <c r="A237" s="230">
        <v>239</v>
      </c>
      <c r="B237" s="231" t="s">
        <v>363</v>
      </c>
      <c r="C237" s="230"/>
      <c r="D237" s="230" t="s">
        <v>1140</v>
      </c>
    </row>
    <row r="238" spans="1:4">
      <c r="A238" s="230">
        <v>240</v>
      </c>
      <c r="B238" s="227" t="s">
        <v>364</v>
      </c>
      <c r="C238" s="75" t="s">
        <v>360</v>
      </c>
      <c r="D238" s="75" t="s">
        <v>1141</v>
      </c>
    </row>
    <row r="239" spans="1:4">
      <c r="A239" s="230">
        <v>241</v>
      </c>
      <c r="B239" s="231" t="s">
        <v>365</v>
      </c>
      <c r="C239" s="230"/>
      <c r="D239" s="230" t="s">
        <v>1142</v>
      </c>
    </row>
    <row r="240" spans="1:4" ht="15" thickBot="1">
      <c r="A240" s="328">
        <v>242</v>
      </c>
      <c r="B240" s="237" t="s">
        <v>366</v>
      </c>
      <c r="C240" s="328"/>
      <c r="D240" s="328" t="s">
        <v>1143</v>
      </c>
    </row>
    <row r="241" spans="1:4">
      <c r="A241" s="236">
        <v>243</v>
      </c>
      <c r="B241" s="336" t="s">
        <v>367</v>
      </c>
      <c r="C241" s="236"/>
      <c r="D241" s="236"/>
    </row>
    <row r="242" spans="1:4">
      <c r="A242" s="230">
        <v>244</v>
      </c>
      <c r="B242" s="231" t="s">
        <v>368</v>
      </c>
      <c r="C242" s="75" t="s">
        <v>360</v>
      </c>
      <c r="D242" s="75" t="s">
        <v>1144</v>
      </c>
    </row>
    <row r="243" spans="1:4">
      <c r="A243" s="75">
        <v>245</v>
      </c>
      <c r="B243" s="227" t="s">
        <v>369</v>
      </c>
      <c r="C243" s="75"/>
      <c r="D243" s="75"/>
    </row>
    <row r="244" spans="1:4">
      <c r="A244" s="75">
        <v>246</v>
      </c>
      <c r="B244" s="227" t="s">
        <v>370</v>
      </c>
      <c r="C244" s="75"/>
      <c r="D244" s="75"/>
    </row>
    <row r="245" spans="1:4">
      <c r="A245" s="75">
        <v>247</v>
      </c>
      <c r="B245" s="227" t="s">
        <v>371</v>
      </c>
      <c r="C245" s="75"/>
      <c r="D245" s="75"/>
    </row>
    <row r="246" spans="1:4">
      <c r="A246" s="75">
        <v>248</v>
      </c>
      <c r="B246" s="231" t="s">
        <v>372</v>
      </c>
      <c r="C246" s="75" t="s">
        <v>373</v>
      </c>
      <c r="D246" s="75" t="s">
        <v>1145</v>
      </c>
    </row>
    <row r="247" spans="1:4">
      <c r="A247" s="75">
        <v>249</v>
      </c>
      <c r="B247" s="227" t="s">
        <v>374</v>
      </c>
      <c r="C247" s="75" t="s">
        <v>373</v>
      </c>
      <c r="D247" s="75" t="s">
        <v>1146</v>
      </c>
    </row>
    <row r="248" spans="1:4">
      <c r="A248" s="75">
        <v>250</v>
      </c>
      <c r="B248" s="227" t="s">
        <v>375</v>
      </c>
      <c r="C248" s="75"/>
      <c r="D248" s="75" t="s">
        <v>1147</v>
      </c>
    </row>
    <row r="249" spans="1:4">
      <c r="A249" s="75">
        <v>251</v>
      </c>
      <c r="B249" s="227" t="s">
        <v>376</v>
      </c>
      <c r="C249" s="75" t="s">
        <v>212</v>
      </c>
      <c r="D249" s="75" t="s">
        <v>1148</v>
      </c>
    </row>
    <row r="250" spans="1:4">
      <c r="A250" s="75">
        <v>252</v>
      </c>
      <c r="B250" s="227" t="s">
        <v>377</v>
      </c>
      <c r="C250" s="75"/>
      <c r="D250" s="75" t="s">
        <v>1149</v>
      </c>
    </row>
    <row r="251" spans="1:4">
      <c r="A251" s="75">
        <v>253</v>
      </c>
      <c r="B251" s="227" t="s">
        <v>378</v>
      </c>
      <c r="C251" s="75" t="s">
        <v>614</v>
      </c>
      <c r="D251" s="75" t="s">
        <v>1150</v>
      </c>
    </row>
    <row r="252" spans="1:4">
      <c r="A252" s="75">
        <v>254</v>
      </c>
      <c r="B252" s="227" t="s">
        <v>379</v>
      </c>
      <c r="C252" s="75" t="s">
        <v>614</v>
      </c>
      <c r="D252" s="75" t="s">
        <v>1151</v>
      </c>
    </row>
    <row r="253" spans="1:4">
      <c r="A253" s="75">
        <v>255</v>
      </c>
      <c r="B253" s="227" t="s">
        <v>380</v>
      </c>
      <c r="C253" s="75" t="s">
        <v>614</v>
      </c>
      <c r="D253" s="230" t="s">
        <v>1152</v>
      </c>
    </row>
    <row r="254" spans="1:4">
      <c r="A254" s="75">
        <v>256</v>
      </c>
      <c r="B254" s="227" t="s">
        <v>381</v>
      </c>
      <c r="C254" s="75"/>
      <c r="D254" s="75"/>
    </row>
    <row r="255" spans="1:4">
      <c r="A255" s="75">
        <v>257</v>
      </c>
      <c r="B255" s="227" t="s">
        <v>382</v>
      </c>
      <c r="C255" s="75" t="s">
        <v>614</v>
      </c>
      <c r="D255" s="230" t="s">
        <v>1153</v>
      </c>
    </row>
    <row r="256" spans="1:4">
      <c r="A256" s="75">
        <v>258</v>
      </c>
      <c r="B256" s="227" t="s">
        <v>383</v>
      </c>
      <c r="C256" s="75" t="s">
        <v>614</v>
      </c>
      <c r="D256" s="75" t="s">
        <v>1154</v>
      </c>
    </row>
    <row r="257" spans="1:4">
      <c r="A257" s="75">
        <v>259</v>
      </c>
      <c r="B257" s="227" t="s">
        <v>384</v>
      </c>
      <c r="C257" s="75" t="s">
        <v>614</v>
      </c>
      <c r="D257" s="75" t="s">
        <v>1155</v>
      </c>
    </row>
    <row r="258" spans="1:4">
      <c r="A258" s="75">
        <v>260</v>
      </c>
      <c r="B258" s="227" t="s">
        <v>385</v>
      </c>
      <c r="C258" s="75" t="s">
        <v>614</v>
      </c>
      <c r="D258" s="75" t="s">
        <v>1156</v>
      </c>
    </row>
    <row r="259" spans="1:4">
      <c r="A259" s="75">
        <v>261</v>
      </c>
      <c r="B259" s="227" t="s">
        <v>386</v>
      </c>
      <c r="C259" s="75" t="s">
        <v>525</v>
      </c>
      <c r="D259" s="75" t="s">
        <v>1157</v>
      </c>
    </row>
    <row r="260" spans="1:4">
      <c r="A260" s="75">
        <v>262</v>
      </c>
      <c r="B260" s="227" t="s">
        <v>387</v>
      </c>
      <c r="C260" s="75"/>
      <c r="D260" s="75" t="s">
        <v>1158</v>
      </c>
    </row>
    <row r="261" spans="1:4">
      <c r="A261" s="75">
        <v>263</v>
      </c>
      <c r="B261" s="227" t="s">
        <v>388</v>
      </c>
      <c r="C261" s="75" t="s">
        <v>913</v>
      </c>
      <c r="D261" s="75" t="s">
        <v>1159</v>
      </c>
    </row>
    <row r="262" spans="1:4">
      <c r="A262" s="75">
        <v>264</v>
      </c>
      <c r="B262" s="227" t="s">
        <v>390</v>
      </c>
      <c r="C262" s="75"/>
      <c r="D262" s="75"/>
    </row>
    <row r="263" spans="1:4">
      <c r="A263" s="75">
        <v>265</v>
      </c>
      <c r="B263" s="227" t="s">
        <v>391</v>
      </c>
      <c r="C263" s="75"/>
      <c r="D263" s="75" t="s">
        <v>1160</v>
      </c>
    </row>
    <row r="264" spans="1:4">
      <c r="A264" s="75">
        <v>266</v>
      </c>
      <c r="B264" s="227"/>
      <c r="C264" s="75"/>
      <c r="D264" s="75"/>
    </row>
    <row r="265" spans="1:4">
      <c r="A265" s="75">
        <v>267</v>
      </c>
      <c r="B265" s="231" t="s">
        <v>392</v>
      </c>
      <c r="C265" s="75"/>
      <c r="D265" s="230" t="s">
        <v>1161</v>
      </c>
    </row>
    <row r="266" spans="1:4">
      <c r="A266" s="75">
        <v>268</v>
      </c>
      <c r="B266" s="231" t="s">
        <v>393</v>
      </c>
      <c r="C266" s="75"/>
      <c r="D266" s="75"/>
    </row>
    <row r="267" spans="1:4">
      <c r="A267" s="75">
        <v>269</v>
      </c>
      <c r="B267" s="231" t="s">
        <v>394</v>
      </c>
      <c r="C267" s="230"/>
      <c r="D267" s="230" t="s">
        <v>1162</v>
      </c>
    </row>
    <row r="268" spans="1:4">
      <c r="A268" s="75">
        <v>270</v>
      </c>
      <c r="B268" s="231" t="s">
        <v>395</v>
      </c>
      <c r="C268" s="75"/>
      <c r="D268" s="75"/>
    </row>
    <row r="269" spans="1:4">
      <c r="A269" s="75">
        <v>271</v>
      </c>
      <c r="B269" s="231" t="s">
        <v>396</v>
      </c>
      <c r="C269" s="230"/>
      <c r="D269" s="230"/>
    </row>
    <row r="270" spans="1:4">
      <c r="A270" s="75">
        <v>272</v>
      </c>
      <c r="B270" s="231" t="s">
        <v>397</v>
      </c>
      <c r="C270" s="75"/>
      <c r="D270" s="75"/>
    </row>
    <row r="271" spans="1:4">
      <c r="A271" s="75">
        <v>273</v>
      </c>
      <c r="B271" s="231" t="s">
        <v>398</v>
      </c>
      <c r="C271" s="230"/>
      <c r="D271" s="230" t="s">
        <v>1163</v>
      </c>
    </row>
    <row r="272" spans="1:4">
      <c r="A272" s="75">
        <v>274</v>
      </c>
      <c r="B272" s="231" t="s">
        <v>399</v>
      </c>
      <c r="C272" s="75"/>
      <c r="D272" s="75"/>
    </row>
    <row r="273" spans="1:4">
      <c r="A273" s="75">
        <v>275</v>
      </c>
      <c r="B273" s="231" t="s">
        <v>400</v>
      </c>
      <c r="C273" s="75"/>
      <c r="D273" s="75"/>
    </row>
    <row r="274" spans="1:4">
      <c r="A274" s="75">
        <v>276</v>
      </c>
      <c r="B274" s="231" t="s">
        <v>401</v>
      </c>
      <c r="C274" s="230"/>
      <c r="D274" s="230" t="s">
        <v>1164</v>
      </c>
    </row>
    <row r="275" spans="1:4">
      <c r="A275" s="75">
        <v>277</v>
      </c>
      <c r="B275" s="231" t="s">
        <v>402</v>
      </c>
      <c r="C275" s="75" t="s">
        <v>360</v>
      </c>
      <c r="D275" s="75" t="s">
        <v>1165</v>
      </c>
    </row>
    <row r="276" spans="1:4">
      <c r="A276" s="75">
        <v>278</v>
      </c>
      <c r="B276" s="231" t="s">
        <v>403</v>
      </c>
      <c r="C276" s="75" t="s">
        <v>360</v>
      </c>
      <c r="D276" s="75" t="s">
        <v>1166</v>
      </c>
    </row>
    <row r="277" spans="1:4">
      <c r="A277" s="75">
        <v>279</v>
      </c>
      <c r="B277" s="231" t="s">
        <v>404</v>
      </c>
      <c r="C277" s="75" t="s">
        <v>360</v>
      </c>
      <c r="D277" s="75" t="s">
        <v>1167</v>
      </c>
    </row>
    <row r="278" spans="1:4">
      <c r="A278" s="75">
        <v>280</v>
      </c>
      <c r="B278" s="227" t="s">
        <v>405</v>
      </c>
      <c r="C278" s="75"/>
      <c r="D278" s="75"/>
    </row>
    <row r="279" spans="1:4">
      <c r="A279" s="75">
        <v>281</v>
      </c>
      <c r="B279" s="227" t="s">
        <v>406</v>
      </c>
      <c r="C279" s="75"/>
      <c r="D279" s="75"/>
    </row>
    <row r="280" spans="1:4">
      <c r="A280" s="75">
        <v>282</v>
      </c>
      <c r="B280" s="227" t="s">
        <v>408</v>
      </c>
      <c r="C280" s="75"/>
      <c r="D280" s="75"/>
    </row>
    <row r="281" spans="1:4">
      <c r="A281" s="75">
        <v>283</v>
      </c>
      <c r="B281" s="227" t="s">
        <v>409</v>
      </c>
      <c r="C281" s="75"/>
      <c r="D281" s="75"/>
    </row>
    <row r="282" spans="1:4">
      <c r="A282" s="75">
        <v>284</v>
      </c>
      <c r="B282" s="227" t="s">
        <v>410</v>
      </c>
      <c r="C282" s="75" t="s">
        <v>360</v>
      </c>
      <c r="D282" s="75" t="s">
        <v>1168</v>
      </c>
    </row>
    <row r="283" spans="1:4">
      <c r="A283" s="75">
        <v>285</v>
      </c>
      <c r="B283" s="227" t="s">
        <v>411</v>
      </c>
      <c r="C283" s="75"/>
      <c r="D283" s="75"/>
    </row>
    <row r="284" spans="1:4">
      <c r="A284" s="75">
        <v>286</v>
      </c>
      <c r="B284" s="227" t="s">
        <v>412</v>
      </c>
      <c r="C284" s="75"/>
      <c r="D284" s="75"/>
    </row>
    <row r="285" spans="1:4">
      <c r="A285" s="230">
        <v>287</v>
      </c>
      <c r="B285" s="231" t="s">
        <v>413</v>
      </c>
      <c r="C285" s="75" t="s">
        <v>911</v>
      </c>
      <c r="D285" s="230" t="s">
        <v>1169</v>
      </c>
    </row>
    <row r="286" spans="1:4">
      <c r="A286" s="230">
        <v>288</v>
      </c>
      <c r="B286" s="231" t="s">
        <v>414</v>
      </c>
      <c r="C286" s="230"/>
      <c r="D286" s="230"/>
    </row>
    <row r="287" spans="1:4">
      <c r="A287" s="75">
        <v>289</v>
      </c>
      <c r="B287" s="227" t="s">
        <v>415</v>
      </c>
      <c r="C287" s="75"/>
      <c r="D287" s="75"/>
    </row>
    <row r="288" spans="1:4">
      <c r="A288" s="75">
        <v>290</v>
      </c>
      <c r="B288" s="227" t="s">
        <v>416</v>
      </c>
      <c r="C288" s="75"/>
      <c r="D288" s="75"/>
    </row>
    <row r="289" spans="1:4">
      <c r="A289" s="75">
        <v>291</v>
      </c>
      <c r="B289" s="227" t="s">
        <v>417</v>
      </c>
      <c r="C289" s="75"/>
      <c r="D289" s="75" t="s">
        <v>1170</v>
      </c>
    </row>
    <row r="290" spans="1:4">
      <c r="A290" s="75">
        <v>292</v>
      </c>
      <c r="B290" s="227" t="s">
        <v>418</v>
      </c>
      <c r="C290" s="75"/>
      <c r="D290" s="75" t="s">
        <v>1170</v>
      </c>
    </row>
    <row r="291" spans="1:4">
      <c r="A291" s="75">
        <v>293</v>
      </c>
      <c r="B291" s="227" t="s">
        <v>419</v>
      </c>
      <c r="C291" s="75"/>
      <c r="D291" s="75"/>
    </row>
    <row r="292" spans="1:4">
      <c r="A292" s="75">
        <v>294</v>
      </c>
      <c r="B292" s="231" t="s">
        <v>528</v>
      </c>
      <c r="C292" s="75" t="s">
        <v>373</v>
      </c>
      <c r="D292" s="230" t="s">
        <v>1171</v>
      </c>
    </row>
    <row r="293" spans="1:4">
      <c r="A293" s="75">
        <v>295</v>
      </c>
      <c r="B293" s="227" t="s">
        <v>423</v>
      </c>
      <c r="C293" s="75"/>
      <c r="D293" s="75" t="s">
        <v>1172</v>
      </c>
    </row>
    <row r="294" spans="1:4">
      <c r="A294" s="75">
        <v>296</v>
      </c>
      <c r="B294" s="227" t="s">
        <v>424</v>
      </c>
      <c r="C294" s="75"/>
      <c r="D294" s="75"/>
    </row>
    <row r="295" spans="1:4">
      <c r="A295" s="75">
        <v>297</v>
      </c>
      <c r="B295" s="227" t="s">
        <v>502</v>
      </c>
      <c r="C295" s="75"/>
      <c r="D295" s="75" t="s">
        <v>1173</v>
      </c>
    </row>
    <row r="296" spans="1:4">
      <c r="A296" s="75">
        <v>298</v>
      </c>
      <c r="B296" s="227" t="s">
        <v>439</v>
      </c>
      <c r="C296" s="75"/>
      <c r="D296" s="75" t="s">
        <v>1174</v>
      </c>
    </row>
    <row r="297" spans="1:4">
      <c r="A297" s="75">
        <v>299</v>
      </c>
      <c r="B297" s="227" t="s">
        <v>441</v>
      </c>
      <c r="C297" s="75" t="s">
        <v>525</v>
      </c>
      <c r="D297" s="75" t="s">
        <v>1175</v>
      </c>
    </row>
    <row r="298" spans="1:4">
      <c r="A298" s="75">
        <v>300</v>
      </c>
      <c r="B298" s="227" t="s">
        <v>442</v>
      </c>
      <c r="C298" s="75"/>
      <c r="D298" s="75" t="s">
        <v>1176</v>
      </c>
    </row>
    <row r="299" spans="1:4">
      <c r="A299" s="75">
        <v>301</v>
      </c>
      <c r="B299" s="227" t="s">
        <v>443</v>
      </c>
      <c r="C299" s="75"/>
      <c r="D299" s="75"/>
    </row>
    <row r="300" spans="1:4">
      <c r="A300" s="75">
        <v>302</v>
      </c>
      <c r="B300" s="227" t="s">
        <v>444</v>
      </c>
      <c r="C300" s="75"/>
      <c r="D300" s="75"/>
    </row>
    <row r="301" spans="1:4">
      <c r="A301" s="75">
        <v>303</v>
      </c>
      <c r="B301" s="227" t="s">
        <v>445</v>
      </c>
      <c r="C301" s="75"/>
      <c r="D301" s="75"/>
    </row>
    <row r="302" spans="1:4">
      <c r="A302" s="82">
        <v>304</v>
      </c>
      <c r="B302" s="233" t="s">
        <v>446</v>
      </c>
      <c r="C302" s="82"/>
      <c r="D302" s="82"/>
    </row>
    <row r="303" spans="1:4">
      <c r="A303" s="328">
        <v>305</v>
      </c>
      <c r="B303" s="237" t="s">
        <v>447</v>
      </c>
      <c r="C303" s="328" t="s">
        <v>303</v>
      </c>
      <c r="D303" s="82" t="s">
        <v>1177</v>
      </c>
    </row>
    <row r="304" spans="1:4">
      <c r="A304" s="75">
        <v>306</v>
      </c>
      <c r="B304" s="227" t="s">
        <v>448</v>
      </c>
      <c r="C304" s="75"/>
      <c r="D304" s="75"/>
    </row>
    <row r="305" spans="1:4">
      <c r="A305" s="75">
        <v>307</v>
      </c>
      <c r="B305" s="227" t="s">
        <v>449</v>
      </c>
      <c r="C305" s="75"/>
      <c r="D305" s="75"/>
    </row>
    <row r="306" spans="1:4">
      <c r="A306" s="75">
        <v>308</v>
      </c>
      <c r="B306" s="227" t="s">
        <v>450</v>
      </c>
      <c r="C306" s="75"/>
      <c r="D306" s="75"/>
    </row>
    <row r="307" spans="1:4">
      <c r="A307" s="75">
        <v>309</v>
      </c>
      <c r="B307" s="227" t="s">
        <v>451</v>
      </c>
      <c r="C307" s="75"/>
      <c r="D307" s="75"/>
    </row>
    <row r="308" spans="1:4">
      <c r="A308" s="75">
        <v>310</v>
      </c>
      <c r="B308" s="227" t="s">
        <v>452</v>
      </c>
      <c r="C308" s="82" t="s">
        <v>312</v>
      </c>
      <c r="D308" s="75" t="s">
        <v>1178</v>
      </c>
    </row>
    <row r="309" spans="1:4">
      <c r="A309" s="75">
        <v>311</v>
      </c>
      <c r="B309" s="227" t="s">
        <v>453</v>
      </c>
      <c r="C309" s="75"/>
      <c r="D309" s="75"/>
    </row>
    <row r="310" spans="1:4">
      <c r="A310" s="75">
        <v>312</v>
      </c>
      <c r="B310" s="227" t="s">
        <v>454</v>
      </c>
      <c r="C310" s="157"/>
      <c r="D310" s="75"/>
    </row>
    <row r="311" spans="1:4">
      <c r="A311" s="75">
        <v>313</v>
      </c>
      <c r="B311" s="227" t="s">
        <v>455</v>
      </c>
      <c r="C311" s="75"/>
      <c r="D311" s="75"/>
    </row>
    <row r="312" spans="1:4">
      <c r="A312" s="75">
        <v>314</v>
      </c>
      <c r="B312" s="227" t="s">
        <v>456</v>
      </c>
      <c r="C312" s="75"/>
      <c r="D312" s="75"/>
    </row>
    <row r="313" spans="1:4">
      <c r="A313" s="75">
        <v>315</v>
      </c>
      <c r="B313" s="227" t="s">
        <v>457</v>
      </c>
      <c r="C313" s="75"/>
      <c r="D313" s="75"/>
    </row>
    <row r="314" spans="1:4">
      <c r="A314" s="75">
        <v>316</v>
      </c>
      <c r="B314" s="227" t="s">
        <v>458</v>
      </c>
      <c r="C314" s="75"/>
      <c r="D314" s="75"/>
    </row>
    <row r="315" spans="1:4">
      <c r="A315" s="75">
        <v>317</v>
      </c>
      <c r="B315" s="227" t="s">
        <v>459</v>
      </c>
      <c r="C315" s="75"/>
      <c r="D315" s="75"/>
    </row>
    <row r="316" spans="1:4" ht="15" thickBot="1">
      <c r="A316" s="82">
        <v>318</v>
      </c>
      <c r="B316" s="233" t="s">
        <v>460</v>
      </c>
      <c r="C316" s="82"/>
      <c r="D316" s="82"/>
    </row>
    <row r="317" spans="1:4">
      <c r="A317" s="226">
        <v>319</v>
      </c>
      <c r="B317" s="232" t="s">
        <v>461</v>
      </c>
      <c r="C317" s="226"/>
      <c r="D317" s="226"/>
    </row>
    <row r="318" spans="1:4">
      <c r="A318" s="75">
        <v>320</v>
      </c>
      <c r="B318" s="227" t="s">
        <v>462</v>
      </c>
      <c r="C318" s="75"/>
      <c r="D318" s="75"/>
    </row>
    <row r="319" spans="1:4">
      <c r="A319" s="75">
        <v>321</v>
      </c>
      <c r="B319" s="227" t="s">
        <v>463</v>
      </c>
      <c r="C319" s="75"/>
      <c r="D319" s="75"/>
    </row>
    <row r="320" spans="1:4">
      <c r="A320" s="75">
        <v>322</v>
      </c>
      <c r="B320" s="227" t="s">
        <v>464</v>
      </c>
      <c r="C320" s="75"/>
      <c r="D320" s="75"/>
    </row>
    <row r="321" spans="1:4">
      <c r="A321" s="75">
        <v>323</v>
      </c>
      <c r="B321" s="337" t="s">
        <v>465</v>
      </c>
      <c r="C321" s="75" t="s">
        <v>373</v>
      </c>
      <c r="D321" s="230" t="s">
        <v>1179</v>
      </c>
    </row>
    <row r="322" spans="1:4">
      <c r="A322" s="75">
        <v>324</v>
      </c>
      <c r="B322" s="227" t="s">
        <v>466</v>
      </c>
      <c r="C322" s="75"/>
      <c r="D322" s="75"/>
    </row>
    <row r="323" spans="1:4">
      <c r="A323" s="75">
        <v>325</v>
      </c>
      <c r="B323" s="227" t="s">
        <v>467</v>
      </c>
      <c r="C323" s="75"/>
      <c r="D323" s="75"/>
    </row>
    <row r="324" spans="1:4">
      <c r="A324" s="75">
        <v>326</v>
      </c>
      <c r="B324" s="227" t="s">
        <v>468</v>
      </c>
      <c r="C324" s="75"/>
      <c r="D324" s="75"/>
    </row>
    <row r="325" spans="1:4">
      <c r="A325" s="75">
        <v>327</v>
      </c>
      <c r="B325" s="227" t="s">
        <v>469</v>
      </c>
      <c r="C325" s="75" t="s">
        <v>220</v>
      </c>
      <c r="D325" s="75" t="s">
        <v>1180</v>
      </c>
    </row>
    <row r="326" spans="1:4">
      <c r="A326" s="75">
        <v>328</v>
      </c>
      <c r="B326" s="227" t="s">
        <v>470</v>
      </c>
      <c r="C326" s="75" t="s">
        <v>220</v>
      </c>
      <c r="D326" s="75" t="s">
        <v>1181</v>
      </c>
    </row>
    <row r="327" spans="1:4">
      <c r="A327" s="75">
        <v>329</v>
      </c>
      <c r="B327" s="227" t="s">
        <v>471</v>
      </c>
      <c r="C327" s="75"/>
      <c r="D327" s="75"/>
    </row>
    <row r="328" spans="1:4">
      <c r="A328" s="75">
        <v>330</v>
      </c>
      <c r="B328" s="227" t="s">
        <v>472</v>
      </c>
      <c r="C328" s="75" t="s">
        <v>614</v>
      </c>
      <c r="D328" s="230" t="s">
        <v>1182</v>
      </c>
    </row>
    <row r="329" spans="1:4">
      <c r="A329" s="75">
        <v>331</v>
      </c>
      <c r="B329" s="227" t="s">
        <v>473</v>
      </c>
      <c r="C329" s="75" t="s">
        <v>614</v>
      </c>
      <c r="D329" s="230" t="s">
        <v>1183</v>
      </c>
    </row>
    <row r="330" spans="1:4">
      <c r="A330" s="75">
        <v>332</v>
      </c>
      <c r="B330" s="227" t="s">
        <v>474</v>
      </c>
      <c r="C330" s="75"/>
      <c r="D330" s="75"/>
    </row>
    <row r="331" spans="1:4">
      <c r="A331" s="75">
        <v>333</v>
      </c>
      <c r="B331" s="227" t="s">
        <v>475</v>
      </c>
      <c r="C331" s="75"/>
      <c r="D331" s="75"/>
    </row>
    <row r="332" spans="1:4">
      <c r="A332" s="75">
        <v>334</v>
      </c>
      <c r="B332" s="227" t="s">
        <v>476</v>
      </c>
      <c r="C332" s="230" t="s">
        <v>805</v>
      </c>
      <c r="D332" s="75" t="s">
        <v>1184</v>
      </c>
    </row>
    <row r="333" spans="1:4">
      <c r="A333" s="230">
        <v>335</v>
      </c>
      <c r="B333" s="231" t="s">
        <v>477</v>
      </c>
      <c r="C333" s="230"/>
      <c r="D333" s="230" t="s">
        <v>1185</v>
      </c>
    </row>
    <row r="334" spans="1:4">
      <c r="A334" s="75">
        <v>336</v>
      </c>
      <c r="B334" s="227" t="s">
        <v>478</v>
      </c>
      <c r="C334" s="230" t="s">
        <v>805</v>
      </c>
      <c r="D334" s="75" t="s">
        <v>1186</v>
      </c>
    </row>
    <row r="335" spans="1:4">
      <c r="A335" s="82">
        <v>337</v>
      </c>
      <c r="B335" s="233" t="s">
        <v>479</v>
      </c>
      <c r="C335" s="75"/>
      <c r="D335" s="82" t="s">
        <v>1187</v>
      </c>
    </row>
    <row r="336" spans="1:4">
      <c r="A336" s="75">
        <v>338</v>
      </c>
      <c r="B336" s="227" t="s">
        <v>480</v>
      </c>
      <c r="C336" s="75"/>
      <c r="D336" s="75"/>
    </row>
    <row r="337" spans="1:4">
      <c r="A337" s="342">
        <v>339</v>
      </c>
      <c r="B337" s="343" t="s">
        <v>481</v>
      </c>
      <c r="C337" s="342" t="s">
        <v>916</v>
      </c>
      <c r="D337" s="342" t="s">
        <v>1188</v>
      </c>
    </row>
    <row r="338" spans="1:4">
      <c r="A338" s="75">
        <v>340</v>
      </c>
      <c r="B338" s="227" t="s">
        <v>482</v>
      </c>
      <c r="C338" s="75"/>
      <c r="D338" s="75"/>
    </row>
    <row r="339" spans="1:4">
      <c r="A339" s="157">
        <v>341</v>
      </c>
      <c r="B339" s="235" t="s">
        <v>483</v>
      </c>
      <c r="C339" s="157"/>
      <c r="D339" s="157"/>
    </row>
    <row r="340" spans="1:4">
      <c r="A340" s="75">
        <v>342</v>
      </c>
      <c r="B340" s="227" t="s">
        <v>484</v>
      </c>
      <c r="C340" s="75" t="s">
        <v>264</v>
      </c>
      <c r="D340" s="75" t="s">
        <v>1189</v>
      </c>
    </row>
    <row r="341" spans="1:4">
      <c r="A341" s="75">
        <v>343</v>
      </c>
      <c r="B341" s="227" t="s">
        <v>485</v>
      </c>
      <c r="C341" s="75" t="s">
        <v>360</v>
      </c>
      <c r="D341" s="75" t="s">
        <v>1190</v>
      </c>
    </row>
    <row r="342" spans="1:4">
      <c r="A342" s="75">
        <v>344</v>
      </c>
      <c r="B342" s="227" t="s">
        <v>486</v>
      </c>
      <c r="C342" s="75" t="s">
        <v>360</v>
      </c>
      <c r="D342" s="75" t="s">
        <v>1191</v>
      </c>
    </row>
    <row r="343" spans="1:4">
      <c r="A343" s="75">
        <v>345</v>
      </c>
      <c r="B343" s="227" t="s">
        <v>487</v>
      </c>
      <c r="C343" s="75" t="s">
        <v>360</v>
      </c>
      <c r="D343" s="75" t="s">
        <v>1192</v>
      </c>
    </row>
    <row r="344" spans="1:4">
      <c r="A344" s="75">
        <v>346</v>
      </c>
      <c r="B344" s="227" t="s">
        <v>488</v>
      </c>
      <c r="C344" s="75" t="s">
        <v>360</v>
      </c>
      <c r="D344" s="75" t="s">
        <v>1193</v>
      </c>
    </row>
    <row r="345" spans="1:4">
      <c r="A345" s="75">
        <v>347</v>
      </c>
      <c r="B345" s="227" t="s">
        <v>489</v>
      </c>
      <c r="C345" s="75" t="s">
        <v>914</v>
      </c>
      <c r="D345" s="75" t="s">
        <v>1194</v>
      </c>
    </row>
    <row r="346" spans="1:4">
      <c r="A346" s="75">
        <v>348</v>
      </c>
      <c r="B346" s="227" t="s">
        <v>490</v>
      </c>
      <c r="C346" s="75"/>
      <c r="D346" s="75"/>
    </row>
    <row r="347" spans="1:4">
      <c r="A347" s="82">
        <v>349</v>
      </c>
      <c r="B347" s="233" t="s">
        <v>491</v>
      </c>
      <c r="C347" s="82" t="s">
        <v>914</v>
      </c>
      <c r="D347" s="82" t="s">
        <v>1195</v>
      </c>
    </row>
    <row r="348" spans="1:4">
      <c r="A348" s="75">
        <v>350</v>
      </c>
      <c r="B348" s="227" t="s">
        <v>492</v>
      </c>
      <c r="C348" s="75"/>
      <c r="D348" s="75"/>
    </row>
    <row r="349" spans="1:4">
      <c r="A349" s="157">
        <v>351</v>
      </c>
      <c r="B349" s="235" t="s">
        <v>493</v>
      </c>
      <c r="C349" s="157"/>
      <c r="D349" s="157"/>
    </row>
    <row r="350" spans="1:4">
      <c r="A350" s="75">
        <v>352</v>
      </c>
      <c r="B350" s="227" t="s">
        <v>494</v>
      </c>
      <c r="C350" s="75"/>
      <c r="D350" s="75"/>
    </row>
    <row r="351" spans="1:4">
      <c r="A351" s="75">
        <v>353</v>
      </c>
      <c r="B351" s="227" t="s">
        <v>495</v>
      </c>
      <c r="C351" s="75"/>
      <c r="D351" s="75" t="s">
        <v>1196</v>
      </c>
    </row>
    <row r="352" spans="1:4">
      <c r="A352" s="75">
        <v>354</v>
      </c>
      <c r="B352" s="36" t="s">
        <v>496</v>
      </c>
      <c r="C352" s="75"/>
      <c r="D352" s="75"/>
    </row>
    <row r="353" spans="1:4">
      <c r="A353" s="75">
        <v>355</v>
      </c>
      <c r="B353" s="227" t="s">
        <v>497</v>
      </c>
      <c r="C353" s="75" t="s">
        <v>332</v>
      </c>
      <c r="D353" s="75" t="s">
        <v>1197</v>
      </c>
    </row>
    <row r="354" spans="1:4">
      <c r="A354" s="75">
        <v>356</v>
      </c>
      <c r="B354" s="227" t="s">
        <v>498</v>
      </c>
      <c r="C354" s="75" t="s">
        <v>332</v>
      </c>
      <c r="D354" s="75" t="s">
        <v>1197</v>
      </c>
    </row>
    <row r="355" spans="1:4">
      <c r="A355" s="75">
        <v>357</v>
      </c>
      <c r="B355" s="227" t="s">
        <v>503</v>
      </c>
      <c r="C355" s="75" t="s">
        <v>360</v>
      </c>
      <c r="D355" s="75" t="s">
        <v>1198</v>
      </c>
    </row>
    <row r="356" spans="1:4">
      <c r="A356" s="75">
        <v>358</v>
      </c>
      <c r="B356" s="227" t="s">
        <v>504</v>
      </c>
      <c r="C356" s="75"/>
      <c r="D356" s="75" t="s">
        <v>1199</v>
      </c>
    </row>
    <row r="357" spans="1:4">
      <c r="A357" s="75">
        <v>359</v>
      </c>
      <c r="B357" s="227" t="s">
        <v>505</v>
      </c>
      <c r="C357" s="75" t="s">
        <v>360</v>
      </c>
      <c r="D357" s="75" t="s">
        <v>1200</v>
      </c>
    </row>
    <row r="358" spans="1:4">
      <c r="A358" s="75">
        <v>360</v>
      </c>
      <c r="B358" s="227" t="s">
        <v>506</v>
      </c>
      <c r="C358" s="75" t="s">
        <v>360</v>
      </c>
      <c r="D358" s="75" t="s">
        <v>1201</v>
      </c>
    </row>
    <row r="359" spans="1:4">
      <c r="A359" s="75">
        <v>361</v>
      </c>
      <c r="B359" s="227" t="s">
        <v>507</v>
      </c>
      <c r="C359" s="75" t="s">
        <v>205</v>
      </c>
      <c r="D359" s="75" t="s">
        <v>1202</v>
      </c>
    </row>
    <row r="360" spans="1:4">
      <c r="A360" s="75">
        <v>362</v>
      </c>
      <c r="B360" s="227" t="s">
        <v>508</v>
      </c>
      <c r="C360" s="75" t="s">
        <v>360</v>
      </c>
      <c r="D360" s="75" t="s">
        <v>1203</v>
      </c>
    </row>
    <row r="361" spans="1:4">
      <c r="A361" s="75">
        <v>363</v>
      </c>
      <c r="B361" s="227" t="s">
        <v>509</v>
      </c>
      <c r="C361" s="75"/>
      <c r="D361" s="75" t="s">
        <v>1204</v>
      </c>
    </row>
    <row r="362" spans="1:4">
      <c r="A362" s="75">
        <v>364</v>
      </c>
      <c r="B362" s="227" t="s">
        <v>510</v>
      </c>
      <c r="C362" s="75"/>
      <c r="D362" s="75" t="s">
        <v>1205</v>
      </c>
    </row>
    <row r="363" spans="1:4">
      <c r="A363" s="75">
        <v>365</v>
      </c>
      <c r="B363" s="231" t="s">
        <v>511</v>
      </c>
      <c r="C363" s="75" t="s">
        <v>173</v>
      </c>
      <c r="D363" s="75" t="s">
        <v>1206</v>
      </c>
    </row>
    <row r="364" spans="1:4">
      <c r="A364" s="230">
        <v>366</v>
      </c>
      <c r="B364" s="231" t="s">
        <v>512</v>
      </c>
      <c r="C364" s="230"/>
      <c r="D364" s="230" t="s">
        <v>1207</v>
      </c>
    </row>
    <row r="365" spans="1:4">
      <c r="A365" s="75">
        <v>367</v>
      </c>
      <c r="B365" s="227" t="s">
        <v>513</v>
      </c>
      <c r="C365" s="75" t="s">
        <v>818</v>
      </c>
      <c r="D365" s="75" t="s">
        <v>1208</v>
      </c>
    </row>
    <row r="366" spans="1:4">
      <c r="A366" s="230">
        <v>368</v>
      </c>
      <c r="B366" s="231" t="s">
        <v>514</v>
      </c>
      <c r="C366" s="230"/>
      <c r="D366" s="230"/>
    </row>
    <row r="367" spans="1:4">
      <c r="A367" s="230">
        <v>369</v>
      </c>
      <c r="B367" s="231" t="s">
        <v>529</v>
      </c>
      <c r="C367" s="230"/>
      <c r="D367" s="230" t="s">
        <v>1209</v>
      </c>
    </row>
    <row r="368" spans="1:4">
      <c r="A368" s="75">
        <v>370</v>
      </c>
      <c r="B368" s="227" t="s">
        <v>523</v>
      </c>
      <c r="C368" s="75" t="s">
        <v>818</v>
      </c>
      <c r="D368" s="75" t="s">
        <v>1210</v>
      </c>
    </row>
    <row r="369" spans="1:4">
      <c r="A369" s="75">
        <v>371</v>
      </c>
      <c r="B369" s="227" t="s">
        <v>524</v>
      </c>
      <c r="C369" s="230" t="s">
        <v>805</v>
      </c>
      <c r="D369" s="75" t="s">
        <v>1211</v>
      </c>
    </row>
    <row r="370" spans="1:4">
      <c r="A370" s="75">
        <v>372</v>
      </c>
      <c r="B370" s="231" t="s">
        <v>530</v>
      </c>
      <c r="C370" s="334" t="s">
        <v>912</v>
      </c>
      <c r="D370" s="230" t="s">
        <v>1212</v>
      </c>
    </row>
    <row r="371" spans="1:4">
      <c r="A371" s="75">
        <v>373</v>
      </c>
      <c r="B371" s="227" t="s">
        <v>531</v>
      </c>
      <c r="C371" s="75"/>
      <c r="D371" s="75"/>
    </row>
    <row r="372" spans="1:4" ht="15" thickBot="1">
      <c r="A372" s="82">
        <v>374</v>
      </c>
      <c r="B372" s="233" t="s">
        <v>532</v>
      </c>
      <c r="C372" s="82"/>
      <c r="D372" s="82"/>
    </row>
    <row r="373" spans="1:4">
      <c r="A373" s="226">
        <v>375</v>
      </c>
      <c r="B373" s="232" t="s">
        <v>533</v>
      </c>
      <c r="C373" s="226"/>
      <c r="D373" s="226"/>
    </row>
    <row r="374" spans="1:4">
      <c r="A374" s="75">
        <v>376</v>
      </c>
      <c r="B374" s="227" t="s">
        <v>534</v>
      </c>
      <c r="C374" s="75"/>
      <c r="D374" s="75"/>
    </row>
    <row r="375" spans="1:4">
      <c r="A375" s="75">
        <v>377</v>
      </c>
      <c r="B375" s="227" t="s">
        <v>535</v>
      </c>
      <c r="C375" s="75" t="s">
        <v>389</v>
      </c>
      <c r="D375" s="75" t="s">
        <v>1213</v>
      </c>
    </row>
    <row r="376" spans="1:4">
      <c r="A376" s="75">
        <v>378</v>
      </c>
      <c r="B376" s="227" t="s">
        <v>536</v>
      </c>
      <c r="C376" s="75" t="s">
        <v>173</v>
      </c>
      <c r="D376" s="75" t="s">
        <v>1214</v>
      </c>
    </row>
    <row r="377" spans="1:4">
      <c r="A377" s="75">
        <v>379</v>
      </c>
      <c r="B377" s="227" t="s">
        <v>537</v>
      </c>
      <c r="C377" s="75" t="s">
        <v>173</v>
      </c>
      <c r="D377" s="75" t="s">
        <v>1215</v>
      </c>
    </row>
    <row r="378" spans="1:4">
      <c r="A378" s="75">
        <v>380</v>
      </c>
      <c r="B378" s="227" t="s">
        <v>538</v>
      </c>
      <c r="C378" s="75" t="s">
        <v>818</v>
      </c>
      <c r="D378" s="75" t="s">
        <v>1216</v>
      </c>
    </row>
    <row r="379" spans="1:4">
      <c r="A379" s="75">
        <v>381</v>
      </c>
      <c r="B379" s="227" t="s">
        <v>539</v>
      </c>
      <c r="C379" s="75"/>
      <c r="D379" s="75"/>
    </row>
    <row r="380" spans="1:4">
      <c r="A380" s="75">
        <v>382</v>
      </c>
      <c r="B380" s="227" t="s">
        <v>540</v>
      </c>
      <c r="C380" s="75"/>
      <c r="D380" s="75"/>
    </row>
    <row r="381" spans="1:4">
      <c r="A381" s="230">
        <v>383</v>
      </c>
      <c r="B381" s="231" t="s">
        <v>541</v>
      </c>
      <c r="C381" s="230"/>
      <c r="D381" s="230"/>
    </row>
    <row r="382" spans="1:4">
      <c r="A382" s="230">
        <v>384</v>
      </c>
      <c r="B382" s="231" t="s">
        <v>542</v>
      </c>
      <c r="C382" s="75" t="s">
        <v>911</v>
      </c>
      <c r="D382" s="230" t="s">
        <v>1217</v>
      </c>
    </row>
    <row r="383" spans="1:4">
      <c r="A383" s="75">
        <v>385</v>
      </c>
      <c r="B383" s="227" t="s">
        <v>543</v>
      </c>
      <c r="C383" s="75" t="s">
        <v>322</v>
      </c>
      <c r="D383" s="75" t="s">
        <v>1218</v>
      </c>
    </row>
    <row r="384" spans="1:4">
      <c r="A384" s="75">
        <v>386</v>
      </c>
      <c r="B384" s="227" t="s">
        <v>544</v>
      </c>
      <c r="C384" s="75"/>
      <c r="D384" s="75" t="s">
        <v>1219</v>
      </c>
    </row>
    <row r="385" spans="1:4" ht="15" thickBot="1">
      <c r="A385" s="82">
        <v>387</v>
      </c>
      <c r="B385" s="233" t="s">
        <v>545</v>
      </c>
      <c r="C385" s="82"/>
      <c r="D385" s="82" t="s">
        <v>1220</v>
      </c>
    </row>
    <row r="386" spans="1:4">
      <c r="A386" s="226">
        <v>388</v>
      </c>
      <c r="B386" s="232" t="s">
        <v>546</v>
      </c>
      <c r="C386" s="226"/>
      <c r="D386" s="226" t="s">
        <v>1221</v>
      </c>
    </row>
    <row r="387" spans="1:4">
      <c r="A387" s="75">
        <v>389</v>
      </c>
      <c r="B387" s="227" t="s">
        <v>547</v>
      </c>
      <c r="C387" s="75"/>
      <c r="D387" s="75"/>
    </row>
    <row r="388" spans="1:4">
      <c r="A388" s="75">
        <v>390</v>
      </c>
      <c r="B388" s="227" t="s">
        <v>548</v>
      </c>
      <c r="C388" s="75"/>
      <c r="D388" s="75"/>
    </row>
    <row r="389" spans="1:4">
      <c r="A389" s="75">
        <v>391</v>
      </c>
      <c r="B389" s="227" t="s">
        <v>549</v>
      </c>
      <c r="C389" s="230" t="s">
        <v>303</v>
      </c>
      <c r="D389" s="75" t="s">
        <v>1222</v>
      </c>
    </row>
    <row r="390" spans="1:4">
      <c r="A390" s="75">
        <v>392</v>
      </c>
      <c r="B390" s="227" t="s">
        <v>550</v>
      </c>
      <c r="C390" s="75"/>
      <c r="D390" s="75" t="s">
        <v>1223</v>
      </c>
    </row>
    <row r="391" spans="1:4">
      <c r="A391" s="75">
        <v>393</v>
      </c>
      <c r="B391" s="227" t="s">
        <v>551</v>
      </c>
      <c r="C391" s="75"/>
      <c r="D391" s="75" t="s">
        <v>1224</v>
      </c>
    </row>
    <row r="392" spans="1:4">
      <c r="A392" s="75">
        <v>394</v>
      </c>
      <c r="B392" s="227" t="s">
        <v>552</v>
      </c>
      <c r="C392" s="75"/>
      <c r="D392" s="75" t="s">
        <v>1225</v>
      </c>
    </row>
    <row r="393" spans="1:4" ht="15" thickBot="1">
      <c r="A393" s="228">
        <v>395</v>
      </c>
      <c r="B393" s="229" t="s">
        <v>553</v>
      </c>
      <c r="C393" s="228"/>
      <c r="D393" s="228" t="s">
        <v>1226</v>
      </c>
    </row>
    <row r="394" spans="1:4">
      <c r="A394" s="157">
        <v>396</v>
      </c>
      <c r="B394" s="235" t="s">
        <v>554</v>
      </c>
      <c r="C394" s="157"/>
      <c r="D394" s="157" t="s">
        <v>1227</v>
      </c>
    </row>
    <row r="395" spans="1:4">
      <c r="A395" s="75">
        <v>397</v>
      </c>
      <c r="B395" s="227" t="s">
        <v>555</v>
      </c>
      <c r="C395" s="75" t="s">
        <v>254</v>
      </c>
      <c r="D395" s="75" t="s">
        <v>1228</v>
      </c>
    </row>
    <row r="396" spans="1:4">
      <c r="A396" s="75">
        <v>398</v>
      </c>
      <c r="B396" s="227" t="s">
        <v>556</v>
      </c>
      <c r="C396" s="75"/>
      <c r="D396" s="75" t="s">
        <v>1229</v>
      </c>
    </row>
    <row r="397" spans="1:4">
      <c r="A397" s="75">
        <v>399</v>
      </c>
      <c r="B397" s="227" t="s">
        <v>557</v>
      </c>
      <c r="C397" s="75"/>
      <c r="D397" s="75" t="s">
        <v>1230</v>
      </c>
    </row>
    <row r="398" spans="1:4">
      <c r="A398" s="75">
        <v>400</v>
      </c>
      <c r="B398" s="227" t="s">
        <v>558</v>
      </c>
      <c r="C398" s="75"/>
      <c r="D398" s="75"/>
    </row>
    <row r="399" spans="1:4">
      <c r="A399" s="75">
        <v>401</v>
      </c>
      <c r="B399" s="227" t="s">
        <v>559</v>
      </c>
      <c r="C399" s="75"/>
      <c r="D399" s="75" t="s">
        <v>1231</v>
      </c>
    </row>
    <row r="400" spans="1:4">
      <c r="A400" s="75">
        <v>402</v>
      </c>
      <c r="B400" s="227" t="s">
        <v>560</v>
      </c>
      <c r="C400" s="75"/>
      <c r="D400" s="75" t="s">
        <v>1232</v>
      </c>
    </row>
    <row r="401" spans="1:4">
      <c r="A401" s="75">
        <v>403</v>
      </c>
      <c r="B401" s="227" t="s">
        <v>561</v>
      </c>
      <c r="C401" s="75"/>
      <c r="D401" s="75" t="s">
        <v>1233</v>
      </c>
    </row>
    <row r="402" spans="1:4">
      <c r="A402" s="75">
        <v>404</v>
      </c>
      <c r="B402" s="227" t="s">
        <v>562</v>
      </c>
      <c r="C402" s="75" t="s">
        <v>264</v>
      </c>
      <c r="D402" s="75" t="s">
        <v>1234</v>
      </c>
    </row>
    <row r="403" spans="1:4">
      <c r="A403" s="75">
        <v>405</v>
      </c>
      <c r="B403" s="227" t="s">
        <v>563</v>
      </c>
      <c r="C403" s="75"/>
      <c r="D403" s="75" t="s">
        <v>1235</v>
      </c>
    </row>
    <row r="404" spans="1:4">
      <c r="A404" s="75">
        <v>406</v>
      </c>
      <c r="B404" s="227" t="s">
        <v>294</v>
      </c>
      <c r="C404" s="75"/>
      <c r="D404" s="75" t="s">
        <v>1236</v>
      </c>
    </row>
    <row r="405" spans="1:4">
      <c r="A405" s="75">
        <v>407</v>
      </c>
      <c r="B405" s="227" t="s">
        <v>564</v>
      </c>
      <c r="C405" s="75"/>
      <c r="D405" s="75"/>
    </row>
    <row r="406" spans="1:4">
      <c r="A406" s="75">
        <v>408</v>
      </c>
      <c r="B406" s="227" t="s">
        <v>565</v>
      </c>
      <c r="C406" s="75"/>
      <c r="D406" s="75"/>
    </row>
    <row r="407" spans="1:4">
      <c r="A407" s="75">
        <v>409</v>
      </c>
      <c r="B407" s="227" t="s">
        <v>566</v>
      </c>
      <c r="C407" s="75"/>
      <c r="D407" s="75"/>
    </row>
    <row r="408" spans="1:4">
      <c r="A408" s="75">
        <v>410</v>
      </c>
      <c r="B408" s="227" t="s">
        <v>567</v>
      </c>
      <c r="C408" s="75"/>
      <c r="D408" s="75"/>
    </row>
    <row r="409" spans="1:4">
      <c r="A409" s="75">
        <v>411</v>
      </c>
      <c r="B409" s="227" t="s">
        <v>568</v>
      </c>
      <c r="C409" s="75"/>
      <c r="D409" s="75"/>
    </row>
    <row r="410" spans="1:4">
      <c r="A410" s="75">
        <v>412</v>
      </c>
      <c r="B410" s="227" t="s">
        <v>569</v>
      </c>
      <c r="C410" s="230" t="s">
        <v>684</v>
      </c>
      <c r="D410" s="75" t="s">
        <v>1237</v>
      </c>
    </row>
    <row r="411" spans="1:4">
      <c r="A411" s="75">
        <v>413</v>
      </c>
      <c r="B411" s="231" t="s">
        <v>570</v>
      </c>
      <c r="C411" s="75" t="s">
        <v>130</v>
      </c>
      <c r="D411" s="230" t="s">
        <v>1238</v>
      </c>
    </row>
    <row r="412" spans="1:4">
      <c r="A412" s="75">
        <v>414</v>
      </c>
      <c r="B412" s="227" t="s">
        <v>571</v>
      </c>
      <c r="C412" s="75" t="s">
        <v>173</v>
      </c>
      <c r="D412" s="75" t="s">
        <v>1239</v>
      </c>
    </row>
    <row r="413" spans="1:4">
      <c r="A413" s="75">
        <v>415</v>
      </c>
      <c r="B413" s="227" t="s">
        <v>572</v>
      </c>
      <c r="C413" s="75" t="s">
        <v>525</v>
      </c>
      <c r="D413" s="75" t="s">
        <v>1240</v>
      </c>
    </row>
    <row r="414" spans="1:4">
      <c r="A414" s="75">
        <v>416</v>
      </c>
      <c r="B414" s="227" t="s">
        <v>573</v>
      </c>
      <c r="C414" s="75"/>
      <c r="D414" s="75" t="s">
        <v>1241</v>
      </c>
    </row>
    <row r="415" spans="1:4">
      <c r="A415" s="75">
        <v>417</v>
      </c>
      <c r="B415" s="227" t="s">
        <v>574</v>
      </c>
      <c r="C415" s="75" t="s">
        <v>525</v>
      </c>
      <c r="D415" s="75" t="s">
        <v>1242</v>
      </c>
    </row>
    <row r="416" spans="1:4">
      <c r="A416" s="75">
        <v>418</v>
      </c>
      <c r="B416" s="227" t="s">
        <v>575</v>
      </c>
      <c r="C416" s="75" t="s">
        <v>332</v>
      </c>
      <c r="D416" s="75" t="s">
        <v>1243</v>
      </c>
    </row>
    <row r="417" spans="1:4">
      <c r="A417" s="75">
        <v>419</v>
      </c>
      <c r="B417" s="227" t="s">
        <v>576</v>
      </c>
      <c r="C417" s="75"/>
      <c r="D417" s="75" t="s">
        <v>1244</v>
      </c>
    </row>
    <row r="418" spans="1:4">
      <c r="A418" s="75">
        <v>420</v>
      </c>
      <c r="B418" s="227" t="s">
        <v>577</v>
      </c>
      <c r="C418" s="75" t="s">
        <v>525</v>
      </c>
      <c r="D418" s="75" t="s">
        <v>1245</v>
      </c>
    </row>
    <row r="419" spans="1:4">
      <c r="A419" s="75">
        <v>421</v>
      </c>
      <c r="B419" s="231" t="s">
        <v>578</v>
      </c>
      <c r="C419" s="75" t="s">
        <v>332</v>
      </c>
      <c r="D419" s="230" t="s">
        <v>1246</v>
      </c>
    </row>
    <row r="420" spans="1:4">
      <c r="A420" s="75">
        <v>422</v>
      </c>
      <c r="B420" s="227" t="s">
        <v>579</v>
      </c>
      <c r="C420" s="75"/>
      <c r="D420" s="75"/>
    </row>
    <row r="421" spans="1:4">
      <c r="A421" s="75">
        <v>423</v>
      </c>
      <c r="B421" s="227" t="s">
        <v>593</v>
      </c>
      <c r="C421" s="75"/>
      <c r="D421" s="75" t="s">
        <v>1247</v>
      </c>
    </row>
    <row r="422" spans="1:4">
      <c r="A422" s="82">
        <v>424</v>
      </c>
      <c r="B422" s="233" t="s">
        <v>615</v>
      </c>
      <c r="C422" s="82" t="s">
        <v>264</v>
      </c>
      <c r="D422" s="82" t="s">
        <v>1248</v>
      </c>
    </row>
    <row r="423" spans="1:4">
      <c r="A423" s="75">
        <v>425</v>
      </c>
      <c r="B423" s="227" t="s">
        <v>594</v>
      </c>
      <c r="C423" s="75"/>
      <c r="D423" s="75" t="s">
        <v>1249</v>
      </c>
    </row>
    <row r="424" spans="1:4">
      <c r="A424" s="157">
        <v>426</v>
      </c>
      <c r="B424" s="235" t="s">
        <v>595</v>
      </c>
      <c r="C424" s="157"/>
      <c r="D424" s="157" t="s">
        <v>1250</v>
      </c>
    </row>
    <row r="425" spans="1:4">
      <c r="A425" s="230">
        <v>427</v>
      </c>
      <c r="B425" s="231" t="s">
        <v>596</v>
      </c>
      <c r="C425" s="230"/>
      <c r="D425" s="230" t="s">
        <v>1251</v>
      </c>
    </row>
    <row r="426" spans="1:4">
      <c r="A426" s="75">
        <v>428</v>
      </c>
      <c r="B426" s="227" t="s">
        <v>616</v>
      </c>
      <c r="C426" s="75" t="s">
        <v>818</v>
      </c>
      <c r="D426" s="75" t="s">
        <v>1252</v>
      </c>
    </row>
    <row r="427" spans="1:4">
      <c r="A427" s="75">
        <v>429</v>
      </c>
      <c r="B427" s="227" t="s">
        <v>617</v>
      </c>
      <c r="C427" s="75" t="s">
        <v>818</v>
      </c>
      <c r="D427" s="75" t="s">
        <v>1253</v>
      </c>
    </row>
    <row r="428" spans="1:4">
      <c r="A428" s="75">
        <v>430</v>
      </c>
      <c r="B428" s="227" t="s">
        <v>618</v>
      </c>
      <c r="C428" s="75" t="s">
        <v>818</v>
      </c>
      <c r="D428" s="75" t="s">
        <v>1254</v>
      </c>
    </row>
    <row r="429" spans="1:4">
      <c r="A429" s="75">
        <v>431</v>
      </c>
      <c r="B429" s="227" t="s">
        <v>619</v>
      </c>
      <c r="C429" s="75" t="s">
        <v>818</v>
      </c>
      <c r="D429" s="75" t="s">
        <v>1255</v>
      </c>
    </row>
    <row r="430" spans="1:4">
      <c r="A430" s="75">
        <v>432</v>
      </c>
      <c r="B430" s="227" t="s">
        <v>620</v>
      </c>
      <c r="C430" s="75" t="s">
        <v>818</v>
      </c>
      <c r="D430" s="75" t="s">
        <v>1256</v>
      </c>
    </row>
    <row r="431" spans="1:4">
      <c r="A431" s="230">
        <v>433</v>
      </c>
      <c r="B431" s="231" t="s">
        <v>621</v>
      </c>
      <c r="C431" s="75" t="s">
        <v>866</v>
      </c>
      <c r="D431" s="230" t="s">
        <v>1257</v>
      </c>
    </row>
    <row r="432" spans="1:4">
      <c r="A432" s="75">
        <v>434</v>
      </c>
      <c r="B432" s="227" t="s">
        <v>622</v>
      </c>
      <c r="C432" s="75" t="s">
        <v>818</v>
      </c>
      <c r="D432" s="75" t="s">
        <v>1258</v>
      </c>
    </row>
    <row r="433" spans="1:4">
      <c r="A433" s="75">
        <v>437</v>
      </c>
      <c r="B433" s="227" t="s">
        <v>625</v>
      </c>
      <c r="C433" s="75"/>
      <c r="D433" s="75" t="s">
        <v>1259</v>
      </c>
    </row>
    <row r="434" spans="1:4">
      <c r="A434" s="75">
        <v>438</v>
      </c>
      <c r="B434" s="227" t="s">
        <v>626</v>
      </c>
      <c r="C434" s="75"/>
      <c r="D434" s="75" t="s">
        <v>1120</v>
      </c>
    </row>
    <row r="435" spans="1:4">
      <c r="A435" s="75">
        <v>439</v>
      </c>
      <c r="B435" s="227" t="s">
        <v>627</v>
      </c>
      <c r="C435" s="75"/>
      <c r="D435" s="75" t="s">
        <v>1260</v>
      </c>
    </row>
    <row r="436" spans="1:4">
      <c r="A436" s="75">
        <v>440</v>
      </c>
      <c r="B436" s="227" t="s">
        <v>628</v>
      </c>
      <c r="C436" s="75" t="s">
        <v>525</v>
      </c>
      <c r="D436" s="230" t="s">
        <v>1261</v>
      </c>
    </row>
    <row r="437" spans="1:4">
      <c r="A437" s="75">
        <v>441</v>
      </c>
      <c r="B437" s="227" t="s">
        <v>629</v>
      </c>
      <c r="C437" s="230"/>
      <c r="D437" s="230" t="s">
        <v>1262</v>
      </c>
    </row>
    <row r="438" spans="1:4">
      <c r="A438" s="75">
        <v>442</v>
      </c>
      <c r="B438" s="227" t="s">
        <v>630</v>
      </c>
      <c r="C438" s="75"/>
      <c r="D438" s="230" t="s">
        <v>1263</v>
      </c>
    </row>
    <row r="439" spans="1:4">
      <c r="A439" s="75">
        <v>443</v>
      </c>
      <c r="B439" s="227" t="s">
        <v>631</v>
      </c>
      <c r="C439" s="75" t="s">
        <v>322</v>
      </c>
      <c r="D439" s="230" t="s">
        <v>1264</v>
      </c>
    </row>
    <row r="440" spans="1:4">
      <c r="A440" s="75">
        <v>444</v>
      </c>
      <c r="B440" s="231" t="s">
        <v>632</v>
      </c>
      <c r="C440" s="334" t="s">
        <v>912</v>
      </c>
      <c r="D440" s="230" t="s">
        <v>1265</v>
      </c>
    </row>
    <row r="441" spans="1:4">
      <c r="A441" s="75">
        <v>445</v>
      </c>
      <c r="B441" s="231" t="s">
        <v>633</v>
      </c>
      <c r="C441" s="334" t="s">
        <v>912</v>
      </c>
      <c r="D441" s="230" t="s">
        <v>1266</v>
      </c>
    </row>
    <row r="442" spans="1:4">
      <c r="A442" s="75">
        <v>446</v>
      </c>
      <c r="B442" s="227" t="s">
        <v>819</v>
      </c>
      <c r="C442" s="75" t="s">
        <v>360</v>
      </c>
      <c r="D442" s="230" t="s">
        <v>1267</v>
      </c>
    </row>
    <row r="443" spans="1:4">
      <c r="A443" s="75">
        <v>447</v>
      </c>
      <c r="B443" s="227" t="s">
        <v>634</v>
      </c>
      <c r="C443" s="230"/>
      <c r="D443" s="230" t="s">
        <v>1268</v>
      </c>
    </row>
    <row r="444" spans="1:4">
      <c r="A444" s="75">
        <v>448</v>
      </c>
      <c r="B444" s="227" t="s">
        <v>635</v>
      </c>
      <c r="C444" s="75" t="s">
        <v>205</v>
      </c>
      <c r="D444" s="230" t="s">
        <v>1269</v>
      </c>
    </row>
    <row r="445" spans="1:4">
      <c r="A445" s="75">
        <v>449</v>
      </c>
      <c r="B445" s="227" t="s">
        <v>636</v>
      </c>
      <c r="C445" s="230"/>
      <c r="D445" s="230"/>
    </row>
    <row r="446" spans="1:4">
      <c r="A446" s="230">
        <v>450</v>
      </c>
      <c r="B446" s="231" t="s">
        <v>637</v>
      </c>
      <c r="C446" s="230"/>
      <c r="D446" s="230" t="s">
        <v>1270</v>
      </c>
    </row>
    <row r="447" spans="1:4">
      <c r="A447" s="75">
        <v>451</v>
      </c>
      <c r="B447" s="227" t="s">
        <v>638</v>
      </c>
      <c r="C447" s="75" t="s">
        <v>915</v>
      </c>
      <c r="D447" s="230" t="s">
        <v>1271</v>
      </c>
    </row>
    <row r="448" spans="1:4">
      <c r="A448" s="75">
        <v>452</v>
      </c>
      <c r="B448" s="227" t="s">
        <v>639</v>
      </c>
      <c r="C448" s="75" t="s">
        <v>818</v>
      </c>
      <c r="D448" s="230" t="s">
        <v>1272</v>
      </c>
    </row>
    <row r="449" spans="1:4">
      <c r="A449" s="75">
        <v>453</v>
      </c>
      <c r="B449" s="227" t="s">
        <v>640</v>
      </c>
      <c r="C449" s="75" t="s">
        <v>818</v>
      </c>
      <c r="D449" s="230" t="s">
        <v>1273</v>
      </c>
    </row>
    <row r="450" spans="1:4">
      <c r="A450" s="75">
        <v>454</v>
      </c>
      <c r="B450" s="227" t="s">
        <v>641</v>
      </c>
      <c r="C450" s="75" t="s">
        <v>818</v>
      </c>
      <c r="D450" s="230" t="s">
        <v>1274</v>
      </c>
    </row>
    <row r="451" spans="1:4">
      <c r="A451" s="352">
        <v>455</v>
      </c>
      <c r="B451" s="353" t="s">
        <v>642</v>
      </c>
      <c r="C451" s="352" t="s">
        <v>915</v>
      </c>
      <c r="D451" s="355" t="s">
        <v>1275</v>
      </c>
    </row>
    <row r="452" spans="1:4">
      <c r="A452" s="75">
        <v>456</v>
      </c>
      <c r="B452" s="227" t="s">
        <v>643</v>
      </c>
      <c r="C452" s="75" t="s">
        <v>818</v>
      </c>
      <c r="D452" s="230" t="s">
        <v>1276</v>
      </c>
    </row>
    <row r="453" spans="1:4">
      <c r="A453" s="75">
        <v>457</v>
      </c>
      <c r="B453" s="227" t="s">
        <v>644</v>
      </c>
      <c r="C453" s="75" t="s">
        <v>818</v>
      </c>
      <c r="D453" s="230" t="s">
        <v>1277</v>
      </c>
    </row>
    <row r="454" spans="1:4">
      <c r="A454" s="230">
        <v>458</v>
      </c>
      <c r="B454" s="231" t="s">
        <v>645</v>
      </c>
      <c r="C454" s="75" t="s">
        <v>136</v>
      </c>
      <c r="D454" s="230" t="s">
        <v>1278</v>
      </c>
    </row>
    <row r="455" spans="1:4">
      <c r="A455" s="75">
        <v>459</v>
      </c>
      <c r="B455" s="227" t="s">
        <v>646</v>
      </c>
      <c r="C455" s="230"/>
      <c r="D455" s="230" t="s">
        <v>1279</v>
      </c>
    </row>
    <row r="456" spans="1:4">
      <c r="A456" s="75">
        <v>460</v>
      </c>
      <c r="B456" s="227" t="s">
        <v>647</v>
      </c>
      <c r="C456" s="230"/>
      <c r="D456" s="230" t="s">
        <v>1280</v>
      </c>
    </row>
    <row r="457" spans="1:4">
      <c r="A457" s="75">
        <v>461</v>
      </c>
      <c r="B457" s="227" t="s">
        <v>648</v>
      </c>
      <c r="C457" s="230"/>
      <c r="D457" s="230" t="s">
        <v>1281</v>
      </c>
    </row>
    <row r="458" spans="1:4">
      <c r="A458" s="75">
        <v>462</v>
      </c>
      <c r="B458" s="227" t="s">
        <v>649</v>
      </c>
      <c r="C458" s="75" t="s">
        <v>360</v>
      </c>
      <c r="D458" s="230" t="s">
        <v>1282</v>
      </c>
    </row>
    <row r="459" spans="1:4">
      <c r="A459" s="75">
        <v>463</v>
      </c>
      <c r="B459" s="227" t="s">
        <v>650</v>
      </c>
      <c r="C459" s="230"/>
      <c r="D459" s="230"/>
    </row>
    <row r="460" spans="1:4">
      <c r="A460" s="75">
        <v>464</v>
      </c>
      <c r="B460" s="227" t="s">
        <v>651</v>
      </c>
      <c r="C460" s="230"/>
      <c r="D460" s="230"/>
    </row>
    <row r="461" spans="1:4">
      <c r="A461" s="230">
        <v>465</v>
      </c>
      <c r="B461" s="231" t="s">
        <v>652</v>
      </c>
      <c r="C461" s="230"/>
      <c r="D461" s="230" t="s">
        <v>1283</v>
      </c>
    </row>
    <row r="462" spans="1:4">
      <c r="A462" s="75">
        <v>466</v>
      </c>
      <c r="B462" s="227" t="s">
        <v>653</v>
      </c>
      <c r="C462" s="230"/>
      <c r="D462" s="230"/>
    </row>
    <row r="463" spans="1:4">
      <c r="A463" s="75">
        <v>467</v>
      </c>
      <c r="B463" s="227" t="s">
        <v>654</v>
      </c>
      <c r="C463" s="230"/>
      <c r="D463" s="230"/>
    </row>
    <row r="464" spans="1:4">
      <c r="A464" s="75">
        <v>468</v>
      </c>
      <c r="B464" s="231" t="s">
        <v>655</v>
      </c>
      <c r="C464" s="230"/>
      <c r="D464" s="230"/>
    </row>
    <row r="465" spans="1:4">
      <c r="A465" s="75">
        <v>469</v>
      </c>
      <c r="B465" s="231" t="s">
        <v>656</v>
      </c>
      <c r="C465" s="230"/>
      <c r="D465" s="230"/>
    </row>
    <row r="466" spans="1:4" ht="28.8">
      <c r="A466" s="75">
        <v>470</v>
      </c>
      <c r="B466" s="329" t="s">
        <v>657</v>
      </c>
      <c r="C466" s="75" t="s">
        <v>264</v>
      </c>
      <c r="D466" s="230" t="s">
        <v>1284</v>
      </c>
    </row>
    <row r="467" spans="1:4">
      <c r="A467" s="75">
        <v>471</v>
      </c>
      <c r="B467" s="227" t="s">
        <v>658</v>
      </c>
      <c r="C467" s="75" t="s">
        <v>264</v>
      </c>
      <c r="D467" s="230" t="s">
        <v>1285</v>
      </c>
    </row>
    <row r="468" spans="1:4">
      <c r="A468" s="82">
        <v>472</v>
      </c>
      <c r="B468" s="233" t="s">
        <v>659</v>
      </c>
      <c r="C468" s="75" t="s">
        <v>914</v>
      </c>
      <c r="D468" s="328" t="s">
        <v>1286</v>
      </c>
    </row>
    <row r="469" spans="1:4">
      <c r="A469" s="230">
        <v>473</v>
      </c>
      <c r="B469" s="231" t="s">
        <v>660</v>
      </c>
      <c r="C469" s="75"/>
      <c r="D469" s="230" t="s">
        <v>1287</v>
      </c>
    </row>
    <row r="470" spans="1:4">
      <c r="A470" s="157">
        <v>474</v>
      </c>
      <c r="B470" s="235" t="s">
        <v>661</v>
      </c>
      <c r="C470" s="230"/>
      <c r="D470" s="354" t="s">
        <v>1288</v>
      </c>
    </row>
    <row r="471" spans="1:4">
      <c r="A471" s="230">
        <v>475</v>
      </c>
      <c r="B471" s="231" t="s">
        <v>662</v>
      </c>
      <c r="C471" s="230"/>
      <c r="D471" s="230" t="s">
        <v>1289</v>
      </c>
    </row>
    <row r="472" spans="1:4">
      <c r="A472" s="230">
        <v>477</v>
      </c>
      <c r="B472" s="231" t="s">
        <v>663</v>
      </c>
      <c r="C472" s="230"/>
      <c r="D472" s="230" t="s">
        <v>1290</v>
      </c>
    </row>
    <row r="473" spans="1:4">
      <c r="A473" s="230">
        <v>478</v>
      </c>
      <c r="B473" s="231" t="s">
        <v>664</v>
      </c>
      <c r="C473" s="230" t="s">
        <v>303</v>
      </c>
      <c r="D473" s="230" t="s">
        <v>1291</v>
      </c>
    </row>
    <row r="474" spans="1:4">
      <c r="A474" s="75">
        <v>479</v>
      </c>
      <c r="B474" s="227" t="s">
        <v>665</v>
      </c>
      <c r="C474" s="75" t="s">
        <v>614</v>
      </c>
      <c r="D474" s="230" t="s">
        <v>1292</v>
      </c>
    </row>
    <row r="475" spans="1:4">
      <c r="A475" s="75">
        <v>484</v>
      </c>
      <c r="B475" s="227" t="s">
        <v>597</v>
      </c>
      <c r="C475" s="230"/>
      <c r="D475" s="230" t="s">
        <v>1293</v>
      </c>
    </row>
    <row r="476" spans="1:4">
      <c r="A476" s="75">
        <v>485</v>
      </c>
      <c r="B476" s="227" t="s">
        <v>598</v>
      </c>
      <c r="C476" s="75" t="s">
        <v>264</v>
      </c>
      <c r="D476" s="230" t="s">
        <v>1294</v>
      </c>
    </row>
    <row r="477" spans="1:4">
      <c r="A477" s="75">
        <v>486</v>
      </c>
      <c r="B477" s="227" t="s">
        <v>599</v>
      </c>
      <c r="C477" s="230"/>
      <c r="D477" s="230" t="s">
        <v>1295</v>
      </c>
    </row>
    <row r="478" spans="1:4">
      <c r="A478" s="75">
        <v>487</v>
      </c>
      <c r="B478" s="227" t="s">
        <v>600</v>
      </c>
      <c r="C478" s="75" t="s">
        <v>264</v>
      </c>
      <c r="D478" s="230" t="s">
        <v>1294</v>
      </c>
    </row>
    <row r="479" spans="1:4">
      <c r="A479" s="75">
        <v>488</v>
      </c>
      <c r="B479" s="227" t="s">
        <v>601</v>
      </c>
      <c r="C479" s="230"/>
      <c r="D479" s="230" t="s">
        <v>1296</v>
      </c>
    </row>
    <row r="480" spans="1:4">
      <c r="A480" s="75">
        <v>489</v>
      </c>
      <c r="B480" s="227" t="s">
        <v>602</v>
      </c>
      <c r="C480" s="230"/>
      <c r="D480" s="230" t="s">
        <v>1297</v>
      </c>
    </row>
    <row r="481" spans="1:4">
      <c r="A481" s="75">
        <v>490</v>
      </c>
      <c r="B481" s="227" t="s">
        <v>603</v>
      </c>
      <c r="C481" s="230"/>
      <c r="D481" s="230" t="s">
        <v>1298</v>
      </c>
    </row>
    <row r="482" spans="1:4">
      <c r="A482" s="75">
        <v>491</v>
      </c>
      <c r="B482" s="227" t="s">
        <v>604</v>
      </c>
      <c r="C482" s="230"/>
      <c r="D482" s="230" t="s">
        <v>1299</v>
      </c>
    </row>
    <row r="483" spans="1:4">
      <c r="A483" s="75">
        <v>492</v>
      </c>
      <c r="B483" s="227" t="s">
        <v>605</v>
      </c>
      <c r="C483" s="75" t="s">
        <v>264</v>
      </c>
      <c r="D483" s="230" t="s">
        <v>1300</v>
      </c>
    </row>
    <row r="484" spans="1:4">
      <c r="A484" s="75">
        <v>493</v>
      </c>
      <c r="B484" s="227" t="s">
        <v>606</v>
      </c>
      <c r="C484" s="230"/>
      <c r="D484" s="230" t="s">
        <v>1301</v>
      </c>
    </row>
    <row r="485" spans="1:4">
      <c r="A485" s="75">
        <v>494</v>
      </c>
      <c r="B485" s="227" t="s">
        <v>607</v>
      </c>
      <c r="C485" s="230"/>
      <c r="D485" s="230" t="s">
        <v>1302</v>
      </c>
    </row>
    <row r="486" spans="1:4">
      <c r="A486" s="75">
        <v>495</v>
      </c>
      <c r="B486" s="227" t="s">
        <v>685</v>
      </c>
      <c r="C486" s="230"/>
      <c r="D486" s="230" t="s">
        <v>1303</v>
      </c>
    </row>
    <row r="487" spans="1:4">
      <c r="A487" s="75">
        <v>496</v>
      </c>
      <c r="B487" s="227" t="s">
        <v>608</v>
      </c>
      <c r="C487" s="230"/>
      <c r="D487" s="230" t="s">
        <v>1304</v>
      </c>
    </row>
    <row r="488" spans="1:4">
      <c r="A488" s="75">
        <v>497</v>
      </c>
      <c r="B488" s="227" t="s">
        <v>609</v>
      </c>
      <c r="C488" s="230"/>
      <c r="D488" s="230" t="s">
        <v>1305</v>
      </c>
    </row>
    <row r="489" spans="1:4">
      <c r="A489" s="75">
        <v>499</v>
      </c>
      <c r="B489" s="227" t="s">
        <v>666</v>
      </c>
      <c r="C489" s="75" t="s">
        <v>525</v>
      </c>
      <c r="D489" s="230" t="s">
        <v>1306</v>
      </c>
    </row>
    <row r="490" spans="1:4">
      <c r="A490" s="75">
        <v>500</v>
      </c>
      <c r="B490" s="227" t="s">
        <v>667</v>
      </c>
      <c r="C490" s="75" t="s">
        <v>818</v>
      </c>
      <c r="D490" s="230" t="s">
        <v>1307</v>
      </c>
    </row>
    <row r="491" spans="1:4">
      <c r="A491" s="75">
        <v>501</v>
      </c>
      <c r="B491" s="227" t="s">
        <v>668</v>
      </c>
      <c r="C491" s="75" t="s">
        <v>525</v>
      </c>
      <c r="D491" s="230" t="s">
        <v>1308</v>
      </c>
    </row>
    <row r="492" spans="1:4">
      <c r="A492" s="75">
        <v>502</v>
      </c>
      <c r="B492" s="231" t="s">
        <v>669</v>
      </c>
      <c r="C492" s="230"/>
      <c r="D492" s="230" t="s">
        <v>1309</v>
      </c>
    </row>
    <row r="493" spans="1:4">
      <c r="A493" s="75">
        <v>503</v>
      </c>
      <c r="B493" s="227" t="s">
        <v>670</v>
      </c>
      <c r="C493" s="75" t="s">
        <v>818</v>
      </c>
      <c r="D493" s="230" t="s">
        <v>1310</v>
      </c>
    </row>
    <row r="494" spans="1:4">
      <c r="A494" s="75">
        <v>504</v>
      </c>
      <c r="B494" s="227" t="s">
        <v>671</v>
      </c>
      <c r="C494" s="75" t="s">
        <v>818</v>
      </c>
      <c r="D494" s="230" t="s">
        <v>1311</v>
      </c>
    </row>
    <row r="495" spans="1:4">
      <c r="A495" s="75">
        <v>505</v>
      </c>
      <c r="B495" s="227" t="s">
        <v>672</v>
      </c>
      <c r="C495" s="75" t="s">
        <v>818</v>
      </c>
      <c r="D495" s="230" t="s">
        <v>1312</v>
      </c>
    </row>
    <row r="496" spans="1:4">
      <c r="A496" s="75">
        <v>506</v>
      </c>
      <c r="B496" s="227" t="s">
        <v>673</v>
      </c>
      <c r="C496" s="75" t="s">
        <v>818</v>
      </c>
      <c r="D496" s="230" t="s">
        <v>1313</v>
      </c>
    </row>
    <row r="497" spans="1:4">
      <c r="A497" s="75">
        <v>507</v>
      </c>
      <c r="B497" s="227" t="s">
        <v>674</v>
      </c>
      <c r="C497" s="75" t="s">
        <v>818</v>
      </c>
      <c r="D497" s="230" t="s">
        <v>1314</v>
      </c>
    </row>
    <row r="498" spans="1:4">
      <c r="A498" s="75">
        <v>508</v>
      </c>
      <c r="B498" s="227" t="s">
        <v>675</v>
      </c>
      <c r="C498" s="75" t="s">
        <v>818</v>
      </c>
      <c r="D498" s="230" t="s">
        <v>1315</v>
      </c>
    </row>
    <row r="499" spans="1:4">
      <c r="A499" s="75">
        <v>509</v>
      </c>
      <c r="B499" s="227" t="s">
        <v>676</v>
      </c>
      <c r="C499" s="75" t="s">
        <v>683</v>
      </c>
      <c r="D499" s="230" t="s">
        <v>1316</v>
      </c>
    </row>
    <row r="500" spans="1:4">
      <c r="A500" s="75">
        <v>510</v>
      </c>
      <c r="B500" s="227" t="s">
        <v>677</v>
      </c>
      <c r="C500" s="75" t="s">
        <v>683</v>
      </c>
      <c r="D500" s="230" t="s">
        <v>1317</v>
      </c>
    </row>
    <row r="501" spans="1:4">
      <c r="A501" s="75">
        <v>511</v>
      </c>
      <c r="B501" s="227" t="s">
        <v>678</v>
      </c>
      <c r="C501" s="75" t="s">
        <v>683</v>
      </c>
      <c r="D501" s="230" t="s">
        <v>1318</v>
      </c>
    </row>
    <row r="502" spans="1:4">
      <c r="A502" s="75">
        <v>512</v>
      </c>
      <c r="B502" s="227" t="s">
        <v>679</v>
      </c>
      <c r="C502" s="75" t="s">
        <v>683</v>
      </c>
      <c r="D502" s="230" t="s">
        <v>1319</v>
      </c>
    </row>
    <row r="503" spans="1:4">
      <c r="A503" s="75">
        <v>513</v>
      </c>
      <c r="B503" s="227" t="s">
        <v>610</v>
      </c>
      <c r="C503" s="230"/>
      <c r="D503" s="230" t="s">
        <v>1320</v>
      </c>
    </row>
    <row r="504" spans="1:4">
      <c r="A504" s="75">
        <v>514</v>
      </c>
      <c r="B504" s="227" t="s">
        <v>611</v>
      </c>
      <c r="C504" s="230"/>
      <c r="D504" s="230" t="s">
        <v>1321</v>
      </c>
    </row>
    <row r="505" spans="1:4">
      <c r="A505" s="75">
        <v>515</v>
      </c>
      <c r="B505" s="227" t="s">
        <v>612</v>
      </c>
      <c r="C505" s="230" t="s">
        <v>684</v>
      </c>
      <c r="D505" s="230" t="s">
        <v>1322</v>
      </c>
    </row>
    <row r="506" spans="1:4">
      <c r="A506" s="230">
        <v>516</v>
      </c>
      <c r="B506" s="231" t="s">
        <v>680</v>
      </c>
      <c r="C506" s="230"/>
      <c r="D506" s="230" t="s">
        <v>1323</v>
      </c>
    </row>
    <row r="507" spans="1:4">
      <c r="A507" s="75">
        <v>517</v>
      </c>
      <c r="B507" s="227" t="s">
        <v>686</v>
      </c>
      <c r="C507" s="75" t="s">
        <v>254</v>
      </c>
      <c r="D507" s="230" t="s">
        <v>1324</v>
      </c>
    </row>
    <row r="508" spans="1:4">
      <c r="A508" s="75">
        <v>518</v>
      </c>
      <c r="B508" s="227" t="s">
        <v>687</v>
      </c>
      <c r="C508" s="230"/>
      <c r="D508" s="230" t="s">
        <v>1325</v>
      </c>
    </row>
    <row r="509" spans="1:4">
      <c r="A509" s="75">
        <v>519</v>
      </c>
      <c r="B509" s="227" t="s">
        <v>688</v>
      </c>
      <c r="C509" s="75" t="s">
        <v>682</v>
      </c>
      <c r="D509" s="230" t="s">
        <v>984</v>
      </c>
    </row>
    <row r="510" spans="1:4">
      <c r="A510" s="75">
        <v>520</v>
      </c>
      <c r="B510" s="227" t="s">
        <v>689</v>
      </c>
      <c r="C510" s="230"/>
      <c r="D510" s="230" t="s">
        <v>1326</v>
      </c>
    </row>
    <row r="511" spans="1:4">
      <c r="A511" s="75">
        <v>521</v>
      </c>
      <c r="B511" s="227" t="s">
        <v>690</v>
      </c>
      <c r="C511" s="75" t="s">
        <v>682</v>
      </c>
      <c r="D511" s="230" t="s">
        <v>1327</v>
      </c>
    </row>
    <row r="512" spans="1:4">
      <c r="A512" s="75">
        <v>522</v>
      </c>
      <c r="B512" s="227" t="s">
        <v>691</v>
      </c>
      <c r="C512" s="75" t="s">
        <v>682</v>
      </c>
      <c r="D512" s="230" t="s">
        <v>1328</v>
      </c>
    </row>
    <row r="513" spans="1:4">
      <c r="A513" s="75">
        <v>523</v>
      </c>
      <c r="B513" s="227" t="s">
        <v>692</v>
      </c>
      <c r="C513" s="75" t="s">
        <v>682</v>
      </c>
      <c r="D513" s="230" t="s">
        <v>1329</v>
      </c>
    </row>
    <row r="514" spans="1:4">
      <c r="A514" s="230">
        <v>524</v>
      </c>
      <c r="B514" s="227" t="s">
        <v>693</v>
      </c>
      <c r="C514" s="75"/>
      <c r="D514" s="230" t="s">
        <v>1330</v>
      </c>
    </row>
    <row r="515" spans="1:4">
      <c r="A515" s="75">
        <v>525</v>
      </c>
      <c r="B515" s="227" t="s">
        <v>694</v>
      </c>
      <c r="C515" s="230"/>
      <c r="D515" s="230" t="s">
        <v>1331</v>
      </c>
    </row>
    <row r="516" spans="1:4">
      <c r="A516" s="75">
        <v>526</v>
      </c>
      <c r="B516" s="227" t="s">
        <v>695</v>
      </c>
      <c r="C516" s="230"/>
      <c r="D516" s="230" t="s">
        <v>1332</v>
      </c>
    </row>
    <row r="517" spans="1:4">
      <c r="A517" s="75">
        <v>527</v>
      </c>
      <c r="B517" s="227" t="s">
        <v>696</v>
      </c>
      <c r="C517" s="75" t="s">
        <v>173</v>
      </c>
      <c r="D517" s="230" t="s">
        <v>1333</v>
      </c>
    </row>
    <row r="518" spans="1:4">
      <c r="A518" s="75">
        <v>528</v>
      </c>
      <c r="B518" s="227" t="s">
        <v>697</v>
      </c>
      <c r="C518" s="75" t="s">
        <v>173</v>
      </c>
      <c r="D518" s="230" t="s">
        <v>1334</v>
      </c>
    </row>
    <row r="519" spans="1:4">
      <c r="A519" s="75">
        <v>529</v>
      </c>
      <c r="B519" s="227" t="s">
        <v>698</v>
      </c>
      <c r="C519" s="75" t="s">
        <v>136</v>
      </c>
      <c r="D519" s="230" t="s">
        <v>1335</v>
      </c>
    </row>
    <row r="520" spans="1:4">
      <c r="A520" s="230">
        <v>530</v>
      </c>
      <c r="B520" s="227" t="s">
        <v>699</v>
      </c>
      <c r="C520" s="230" t="s">
        <v>912</v>
      </c>
      <c r="D520" s="230" t="s">
        <v>1336</v>
      </c>
    </row>
    <row r="521" spans="1:4">
      <c r="A521" s="75">
        <v>531</v>
      </c>
      <c r="B521" s="227" t="s">
        <v>700</v>
      </c>
      <c r="C521" s="75" t="s">
        <v>264</v>
      </c>
      <c r="D521" s="230" t="s">
        <v>1337</v>
      </c>
    </row>
    <row r="522" spans="1:4">
      <c r="A522" s="75">
        <v>532</v>
      </c>
      <c r="B522" s="227" t="s">
        <v>701</v>
      </c>
      <c r="C522" s="75" t="s">
        <v>876</v>
      </c>
      <c r="D522" s="230" t="s">
        <v>1338</v>
      </c>
    </row>
    <row r="523" spans="1:4">
      <c r="A523" s="75">
        <v>533</v>
      </c>
      <c r="B523" s="227" t="s">
        <v>702</v>
      </c>
      <c r="C523" s="75" t="s">
        <v>913</v>
      </c>
      <c r="D523" s="230" t="s">
        <v>1339</v>
      </c>
    </row>
    <row r="524" spans="1:4">
      <c r="A524" s="75">
        <v>534</v>
      </c>
      <c r="B524" s="227" t="s">
        <v>703</v>
      </c>
      <c r="C524" s="75" t="s">
        <v>915</v>
      </c>
      <c r="D524" s="230" t="s">
        <v>1340</v>
      </c>
    </row>
    <row r="525" spans="1:4">
      <c r="A525" s="75">
        <v>535</v>
      </c>
      <c r="B525" s="227" t="s">
        <v>704</v>
      </c>
      <c r="C525" s="230"/>
      <c r="D525" s="230" t="s">
        <v>1341</v>
      </c>
    </row>
    <row r="526" spans="1:4">
      <c r="A526" s="75">
        <v>536</v>
      </c>
      <c r="B526" s="227" t="s">
        <v>705</v>
      </c>
      <c r="C526" s="75" t="s">
        <v>205</v>
      </c>
      <c r="D526" s="230" t="s">
        <v>1285</v>
      </c>
    </row>
    <row r="527" spans="1:4">
      <c r="A527" s="230">
        <v>537</v>
      </c>
      <c r="B527" s="227" t="s">
        <v>706</v>
      </c>
      <c r="C527" s="230"/>
      <c r="D527" s="230" t="s">
        <v>1342</v>
      </c>
    </row>
    <row r="528" spans="1:4">
      <c r="A528" s="230">
        <v>538</v>
      </c>
      <c r="B528" s="227" t="s">
        <v>707</v>
      </c>
      <c r="C528" s="75" t="s">
        <v>322</v>
      </c>
      <c r="D528" s="230" t="s">
        <v>1343</v>
      </c>
    </row>
    <row r="529" spans="1:4">
      <c r="A529" s="230">
        <v>539</v>
      </c>
      <c r="B529" s="231" t="s">
        <v>708</v>
      </c>
      <c r="C529" s="230" t="s">
        <v>818</v>
      </c>
      <c r="D529" s="230" t="s">
        <v>1344</v>
      </c>
    </row>
    <row r="530" spans="1:4">
      <c r="A530" s="75">
        <v>540</v>
      </c>
      <c r="B530" s="231" t="s">
        <v>709</v>
      </c>
      <c r="C530" s="75" t="s">
        <v>818</v>
      </c>
      <c r="D530" s="230" t="s">
        <v>1345</v>
      </c>
    </row>
    <row r="531" spans="1:4">
      <c r="A531" s="230">
        <v>541</v>
      </c>
      <c r="B531" s="231" t="s">
        <v>710</v>
      </c>
      <c r="C531" s="75" t="s">
        <v>818</v>
      </c>
      <c r="D531" s="230" t="s">
        <v>1346</v>
      </c>
    </row>
    <row r="532" spans="1:4">
      <c r="A532" s="230">
        <v>542</v>
      </c>
      <c r="B532" s="231" t="s">
        <v>711</v>
      </c>
      <c r="C532" s="75" t="s">
        <v>818</v>
      </c>
      <c r="D532" s="230" t="s">
        <v>1347</v>
      </c>
    </row>
    <row r="533" spans="1:4">
      <c r="A533" s="230">
        <v>543</v>
      </c>
      <c r="B533" s="231" t="s">
        <v>712</v>
      </c>
      <c r="C533" s="75" t="s">
        <v>818</v>
      </c>
      <c r="D533" s="230" t="s">
        <v>1348</v>
      </c>
    </row>
    <row r="534" spans="1:4">
      <c r="A534" s="75">
        <v>544</v>
      </c>
      <c r="B534" s="231" t="s">
        <v>713</v>
      </c>
      <c r="C534" s="75" t="s">
        <v>818</v>
      </c>
      <c r="D534" s="230" t="s">
        <v>1349</v>
      </c>
    </row>
    <row r="535" spans="1:4">
      <c r="A535" s="75">
        <v>545</v>
      </c>
      <c r="B535" s="231" t="s">
        <v>714</v>
      </c>
      <c r="C535" s="75" t="s">
        <v>818</v>
      </c>
      <c r="D535" s="230" t="s">
        <v>1350</v>
      </c>
    </row>
    <row r="536" spans="1:4">
      <c r="A536" s="75">
        <v>546</v>
      </c>
      <c r="B536" s="231" t="s">
        <v>715</v>
      </c>
      <c r="C536" s="75" t="s">
        <v>264</v>
      </c>
      <c r="D536" s="230" t="s">
        <v>1351</v>
      </c>
    </row>
    <row r="537" spans="1:4">
      <c r="A537" s="230">
        <v>547</v>
      </c>
      <c r="B537" s="231" t="s">
        <v>716</v>
      </c>
      <c r="C537" s="75" t="s">
        <v>264</v>
      </c>
      <c r="D537" s="230" t="s">
        <v>1352</v>
      </c>
    </row>
    <row r="538" spans="1:4">
      <c r="A538" s="230">
        <v>548</v>
      </c>
      <c r="B538" s="231" t="s">
        <v>717</v>
      </c>
      <c r="C538" s="75" t="s">
        <v>264</v>
      </c>
      <c r="D538" s="230" t="s">
        <v>1353</v>
      </c>
    </row>
    <row r="539" spans="1:4">
      <c r="A539" s="230">
        <v>549</v>
      </c>
      <c r="B539" s="231" t="s">
        <v>718</v>
      </c>
      <c r="C539" s="75" t="s">
        <v>264</v>
      </c>
      <c r="D539" s="230" t="s">
        <v>1354</v>
      </c>
    </row>
    <row r="540" spans="1:4">
      <c r="A540" s="75">
        <v>550</v>
      </c>
      <c r="B540" s="231" t="s">
        <v>719</v>
      </c>
      <c r="C540" s="75" t="s">
        <v>916</v>
      </c>
      <c r="D540" s="230" t="s">
        <v>1355</v>
      </c>
    </row>
    <row r="541" spans="1:4">
      <c r="A541" s="230">
        <v>551</v>
      </c>
      <c r="B541" s="231" t="s">
        <v>720</v>
      </c>
      <c r="C541" s="75" t="s">
        <v>264</v>
      </c>
      <c r="D541" s="230" t="s">
        <v>1356</v>
      </c>
    </row>
    <row r="542" spans="1:4">
      <c r="A542" s="230">
        <v>552</v>
      </c>
      <c r="B542" s="231" t="s">
        <v>721</v>
      </c>
      <c r="C542" s="230"/>
      <c r="D542" s="230" t="s">
        <v>1357</v>
      </c>
    </row>
    <row r="543" spans="1:4">
      <c r="A543" s="230">
        <v>553</v>
      </c>
      <c r="B543" s="231" t="s">
        <v>722</v>
      </c>
      <c r="C543" s="230"/>
      <c r="D543" s="230" t="s">
        <v>1357</v>
      </c>
    </row>
    <row r="544" spans="1:4">
      <c r="A544" s="75">
        <v>554</v>
      </c>
      <c r="B544" s="231" t="s">
        <v>723</v>
      </c>
      <c r="C544" s="75" t="s">
        <v>264</v>
      </c>
      <c r="D544" s="230" t="s">
        <v>1358</v>
      </c>
    </row>
    <row r="545" spans="1:4">
      <c r="A545" s="75">
        <v>555</v>
      </c>
      <c r="B545" s="231" t="s">
        <v>724</v>
      </c>
      <c r="C545" s="230"/>
      <c r="D545" s="230" t="s">
        <v>1359</v>
      </c>
    </row>
    <row r="546" spans="1:4">
      <c r="A546" s="75">
        <v>556</v>
      </c>
      <c r="B546" s="231" t="s">
        <v>725</v>
      </c>
      <c r="C546" s="75" t="s">
        <v>264</v>
      </c>
      <c r="D546" s="230" t="s">
        <v>1360</v>
      </c>
    </row>
    <row r="547" spans="1:4">
      <c r="A547" s="230">
        <v>557</v>
      </c>
      <c r="B547" s="231" t="s">
        <v>726</v>
      </c>
      <c r="C547" s="75" t="s">
        <v>264</v>
      </c>
      <c r="D547" s="230" t="s">
        <v>1361</v>
      </c>
    </row>
    <row r="548" spans="1:4">
      <c r="A548" s="230">
        <v>558</v>
      </c>
      <c r="B548" s="231" t="s">
        <v>727</v>
      </c>
      <c r="C548" s="75" t="s">
        <v>914</v>
      </c>
      <c r="D548" s="230" t="s">
        <v>1362</v>
      </c>
    </row>
    <row r="549" spans="1:4">
      <c r="A549" s="230">
        <v>559</v>
      </c>
      <c r="B549" s="231" t="s">
        <v>728</v>
      </c>
      <c r="C549" s="75" t="s">
        <v>264</v>
      </c>
      <c r="D549" s="230" t="s">
        <v>1262</v>
      </c>
    </row>
    <row r="550" spans="1:4">
      <c r="A550" s="75">
        <v>560</v>
      </c>
      <c r="B550" s="231" t="s">
        <v>729</v>
      </c>
      <c r="C550" s="75" t="s">
        <v>916</v>
      </c>
      <c r="D550" s="230" t="s">
        <v>1363</v>
      </c>
    </row>
    <row r="551" spans="1:4">
      <c r="A551" s="230">
        <v>561</v>
      </c>
      <c r="B551" s="231" t="s">
        <v>730</v>
      </c>
      <c r="C551" s="75" t="s">
        <v>264</v>
      </c>
      <c r="D551" s="230" t="s">
        <v>1364</v>
      </c>
    </row>
    <row r="552" spans="1:4">
      <c r="A552" s="230">
        <v>562</v>
      </c>
      <c r="B552" s="231" t="s">
        <v>731</v>
      </c>
      <c r="C552" s="75" t="s">
        <v>264</v>
      </c>
      <c r="D552" s="230" t="s">
        <v>1365</v>
      </c>
    </row>
    <row r="553" spans="1:4">
      <c r="A553" s="230">
        <v>563</v>
      </c>
      <c r="B553" s="231" t="s">
        <v>732</v>
      </c>
      <c r="C553" s="230"/>
      <c r="D553" s="230" t="s">
        <v>1366</v>
      </c>
    </row>
    <row r="554" spans="1:4">
      <c r="A554" s="75">
        <v>564</v>
      </c>
      <c r="B554" s="231" t="s">
        <v>733</v>
      </c>
      <c r="C554" s="75" t="s">
        <v>264</v>
      </c>
      <c r="D554" s="230" t="s">
        <v>1367</v>
      </c>
    </row>
    <row r="555" spans="1:4">
      <c r="A555" s="75">
        <v>565</v>
      </c>
      <c r="B555" s="231" t="s">
        <v>734</v>
      </c>
      <c r="C555" s="75" t="s">
        <v>264</v>
      </c>
      <c r="D555" s="230" t="s">
        <v>1368</v>
      </c>
    </row>
    <row r="556" spans="1:4">
      <c r="A556" s="75">
        <v>566</v>
      </c>
      <c r="B556" s="231" t="s">
        <v>735</v>
      </c>
      <c r="C556" s="75" t="s">
        <v>914</v>
      </c>
      <c r="D556" s="230" t="s">
        <v>1369</v>
      </c>
    </row>
    <row r="557" spans="1:4">
      <c r="A557" s="230">
        <v>567</v>
      </c>
      <c r="B557" s="231" t="s">
        <v>736</v>
      </c>
      <c r="C557" s="75" t="s">
        <v>264</v>
      </c>
      <c r="D557" s="230" t="s">
        <v>1370</v>
      </c>
    </row>
    <row r="558" spans="1:4">
      <c r="A558" s="230">
        <v>568</v>
      </c>
      <c r="B558" s="231" t="s">
        <v>737</v>
      </c>
      <c r="C558" s="75" t="s">
        <v>264</v>
      </c>
      <c r="D558" s="230" t="s">
        <v>1371</v>
      </c>
    </row>
    <row r="559" spans="1:4">
      <c r="A559" s="230">
        <v>569</v>
      </c>
      <c r="B559" s="231" t="s">
        <v>738</v>
      </c>
      <c r="C559" s="75" t="s">
        <v>264</v>
      </c>
      <c r="D559" s="230" t="s">
        <v>1105</v>
      </c>
    </row>
    <row r="560" spans="1:4">
      <c r="A560" s="75">
        <v>570</v>
      </c>
      <c r="B560" s="231" t="s">
        <v>739</v>
      </c>
      <c r="C560" s="75" t="s">
        <v>264</v>
      </c>
      <c r="D560" s="230" t="s">
        <v>1372</v>
      </c>
    </row>
    <row r="561" spans="1:4">
      <c r="A561" s="230">
        <v>571</v>
      </c>
      <c r="B561" s="231"/>
      <c r="C561" s="230"/>
      <c r="D561" s="230" t="s">
        <v>1284</v>
      </c>
    </row>
    <row r="562" spans="1:4">
      <c r="A562" s="230">
        <v>572</v>
      </c>
      <c r="B562" s="231" t="s">
        <v>740</v>
      </c>
      <c r="C562" s="75" t="s">
        <v>264</v>
      </c>
      <c r="D562" s="230" t="s">
        <v>1373</v>
      </c>
    </row>
    <row r="563" spans="1:4">
      <c r="A563" s="230">
        <v>573</v>
      </c>
      <c r="B563" s="231" t="s">
        <v>741</v>
      </c>
      <c r="C563" s="75" t="s">
        <v>264</v>
      </c>
      <c r="D563" s="230" t="s">
        <v>1374</v>
      </c>
    </row>
    <row r="564" spans="1:4">
      <c r="A564" s="75">
        <v>574</v>
      </c>
      <c r="B564" s="231" t="s">
        <v>742</v>
      </c>
      <c r="C564" s="75" t="s">
        <v>389</v>
      </c>
      <c r="D564" s="230" t="s">
        <v>1375</v>
      </c>
    </row>
    <row r="565" spans="1:4">
      <c r="A565" s="75">
        <v>575</v>
      </c>
      <c r="B565" s="231" t="s">
        <v>743</v>
      </c>
      <c r="C565" s="75"/>
      <c r="D565" s="230" t="s">
        <v>1376</v>
      </c>
    </row>
    <row r="566" spans="1:4">
      <c r="A566" s="75">
        <v>576</v>
      </c>
      <c r="B566" s="231" t="s">
        <v>744</v>
      </c>
      <c r="C566" s="75" t="s">
        <v>389</v>
      </c>
      <c r="D566" s="230" t="s">
        <v>1377</v>
      </c>
    </row>
    <row r="567" spans="1:4">
      <c r="A567" s="230">
        <v>577</v>
      </c>
      <c r="B567" s="231" t="s">
        <v>745</v>
      </c>
      <c r="C567" s="75" t="s">
        <v>389</v>
      </c>
      <c r="D567" s="230" t="s">
        <v>1378</v>
      </c>
    </row>
    <row r="568" spans="1:4">
      <c r="A568" s="230">
        <v>578</v>
      </c>
      <c r="B568" s="231" t="s">
        <v>746</v>
      </c>
      <c r="C568" s="75" t="s">
        <v>614</v>
      </c>
      <c r="D568" s="230" t="s">
        <v>1379</v>
      </c>
    </row>
    <row r="569" spans="1:4">
      <c r="A569" s="230">
        <v>579</v>
      </c>
      <c r="B569" s="231" t="s">
        <v>747</v>
      </c>
      <c r="C569" s="75" t="s">
        <v>614</v>
      </c>
      <c r="D569" s="230" t="s">
        <v>1380</v>
      </c>
    </row>
    <row r="570" spans="1:4">
      <c r="A570" s="75">
        <v>580</v>
      </c>
      <c r="B570" s="231" t="s">
        <v>748</v>
      </c>
      <c r="C570" s="75" t="s">
        <v>614</v>
      </c>
      <c r="D570" s="230" t="s">
        <v>1381</v>
      </c>
    </row>
    <row r="571" spans="1:4">
      <c r="A571" s="230">
        <v>581</v>
      </c>
      <c r="B571" s="231" t="s">
        <v>749</v>
      </c>
      <c r="C571" s="75" t="s">
        <v>614</v>
      </c>
      <c r="D571" s="230" t="s">
        <v>1382</v>
      </c>
    </row>
    <row r="572" spans="1:4">
      <c r="A572" s="230">
        <v>582</v>
      </c>
      <c r="B572" s="231" t="s">
        <v>750</v>
      </c>
      <c r="C572" s="75" t="s">
        <v>614</v>
      </c>
      <c r="D572" s="230" t="s">
        <v>1383</v>
      </c>
    </row>
    <row r="573" spans="1:4">
      <c r="A573" s="230">
        <v>583</v>
      </c>
      <c r="B573" s="231" t="s">
        <v>751</v>
      </c>
      <c r="C573" s="75" t="s">
        <v>614</v>
      </c>
      <c r="D573" s="230" t="s">
        <v>1384</v>
      </c>
    </row>
    <row r="574" spans="1:4">
      <c r="A574" s="75">
        <v>584</v>
      </c>
      <c r="B574" s="231" t="s">
        <v>752</v>
      </c>
      <c r="C574" s="75" t="s">
        <v>614</v>
      </c>
      <c r="D574" s="230" t="s">
        <v>1385</v>
      </c>
    </row>
    <row r="575" spans="1:4">
      <c r="A575" s="75">
        <v>585</v>
      </c>
      <c r="B575" s="231" t="s">
        <v>753</v>
      </c>
      <c r="C575" s="75" t="s">
        <v>525</v>
      </c>
      <c r="D575" s="230" t="s">
        <v>1386</v>
      </c>
    </row>
    <row r="576" spans="1:4">
      <c r="A576" s="75">
        <v>586</v>
      </c>
      <c r="B576" s="231" t="s">
        <v>754</v>
      </c>
      <c r="C576" s="75" t="s">
        <v>525</v>
      </c>
      <c r="D576" s="230" t="s">
        <v>1387</v>
      </c>
    </row>
    <row r="577" spans="1:4">
      <c r="A577" s="230">
        <v>587</v>
      </c>
      <c r="B577" s="231" t="s">
        <v>755</v>
      </c>
      <c r="C577" s="75" t="s">
        <v>525</v>
      </c>
      <c r="D577" s="230" t="s">
        <v>1388</v>
      </c>
    </row>
    <row r="578" spans="1:4">
      <c r="A578" s="230">
        <v>588</v>
      </c>
      <c r="B578" s="231" t="s">
        <v>756</v>
      </c>
      <c r="C578" s="75" t="s">
        <v>525</v>
      </c>
      <c r="D578" s="230" t="s">
        <v>1389</v>
      </c>
    </row>
    <row r="579" spans="1:4">
      <c r="A579" s="230">
        <v>589</v>
      </c>
      <c r="B579" s="231" t="s">
        <v>757</v>
      </c>
      <c r="C579" s="75" t="s">
        <v>525</v>
      </c>
      <c r="D579" s="230" t="s">
        <v>1390</v>
      </c>
    </row>
    <row r="580" spans="1:4">
      <c r="A580" s="230">
        <v>590</v>
      </c>
      <c r="B580" s="231" t="s">
        <v>758</v>
      </c>
      <c r="C580" s="75" t="s">
        <v>525</v>
      </c>
      <c r="D580" s="230" t="s">
        <v>1391</v>
      </c>
    </row>
    <row r="581" spans="1:4">
      <c r="A581" s="230">
        <v>591</v>
      </c>
      <c r="B581" s="231" t="s">
        <v>759</v>
      </c>
      <c r="C581" s="230" t="s">
        <v>303</v>
      </c>
      <c r="D581" s="230" t="s">
        <v>1392</v>
      </c>
    </row>
    <row r="582" spans="1:4">
      <c r="A582" s="230">
        <v>592</v>
      </c>
      <c r="B582" s="231" t="s">
        <v>760</v>
      </c>
      <c r="C582" s="75" t="s">
        <v>332</v>
      </c>
      <c r="D582" s="230" t="s">
        <v>1393</v>
      </c>
    </row>
    <row r="583" spans="1:4">
      <c r="A583" s="75">
        <v>593</v>
      </c>
      <c r="B583" s="231" t="s">
        <v>761</v>
      </c>
      <c r="C583" s="75" t="s">
        <v>332</v>
      </c>
      <c r="D583" s="230" t="s">
        <v>1394</v>
      </c>
    </row>
    <row r="584" spans="1:4">
      <c r="A584" s="75">
        <v>594</v>
      </c>
      <c r="B584" s="231" t="s">
        <v>762</v>
      </c>
      <c r="C584" s="75" t="s">
        <v>332</v>
      </c>
      <c r="D584" s="230" t="s">
        <v>1395</v>
      </c>
    </row>
    <row r="585" spans="1:4">
      <c r="A585" s="75">
        <v>595</v>
      </c>
      <c r="B585" s="231" t="s">
        <v>763</v>
      </c>
      <c r="C585" s="75"/>
      <c r="D585" s="230" t="s">
        <v>1396</v>
      </c>
    </row>
    <row r="586" spans="1:4">
      <c r="A586" s="230">
        <v>596</v>
      </c>
      <c r="B586" s="231" t="s">
        <v>764</v>
      </c>
      <c r="C586" s="334" t="s">
        <v>912</v>
      </c>
      <c r="D586" s="230" t="s">
        <v>1397</v>
      </c>
    </row>
    <row r="587" spans="1:4">
      <c r="A587" s="230">
        <v>597</v>
      </c>
      <c r="B587" s="231" t="s">
        <v>765</v>
      </c>
      <c r="C587" s="334" t="s">
        <v>912</v>
      </c>
      <c r="D587" s="230" t="s">
        <v>1398</v>
      </c>
    </row>
    <row r="588" spans="1:4">
      <c r="A588" s="230">
        <v>598</v>
      </c>
      <c r="B588" s="231" t="s">
        <v>766</v>
      </c>
      <c r="C588" s="334" t="s">
        <v>912</v>
      </c>
      <c r="D588" s="230" t="s">
        <v>1399</v>
      </c>
    </row>
    <row r="589" spans="1:4">
      <c r="A589" s="230">
        <v>599</v>
      </c>
      <c r="B589" s="231" t="s">
        <v>767</v>
      </c>
      <c r="C589" s="334" t="s">
        <v>912</v>
      </c>
      <c r="D589" s="230" t="s">
        <v>1400</v>
      </c>
    </row>
    <row r="590" spans="1:4">
      <c r="A590" s="230">
        <v>600</v>
      </c>
      <c r="B590" s="231" t="s">
        <v>768</v>
      </c>
      <c r="C590" s="230"/>
      <c r="D590" s="230" t="s">
        <v>1401</v>
      </c>
    </row>
    <row r="591" spans="1:4">
      <c r="A591" s="230">
        <v>601</v>
      </c>
      <c r="B591" s="231" t="s">
        <v>769</v>
      </c>
      <c r="C591" s="230"/>
      <c r="D591" s="230" t="s">
        <v>1402</v>
      </c>
    </row>
    <row r="592" spans="1:4">
      <c r="A592" s="75">
        <v>602</v>
      </c>
      <c r="B592" s="231" t="s">
        <v>770</v>
      </c>
      <c r="C592" s="75"/>
      <c r="D592" s="230" t="s">
        <v>1403</v>
      </c>
    </row>
    <row r="593" spans="1:4">
      <c r="A593" s="75">
        <v>603</v>
      </c>
      <c r="B593" s="231" t="s">
        <v>771</v>
      </c>
      <c r="C593" s="230"/>
      <c r="D593" s="230" t="s">
        <v>1404</v>
      </c>
    </row>
    <row r="594" spans="1:4" ht="15" thickBot="1">
      <c r="A594" s="75">
        <v>604</v>
      </c>
      <c r="B594" s="231" t="s">
        <v>772</v>
      </c>
      <c r="C594" s="230"/>
      <c r="D594" s="230"/>
    </row>
    <row r="595" spans="1:4">
      <c r="A595" s="230">
        <v>605</v>
      </c>
      <c r="B595" s="231" t="s">
        <v>773</v>
      </c>
      <c r="C595" s="236"/>
      <c r="D595" s="230"/>
    </row>
    <row r="596" spans="1:4">
      <c r="A596" s="230">
        <v>606</v>
      </c>
      <c r="B596" s="231" t="s">
        <v>774</v>
      </c>
      <c r="C596" s="75" t="s">
        <v>360</v>
      </c>
      <c r="D596" s="230" t="s">
        <v>1405</v>
      </c>
    </row>
    <row r="597" spans="1:4">
      <c r="A597" s="230">
        <v>607</v>
      </c>
      <c r="B597" s="231" t="s">
        <v>775</v>
      </c>
      <c r="C597" s="75" t="s">
        <v>254</v>
      </c>
      <c r="D597" s="230" t="s">
        <v>1406</v>
      </c>
    </row>
    <row r="598" spans="1:4">
      <c r="A598" s="230">
        <v>608</v>
      </c>
      <c r="B598" s="231" t="s">
        <v>776</v>
      </c>
      <c r="C598" s="75" t="s">
        <v>254</v>
      </c>
      <c r="D598" s="230" t="s">
        <v>1407</v>
      </c>
    </row>
    <row r="599" spans="1:4">
      <c r="A599" s="75">
        <v>609</v>
      </c>
      <c r="B599" s="231" t="s">
        <v>777</v>
      </c>
      <c r="C599" s="230"/>
      <c r="D599" s="230" t="s">
        <v>1408</v>
      </c>
    </row>
    <row r="600" spans="1:4">
      <c r="A600" s="75">
        <v>610</v>
      </c>
      <c r="B600" s="231" t="s">
        <v>778</v>
      </c>
      <c r="C600" s="230"/>
      <c r="D600" s="230" t="s">
        <v>1409</v>
      </c>
    </row>
    <row r="601" spans="1:4">
      <c r="A601" s="75">
        <v>611</v>
      </c>
      <c r="B601" s="231" t="s">
        <v>779</v>
      </c>
      <c r="C601" s="230"/>
      <c r="D601" s="230" t="s">
        <v>1263</v>
      </c>
    </row>
    <row r="602" spans="1:4">
      <c r="A602" s="75">
        <v>612</v>
      </c>
      <c r="B602" s="231" t="s">
        <v>780</v>
      </c>
      <c r="C602" s="75" t="s">
        <v>911</v>
      </c>
      <c r="D602" s="230" t="s">
        <v>1410</v>
      </c>
    </row>
    <row r="603" spans="1:4">
      <c r="A603" s="75">
        <v>613</v>
      </c>
      <c r="B603" s="231" t="s">
        <v>781</v>
      </c>
      <c r="C603" s="75"/>
      <c r="D603" s="230" t="s">
        <v>1411</v>
      </c>
    </row>
    <row r="604" spans="1:4">
      <c r="A604" s="75">
        <v>614</v>
      </c>
      <c r="B604" s="227" t="s">
        <v>782</v>
      </c>
      <c r="C604" s="75" t="s">
        <v>614</v>
      </c>
      <c r="D604" s="230" t="s">
        <v>1412</v>
      </c>
    </row>
    <row r="605" spans="1:4">
      <c r="A605" s="230">
        <v>615</v>
      </c>
      <c r="B605" s="231" t="s">
        <v>783</v>
      </c>
      <c r="C605" s="75" t="s">
        <v>614</v>
      </c>
      <c r="D605" s="230" t="s">
        <v>1413</v>
      </c>
    </row>
    <row r="606" spans="1:4">
      <c r="A606" s="230">
        <v>616</v>
      </c>
      <c r="B606" s="231" t="s">
        <v>784</v>
      </c>
      <c r="C606" s="75" t="s">
        <v>614</v>
      </c>
      <c r="D606" s="230" t="s">
        <v>1414</v>
      </c>
    </row>
    <row r="607" spans="1:4">
      <c r="A607" s="230">
        <v>617</v>
      </c>
      <c r="B607" s="231" t="s">
        <v>785</v>
      </c>
      <c r="C607" s="75" t="s">
        <v>312</v>
      </c>
      <c r="D607" s="230" t="s">
        <v>1415</v>
      </c>
    </row>
    <row r="608" spans="1:4">
      <c r="A608" s="230">
        <v>618</v>
      </c>
      <c r="B608" s="231" t="s">
        <v>786</v>
      </c>
      <c r="C608" s="75"/>
      <c r="D608" s="230" t="s">
        <v>1416</v>
      </c>
    </row>
    <row r="609" spans="1:4">
      <c r="A609" s="75">
        <v>619</v>
      </c>
      <c r="B609" s="231" t="s">
        <v>787</v>
      </c>
      <c r="C609" s="75" t="s">
        <v>866</v>
      </c>
      <c r="D609" s="230" t="s">
        <v>1417</v>
      </c>
    </row>
    <row r="610" spans="1:4">
      <c r="A610" s="230">
        <v>620</v>
      </c>
      <c r="B610" s="231" t="s">
        <v>788</v>
      </c>
      <c r="C610" s="157" t="s">
        <v>683</v>
      </c>
      <c r="D610" s="230" t="s">
        <v>1418</v>
      </c>
    </row>
    <row r="611" spans="1:4">
      <c r="A611" s="75">
        <v>621</v>
      </c>
      <c r="B611" s="231" t="s">
        <v>789</v>
      </c>
      <c r="C611" s="75" t="s">
        <v>683</v>
      </c>
      <c r="D611" s="230" t="s">
        <v>1419</v>
      </c>
    </row>
    <row r="612" spans="1:4">
      <c r="A612" s="230">
        <v>622</v>
      </c>
      <c r="B612" s="231" t="s">
        <v>790</v>
      </c>
      <c r="C612" s="75" t="s">
        <v>683</v>
      </c>
      <c r="D612" s="230" t="s">
        <v>1420</v>
      </c>
    </row>
    <row r="613" spans="1:4">
      <c r="A613" s="75">
        <v>623</v>
      </c>
      <c r="B613" s="231" t="s">
        <v>791</v>
      </c>
      <c r="C613" s="75" t="s">
        <v>683</v>
      </c>
      <c r="D613" s="230" t="s">
        <v>1421</v>
      </c>
    </row>
    <row r="614" spans="1:4">
      <c r="A614" s="230">
        <v>624</v>
      </c>
      <c r="B614" s="231" t="s">
        <v>792</v>
      </c>
      <c r="C614" s="75" t="s">
        <v>683</v>
      </c>
      <c r="D614" s="230" t="s">
        <v>1422</v>
      </c>
    </row>
    <row r="615" spans="1:4">
      <c r="A615" s="230">
        <v>625</v>
      </c>
      <c r="B615" s="231" t="s">
        <v>793</v>
      </c>
      <c r="C615" s="75" t="s">
        <v>322</v>
      </c>
      <c r="D615" s="230" t="s">
        <v>1423</v>
      </c>
    </row>
    <row r="616" spans="1:4">
      <c r="A616" s="230">
        <v>626</v>
      </c>
      <c r="B616" s="231" t="s">
        <v>794</v>
      </c>
      <c r="C616" s="230" t="s">
        <v>136</v>
      </c>
      <c r="D616" s="230" t="s">
        <v>1424</v>
      </c>
    </row>
    <row r="617" spans="1:4">
      <c r="A617" s="230">
        <v>627</v>
      </c>
      <c r="B617" s="231" t="s">
        <v>795</v>
      </c>
      <c r="C617" s="75" t="s">
        <v>818</v>
      </c>
      <c r="D617" s="230" t="s">
        <v>1425</v>
      </c>
    </row>
    <row r="618" spans="1:4">
      <c r="A618" s="230">
        <v>628</v>
      </c>
      <c r="B618" s="231" t="s">
        <v>796</v>
      </c>
      <c r="C618" s="327" t="s">
        <v>345</v>
      </c>
      <c r="D618" s="230" t="s">
        <v>1426</v>
      </c>
    </row>
    <row r="619" spans="1:4">
      <c r="A619" s="230">
        <v>629</v>
      </c>
      <c r="B619" s="231" t="s">
        <v>310</v>
      </c>
      <c r="C619" s="75" t="s">
        <v>614</v>
      </c>
      <c r="D619" s="230" t="s">
        <v>1427</v>
      </c>
    </row>
    <row r="620" spans="1:4">
      <c r="A620" s="230">
        <v>630</v>
      </c>
      <c r="B620" s="231" t="s">
        <v>797</v>
      </c>
      <c r="C620" s="75" t="s">
        <v>614</v>
      </c>
      <c r="D620" s="230" t="s">
        <v>1428</v>
      </c>
    </row>
    <row r="621" spans="1:4">
      <c r="A621" s="230">
        <v>631</v>
      </c>
      <c r="B621" s="231" t="s">
        <v>798</v>
      </c>
      <c r="C621" s="75" t="s">
        <v>614</v>
      </c>
      <c r="D621" s="230" t="s">
        <v>1429</v>
      </c>
    </row>
    <row r="622" spans="1:4">
      <c r="A622" s="230">
        <v>632</v>
      </c>
      <c r="B622" s="231" t="s">
        <v>799</v>
      </c>
      <c r="C622" s="75" t="s">
        <v>683</v>
      </c>
      <c r="D622" s="230" t="s">
        <v>1430</v>
      </c>
    </row>
    <row r="623" spans="1:4">
      <c r="A623" s="230">
        <v>633</v>
      </c>
      <c r="B623" s="231" t="s">
        <v>800</v>
      </c>
      <c r="C623" s="75" t="s">
        <v>917</v>
      </c>
      <c r="D623" s="230" t="s">
        <v>1431</v>
      </c>
    </row>
    <row r="624" spans="1:4">
      <c r="A624" s="75">
        <v>634</v>
      </c>
      <c r="B624" s="231" t="s">
        <v>801</v>
      </c>
      <c r="C624" s="75" t="s">
        <v>136</v>
      </c>
      <c r="D624" s="230" t="s">
        <v>1432</v>
      </c>
    </row>
    <row r="625" spans="1:4">
      <c r="A625" s="75">
        <v>635</v>
      </c>
      <c r="B625" s="231" t="s">
        <v>802</v>
      </c>
      <c r="C625" s="230"/>
      <c r="D625" s="230" t="s">
        <v>1433</v>
      </c>
    </row>
    <row r="626" spans="1:4">
      <c r="A626" s="230">
        <v>636</v>
      </c>
      <c r="B626" s="231" t="s">
        <v>803</v>
      </c>
      <c r="C626" s="75" t="s">
        <v>332</v>
      </c>
      <c r="D626" s="230" t="s">
        <v>1434</v>
      </c>
    </row>
    <row r="627" spans="1:4">
      <c r="A627" s="230">
        <v>637</v>
      </c>
      <c r="B627" s="231" t="s">
        <v>804</v>
      </c>
      <c r="C627" s="230" t="s">
        <v>805</v>
      </c>
      <c r="D627" s="230" t="s">
        <v>1435</v>
      </c>
    </row>
    <row r="628" spans="1:4">
      <c r="A628" s="230">
        <v>638</v>
      </c>
      <c r="B628" s="231" t="s">
        <v>806</v>
      </c>
      <c r="C628" s="230"/>
      <c r="D628" s="230" t="s">
        <v>1436</v>
      </c>
    </row>
    <row r="629" spans="1:4">
      <c r="A629" s="230">
        <v>639</v>
      </c>
      <c r="B629" s="231" t="s">
        <v>807</v>
      </c>
      <c r="C629" s="75" t="s">
        <v>332</v>
      </c>
      <c r="D629" s="230" t="s">
        <v>1437</v>
      </c>
    </row>
    <row r="630" spans="1:4">
      <c r="A630" s="230">
        <v>640</v>
      </c>
      <c r="B630" s="227" t="s">
        <v>808</v>
      </c>
      <c r="C630" s="75" t="s">
        <v>332</v>
      </c>
      <c r="D630" s="230" t="s">
        <v>1438</v>
      </c>
    </row>
    <row r="631" spans="1:4">
      <c r="A631" s="230">
        <v>641</v>
      </c>
      <c r="B631" s="231" t="s">
        <v>809</v>
      </c>
      <c r="C631" s="230" t="s">
        <v>303</v>
      </c>
      <c r="D631" s="230" t="s">
        <v>1439</v>
      </c>
    </row>
    <row r="632" spans="1:4">
      <c r="A632" s="75">
        <v>642</v>
      </c>
      <c r="B632" s="231" t="s">
        <v>810</v>
      </c>
      <c r="C632" s="75"/>
      <c r="D632" s="230" t="s">
        <v>1440</v>
      </c>
    </row>
    <row r="633" spans="1:4">
      <c r="A633" s="230">
        <v>643</v>
      </c>
      <c r="B633" s="231" t="s">
        <v>811</v>
      </c>
      <c r="C633" s="334" t="s">
        <v>912</v>
      </c>
      <c r="D633" s="230" t="s">
        <v>1441</v>
      </c>
    </row>
    <row r="634" spans="1:4">
      <c r="A634" s="230">
        <v>644</v>
      </c>
      <c r="B634" s="227" t="s">
        <v>812</v>
      </c>
      <c r="C634" s="75" t="s">
        <v>818</v>
      </c>
      <c r="D634" s="230" t="s">
        <v>1442</v>
      </c>
    </row>
    <row r="635" spans="1:4">
      <c r="A635" s="230">
        <v>645</v>
      </c>
      <c r="B635" s="227" t="s">
        <v>813</v>
      </c>
      <c r="C635" s="75"/>
      <c r="D635" s="230" t="s">
        <v>1443</v>
      </c>
    </row>
    <row r="636" spans="1:4">
      <c r="A636" s="230">
        <v>646</v>
      </c>
      <c r="B636" s="227" t="s">
        <v>814</v>
      </c>
      <c r="C636" s="75" t="s">
        <v>876</v>
      </c>
      <c r="D636" s="230" t="s">
        <v>1444</v>
      </c>
    </row>
    <row r="637" spans="1:4">
      <c r="A637" s="230">
        <v>647</v>
      </c>
      <c r="B637" s="231" t="s">
        <v>815</v>
      </c>
      <c r="C637" s="75"/>
      <c r="D637" s="230" t="s">
        <v>1445</v>
      </c>
    </row>
    <row r="638" spans="1:4">
      <c r="A638" s="75">
        <v>648</v>
      </c>
      <c r="B638" s="231" t="s">
        <v>820</v>
      </c>
      <c r="C638" s="75" t="s">
        <v>818</v>
      </c>
      <c r="D638" s="230" t="s">
        <v>1446</v>
      </c>
    </row>
    <row r="639" spans="1:4">
      <c r="A639" s="75">
        <v>649</v>
      </c>
      <c r="B639" s="231" t="s">
        <v>821</v>
      </c>
      <c r="C639" s="75" t="s">
        <v>818</v>
      </c>
      <c r="D639" s="230" t="s">
        <v>1447</v>
      </c>
    </row>
    <row r="640" spans="1:4">
      <c r="A640" s="230">
        <v>650</v>
      </c>
      <c r="B640" s="231" t="s">
        <v>822</v>
      </c>
      <c r="C640" s="75" t="s">
        <v>818</v>
      </c>
      <c r="D640" s="230" t="s">
        <v>1448</v>
      </c>
    </row>
    <row r="641" spans="1:4">
      <c r="A641" s="75">
        <v>651</v>
      </c>
      <c r="B641" s="227" t="s">
        <v>823</v>
      </c>
      <c r="C641" s="75" t="s">
        <v>915</v>
      </c>
      <c r="D641" s="75" t="s">
        <v>1449</v>
      </c>
    </row>
    <row r="642" spans="1:4">
      <c r="A642" s="75">
        <v>652</v>
      </c>
      <c r="B642" s="227" t="s">
        <v>824</v>
      </c>
      <c r="C642" s="75" t="s">
        <v>915</v>
      </c>
      <c r="D642" s="75" t="s">
        <v>1450</v>
      </c>
    </row>
    <row r="643" spans="1:4">
      <c r="A643" s="230">
        <v>653</v>
      </c>
      <c r="B643" s="227" t="s">
        <v>825</v>
      </c>
      <c r="C643" s="75" t="s">
        <v>389</v>
      </c>
      <c r="D643" s="75" t="s">
        <v>1451</v>
      </c>
    </row>
    <row r="644" spans="1:4">
      <c r="A644" s="75">
        <v>654</v>
      </c>
      <c r="B644" s="227" t="s">
        <v>826</v>
      </c>
      <c r="C644" s="75" t="s">
        <v>915</v>
      </c>
      <c r="D644" s="75" t="s">
        <v>1452</v>
      </c>
    </row>
    <row r="645" spans="1:4">
      <c r="A645" s="75">
        <v>655</v>
      </c>
      <c r="B645" s="227" t="s">
        <v>827</v>
      </c>
      <c r="C645" s="75" t="s">
        <v>913</v>
      </c>
      <c r="D645" s="75" t="s">
        <v>1453</v>
      </c>
    </row>
    <row r="646" spans="1:4">
      <c r="A646" s="230">
        <v>656</v>
      </c>
      <c r="B646" s="227" t="s">
        <v>828</v>
      </c>
      <c r="C646" s="75" t="s">
        <v>525</v>
      </c>
      <c r="D646" s="75" t="s">
        <v>1408</v>
      </c>
    </row>
    <row r="647" spans="1:4">
      <c r="A647" s="75">
        <v>657</v>
      </c>
      <c r="B647" s="227" t="s">
        <v>829</v>
      </c>
      <c r="C647" s="75"/>
      <c r="D647" s="75" t="s">
        <v>1454</v>
      </c>
    </row>
    <row r="648" spans="1:4">
      <c r="A648" s="75">
        <v>658</v>
      </c>
      <c r="B648" s="227" t="s">
        <v>830</v>
      </c>
      <c r="C648" s="75"/>
      <c r="D648" s="230" t="s">
        <v>1455</v>
      </c>
    </row>
    <row r="649" spans="1:4">
      <c r="A649" s="230">
        <v>659</v>
      </c>
      <c r="B649" s="227" t="s">
        <v>831</v>
      </c>
      <c r="C649" s="75" t="s">
        <v>332</v>
      </c>
      <c r="D649" s="230" t="s">
        <v>1456</v>
      </c>
    </row>
    <row r="650" spans="1:4">
      <c r="A650" s="75">
        <v>660</v>
      </c>
      <c r="B650" s="227" t="s">
        <v>832</v>
      </c>
      <c r="C650" s="230"/>
      <c r="D650" s="230" t="s">
        <v>1457</v>
      </c>
    </row>
    <row r="651" spans="1:4">
      <c r="A651" s="75">
        <v>661</v>
      </c>
      <c r="B651" s="227" t="s">
        <v>833</v>
      </c>
      <c r="C651" s="230"/>
      <c r="D651" s="230" t="s">
        <v>1458</v>
      </c>
    </row>
    <row r="652" spans="1:4">
      <c r="A652" s="230">
        <v>662</v>
      </c>
      <c r="B652" s="227" t="s">
        <v>834</v>
      </c>
      <c r="C652" s="230"/>
      <c r="D652" s="230" t="s">
        <v>1459</v>
      </c>
    </row>
    <row r="653" spans="1:4">
      <c r="A653" s="75">
        <v>663</v>
      </c>
      <c r="B653" s="227" t="s">
        <v>835</v>
      </c>
      <c r="C653" s="75" t="s">
        <v>205</v>
      </c>
      <c r="D653" s="230" t="s">
        <v>1460</v>
      </c>
    </row>
    <row r="654" spans="1:4">
      <c r="A654" s="75">
        <v>664</v>
      </c>
      <c r="B654" s="344" t="s">
        <v>836</v>
      </c>
      <c r="C654" s="230"/>
      <c r="D654" s="230" t="s">
        <v>1461</v>
      </c>
    </row>
    <row r="655" spans="1:4">
      <c r="A655" s="230">
        <v>665</v>
      </c>
      <c r="B655" s="227" t="s">
        <v>837</v>
      </c>
      <c r="C655" s="75" t="s">
        <v>332</v>
      </c>
      <c r="D655" s="230" t="s">
        <v>1454</v>
      </c>
    </row>
    <row r="656" spans="1:4">
      <c r="A656" s="230">
        <v>666</v>
      </c>
      <c r="B656" s="227" t="s">
        <v>838</v>
      </c>
      <c r="C656" s="230" t="s">
        <v>805</v>
      </c>
      <c r="D656" s="230" t="s">
        <v>1462</v>
      </c>
    </row>
    <row r="657" spans="1:4">
      <c r="A657" s="75">
        <v>667</v>
      </c>
      <c r="B657" s="227" t="s">
        <v>839</v>
      </c>
      <c r="C657" s="230"/>
      <c r="D657" s="230" t="s">
        <v>1463</v>
      </c>
    </row>
    <row r="658" spans="1:4">
      <c r="A658" s="75">
        <v>668</v>
      </c>
      <c r="B658" s="227" t="s">
        <v>840</v>
      </c>
      <c r="C658" s="230" t="s">
        <v>805</v>
      </c>
      <c r="D658" s="230" t="s">
        <v>1464</v>
      </c>
    </row>
    <row r="659" spans="1:4">
      <c r="A659" s="230">
        <v>669</v>
      </c>
      <c r="B659" s="227" t="s">
        <v>841</v>
      </c>
      <c r="C659" s="230"/>
      <c r="D659" s="230" t="s">
        <v>1465</v>
      </c>
    </row>
    <row r="660" spans="1:4">
      <c r="A660" s="230">
        <v>670</v>
      </c>
      <c r="B660" s="227" t="s">
        <v>842</v>
      </c>
      <c r="C660" s="230"/>
      <c r="D660" s="230" t="s">
        <v>1466</v>
      </c>
    </row>
    <row r="661" spans="1:4">
      <c r="A661" s="75">
        <v>671</v>
      </c>
      <c r="B661" s="227" t="s">
        <v>843</v>
      </c>
      <c r="C661" s="75" t="s">
        <v>818</v>
      </c>
      <c r="D661" s="230" t="s">
        <v>1467</v>
      </c>
    </row>
    <row r="662" spans="1:4">
      <c r="A662" s="75">
        <v>672</v>
      </c>
      <c r="B662" s="227" t="s">
        <v>844</v>
      </c>
      <c r="C662" s="75" t="s">
        <v>818</v>
      </c>
      <c r="D662" s="230" t="s">
        <v>1468</v>
      </c>
    </row>
    <row r="663" spans="1:4">
      <c r="A663" s="230">
        <v>673</v>
      </c>
      <c r="B663" s="227" t="s">
        <v>845</v>
      </c>
      <c r="C663" s="75" t="s">
        <v>818</v>
      </c>
      <c r="D663" s="230" t="s">
        <v>1469</v>
      </c>
    </row>
    <row r="664" spans="1:4">
      <c r="A664" s="230">
        <v>674</v>
      </c>
      <c r="B664" s="227" t="s">
        <v>846</v>
      </c>
      <c r="C664" s="75" t="s">
        <v>614</v>
      </c>
      <c r="D664" s="230" t="s">
        <v>1470</v>
      </c>
    </row>
    <row r="665" spans="1:4">
      <c r="A665" s="75">
        <v>675</v>
      </c>
      <c r="B665" s="227" t="s">
        <v>847</v>
      </c>
      <c r="C665" s="75" t="s">
        <v>683</v>
      </c>
      <c r="D665" s="230" t="s">
        <v>1471</v>
      </c>
    </row>
    <row r="666" spans="1:4">
      <c r="A666" s="75">
        <v>676</v>
      </c>
      <c r="B666" s="227" t="s">
        <v>848</v>
      </c>
      <c r="C666" s="75" t="s">
        <v>683</v>
      </c>
      <c r="D666" s="230" t="s">
        <v>1472</v>
      </c>
    </row>
    <row r="667" spans="1:4">
      <c r="A667" s="230">
        <v>677</v>
      </c>
      <c r="B667" s="227" t="s">
        <v>849</v>
      </c>
      <c r="C667" s="75" t="s">
        <v>312</v>
      </c>
      <c r="D667" s="230" t="s">
        <v>1473</v>
      </c>
    </row>
    <row r="668" spans="1:4">
      <c r="A668" s="230">
        <v>678</v>
      </c>
      <c r="B668" s="227" t="s">
        <v>850</v>
      </c>
      <c r="C668" s="230" t="s">
        <v>684</v>
      </c>
      <c r="D668" s="230" t="s">
        <v>1474</v>
      </c>
    </row>
    <row r="669" spans="1:4">
      <c r="A669" s="75">
        <v>679</v>
      </c>
      <c r="B669" s="227" t="s">
        <v>851</v>
      </c>
      <c r="C669" s="230"/>
      <c r="D669" s="230" t="s">
        <v>1475</v>
      </c>
    </row>
    <row r="670" spans="1:4">
      <c r="A670" s="75">
        <v>680</v>
      </c>
      <c r="B670" s="227" t="s">
        <v>852</v>
      </c>
      <c r="C670" s="354"/>
      <c r="D670" s="230" t="s">
        <v>1476</v>
      </c>
    </row>
    <row r="671" spans="1:4">
      <c r="A671" s="230">
        <v>681</v>
      </c>
      <c r="B671" s="227" t="s">
        <v>853</v>
      </c>
      <c r="C671" s="75" t="s">
        <v>312</v>
      </c>
      <c r="D671" s="230" t="s">
        <v>1477</v>
      </c>
    </row>
    <row r="672" spans="1:4">
      <c r="A672" s="230">
        <v>682</v>
      </c>
      <c r="B672" s="227" t="s">
        <v>854</v>
      </c>
      <c r="C672" s="82" t="s">
        <v>205</v>
      </c>
      <c r="D672" s="230" t="s">
        <v>1478</v>
      </c>
    </row>
    <row r="673" spans="1:4">
      <c r="A673" s="75">
        <v>683</v>
      </c>
      <c r="B673" s="227" t="s">
        <v>855</v>
      </c>
      <c r="C673" s="230"/>
      <c r="D673" s="230" t="s">
        <v>1479</v>
      </c>
    </row>
    <row r="674" spans="1:4">
      <c r="A674" s="75">
        <v>684</v>
      </c>
      <c r="B674" s="227" t="s">
        <v>856</v>
      </c>
      <c r="C674" s="75" t="s">
        <v>525</v>
      </c>
      <c r="D674" s="230" t="s">
        <v>1480</v>
      </c>
    </row>
    <row r="675" spans="1:4">
      <c r="A675" s="230">
        <v>685</v>
      </c>
      <c r="B675" s="227" t="s">
        <v>857</v>
      </c>
      <c r="C675" s="75" t="s">
        <v>525</v>
      </c>
      <c r="D675" s="230" t="s">
        <v>1481</v>
      </c>
    </row>
    <row r="676" spans="1:4">
      <c r="A676" s="230">
        <v>686</v>
      </c>
      <c r="B676" s="227" t="s">
        <v>858</v>
      </c>
      <c r="C676" s="230"/>
      <c r="D676" s="230" t="s">
        <v>1482</v>
      </c>
    </row>
    <row r="677" spans="1:4">
      <c r="A677" s="75">
        <v>687</v>
      </c>
      <c r="B677" s="227" t="s">
        <v>859</v>
      </c>
      <c r="C677" s="230"/>
      <c r="D677" s="230" t="s">
        <v>1335</v>
      </c>
    </row>
    <row r="678" spans="1:4">
      <c r="A678" s="75">
        <v>688</v>
      </c>
      <c r="B678" s="227" t="s">
        <v>860</v>
      </c>
      <c r="C678" s="230"/>
      <c r="D678" s="230" t="s">
        <v>1483</v>
      </c>
    </row>
    <row r="679" spans="1:4">
      <c r="A679" s="230">
        <v>689</v>
      </c>
      <c r="B679" s="227" t="s">
        <v>861</v>
      </c>
      <c r="C679" s="230"/>
      <c r="D679" s="230" t="s">
        <v>1484</v>
      </c>
    </row>
    <row r="680" spans="1:4">
      <c r="A680" s="230">
        <v>690</v>
      </c>
      <c r="B680" s="227" t="s">
        <v>862</v>
      </c>
      <c r="C680" s="75" t="s">
        <v>332</v>
      </c>
      <c r="D680" s="230" t="s">
        <v>1485</v>
      </c>
    </row>
    <row r="681" spans="1:4">
      <c r="A681" s="75">
        <v>691</v>
      </c>
      <c r="B681" s="227" t="s">
        <v>863</v>
      </c>
      <c r="C681" s="230"/>
      <c r="D681" s="230" t="s">
        <v>1486</v>
      </c>
    </row>
    <row r="682" spans="1:4">
      <c r="A682" s="75">
        <v>692</v>
      </c>
      <c r="B682" s="227" t="s">
        <v>864</v>
      </c>
      <c r="C682" s="230"/>
      <c r="D682" s="230" t="s">
        <v>1487</v>
      </c>
    </row>
    <row r="683" spans="1:4">
      <c r="A683" s="230">
        <v>693</v>
      </c>
      <c r="B683" s="227" t="s">
        <v>865</v>
      </c>
      <c r="C683" s="230" t="s">
        <v>866</v>
      </c>
      <c r="D683" s="230" t="s">
        <v>1488</v>
      </c>
    </row>
    <row r="684" spans="1:4">
      <c r="A684" s="230">
        <v>694</v>
      </c>
      <c r="B684" s="227" t="s">
        <v>867</v>
      </c>
      <c r="C684" s="230" t="s">
        <v>866</v>
      </c>
      <c r="D684" s="230" t="s">
        <v>1489</v>
      </c>
    </row>
    <row r="685" spans="1:4">
      <c r="A685" s="75">
        <v>695</v>
      </c>
      <c r="B685" s="227" t="s">
        <v>868</v>
      </c>
      <c r="C685" s="75" t="s">
        <v>373</v>
      </c>
      <c r="D685" s="230" t="s">
        <v>1490</v>
      </c>
    </row>
    <row r="686" spans="1:4">
      <c r="A686" s="75">
        <v>696</v>
      </c>
      <c r="B686" s="227" t="s">
        <v>869</v>
      </c>
      <c r="C686" s="75" t="s">
        <v>373</v>
      </c>
      <c r="D686" s="230" t="s">
        <v>1491</v>
      </c>
    </row>
    <row r="687" spans="1:4">
      <c r="A687" s="230">
        <v>697</v>
      </c>
      <c r="B687" s="227" t="s">
        <v>870</v>
      </c>
      <c r="C687" s="75" t="s">
        <v>373</v>
      </c>
      <c r="D687" s="230" t="s">
        <v>1492</v>
      </c>
    </row>
    <row r="688" spans="1:4">
      <c r="A688" s="230">
        <v>698</v>
      </c>
      <c r="B688" s="227" t="s">
        <v>871</v>
      </c>
      <c r="C688" s="75" t="s">
        <v>373</v>
      </c>
      <c r="D688" s="230" t="s">
        <v>1493</v>
      </c>
    </row>
    <row r="689" spans="1:4">
      <c r="A689" s="75">
        <v>699</v>
      </c>
      <c r="B689" s="227" t="s">
        <v>872</v>
      </c>
      <c r="C689" s="75" t="s">
        <v>373</v>
      </c>
      <c r="D689" s="230" t="s">
        <v>1494</v>
      </c>
    </row>
    <row r="690" spans="1:4">
      <c r="A690" s="75">
        <v>700</v>
      </c>
      <c r="B690" s="227" t="s">
        <v>873</v>
      </c>
      <c r="C690" s="75" t="s">
        <v>683</v>
      </c>
      <c r="D690" s="230" t="s">
        <v>1495</v>
      </c>
    </row>
    <row r="691" spans="1:4">
      <c r="A691" s="230">
        <v>701</v>
      </c>
      <c r="B691" s="227" t="s">
        <v>874</v>
      </c>
      <c r="C691" s="75" t="s">
        <v>332</v>
      </c>
      <c r="D691" s="230" t="s">
        <v>1496</v>
      </c>
    </row>
    <row r="692" spans="1:4">
      <c r="A692" s="230">
        <v>702</v>
      </c>
      <c r="B692" s="227" t="s">
        <v>875</v>
      </c>
      <c r="C692" s="75" t="s">
        <v>136</v>
      </c>
      <c r="D692" s="230" t="s">
        <v>1497</v>
      </c>
    </row>
    <row r="693" spans="1:4">
      <c r="A693" s="352">
        <v>703</v>
      </c>
      <c r="B693" s="353" t="s">
        <v>877</v>
      </c>
      <c r="C693" s="355" t="s">
        <v>684</v>
      </c>
      <c r="D693" s="355" t="s">
        <v>1498</v>
      </c>
    </row>
    <row r="694" spans="1:4">
      <c r="A694" s="75">
        <v>704</v>
      </c>
      <c r="B694" s="227" t="s">
        <v>878</v>
      </c>
      <c r="C694" s="75" t="s">
        <v>373</v>
      </c>
      <c r="D694" s="230" t="s">
        <v>993</v>
      </c>
    </row>
    <row r="695" spans="1:4">
      <c r="A695" s="75">
        <v>705</v>
      </c>
      <c r="B695" s="227" t="s">
        <v>879</v>
      </c>
      <c r="C695" s="230" t="s">
        <v>303</v>
      </c>
      <c r="D695" s="230" t="s">
        <v>1499</v>
      </c>
    </row>
    <row r="696" spans="1:4">
      <c r="A696" s="75">
        <v>706</v>
      </c>
      <c r="B696" s="227" t="s">
        <v>880</v>
      </c>
      <c r="C696" s="230" t="s">
        <v>303</v>
      </c>
      <c r="D696" s="230" t="s">
        <v>1500</v>
      </c>
    </row>
    <row r="697" spans="1:4">
      <c r="A697" s="75">
        <v>707</v>
      </c>
      <c r="B697" s="227" t="s">
        <v>881</v>
      </c>
      <c r="C697" s="230" t="s">
        <v>303</v>
      </c>
      <c r="D697" s="230" t="s">
        <v>1501</v>
      </c>
    </row>
    <row r="698" spans="1:4">
      <c r="A698" s="75">
        <v>708</v>
      </c>
      <c r="B698" s="227" t="s">
        <v>882</v>
      </c>
      <c r="C698" s="230" t="s">
        <v>303</v>
      </c>
      <c r="D698" s="230" t="s">
        <v>1363</v>
      </c>
    </row>
    <row r="699" spans="1:4">
      <c r="A699" s="75">
        <v>709</v>
      </c>
      <c r="B699" s="227" t="s">
        <v>883</v>
      </c>
      <c r="C699" s="75" t="s">
        <v>322</v>
      </c>
      <c r="D699" s="230" t="s">
        <v>1502</v>
      </c>
    </row>
    <row r="700" spans="1:4">
      <c r="A700" s="75">
        <v>710</v>
      </c>
      <c r="B700" s="227" t="s">
        <v>884</v>
      </c>
      <c r="C700" s="75" t="s">
        <v>322</v>
      </c>
      <c r="D700" s="230" t="s">
        <v>1249</v>
      </c>
    </row>
    <row r="701" spans="1:4">
      <c r="A701" s="75">
        <v>711</v>
      </c>
      <c r="B701" s="227" t="s">
        <v>827</v>
      </c>
      <c r="C701" s="230"/>
      <c r="D701" s="230" t="s">
        <v>1503</v>
      </c>
    </row>
    <row r="702" spans="1:4">
      <c r="A702" s="75">
        <v>712</v>
      </c>
      <c r="B702" s="227" t="s">
        <v>885</v>
      </c>
      <c r="C702" s="230" t="s">
        <v>684</v>
      </c>
      <c r="D702" s="230" t="s">
        <v>1504</v>
      </c>
    </row>
    <row r="703" spans="1:4">
      <c r="A703" s="75">
        <v>713</v>
      </c>
      <c r="B703" s="227" t="s">
        <v>624</v>
      </c>
      <c r="C703" s="75" t="s">
        <v>818</v>
      </c>
      <c r="D703" s="230" t="s">
        <v>1505</v>
      </c>
    </row>
    <row r="704" spans="1:4">
      <c r="A704" s="75">
        <v>714</v>
      </c>
      <c r="B704" s="227" t="s">
        <v>623</v>
      </c>
      <c r="C704" s="75" t="s">
        <v>818</v>
      </c>
      <c r="D704" s="230" t="s">
        <v>1506</v>
      </c>
    </row>
    <row r="705" spans="1:4">
      <c r="A705" s="75">
        <v>715</v>
      </c>
      <c r="B705" s="227" t="s">
        <v>886</v>
      </c>
      <c r="C705" s="356" t="s">
        <v>805</v>
      </c>
      <c r="D705" s="230" t="s">
        <v>1507</v>
      </c>
    </row>
    <row r="706" spans="1:4">
      <c r="A706" s="75">
        <v>716</v>
      </c>
      <c r="B706" s="227" t="s">
        <v>887</v>
      </c>
      <c r="C706" s="75" t="s">
        <v>332</v>
      </c>
      <c r="D706" s="230" t="s">
        <v>1508</v>
      </c>
    </row>
    <row r="707" spans="1:4">
      <c r="A707" s="75">
        <v>717</v>
      </c>
      <c r="B707" s="227" t="s">
        <v>888</v>
      </c>
      <c r="C707" s="75" t="s">
        <v>332</v>
      </c>
      <c r="D707" s="230" t="s">
        <v>1509</v>
      </c>
    </row>
    <row r="708" spans="1:4">
      <c r="A708" s="75">
        <v>718</v>
      </c>
      <c r="B708" s="227" t="s">
        <v>889</v>
      </c>
      <c r="C708" s="75" t="s">
        <v>682</v>
      </c>
      <c r="D708" s="230" t="s">
        <v>1510</v>
      </c>
    </row>
    <row r="709" spans="1:4">
      <c r="A709" s="75">
        <v>719</v>
      </c>
      <c r="B709" s="227" t="s">
        <v>890</v>
      </c>
      <c r="C709" s="75" t="s">
        <v>818</v>
      </c>
      <c r="D709" s="230" t="s">
        <v>1511</v>
      </c>
    </row>
    <row r="710" spans="1:4">
      <c r="A710" s="75">
        <v>720</v>
      </c>
      <c r="B710" s="227" t="s">
        <v>891</v>
      </c>
      <c r="C710" s="75" t="s">
        <v>818</v>
      </c>
      <c r="D710" s="230" t="s">
        <v>1512</v>
      </c>
    </row>
    <row r="711" spans="1:4">
      <c r="A711" s="75">
        <v>721</v>
      </c>
      <c r="B711" s="227" t="s">
        <v>892</v>
      </c>
      <c r="C711" s="75" t="s">
        <v>818</v>
      </c>
      <c r="D711" s="230" t="s">
        <v>1513</v>
      </c>
    </row>
    <row r="712" spans="1:4">
      <c r="A712" s="75">
        <v>722</v>
      </c>
      <c r="B712" s="227" t="s">
        <v>893</v>
      </c>
      <c r="C712" s="75" t="s">
        <v>264</v>
      </c>
      <c r="D712" s="230" t="s">
        <v>1514</v>
      </c>
    </row>
    <row r="713" spans="1:4">
      <c r="A713" s="75">
        <v>723</v>
      </c>
      <c r="B713" s="227" t="s">
        <v>594</v>
      </c>
      <c r="C713" s="75" t="s">
        <v>916</v>
      </c>
      <c r="D713" s="230" t="s">
        <v>1249</v>
      </c>
    </row>
    <row r="714" spans="1:4">
      <c r="A714" s="75">
        <v>724</v>
      </c>
      <c r="B714" s="227" t="s">
        <v>894</v>
      </c>
      <c r="C714" s="75" t="s">
        <v>916</v>
      </c>
      <c r="D714" s="230" t="s">
        <v>1515</v>
      </c>
    </row>
    <row r="715" spans="1:4">
      <c r="A715" s="75">
        <v>725</v>
      </c>
      <c r="B715" s="227" t="s">
        <v>895</v>
      </c>
      <c r="C715" s="75" t="s">
        <v>264</v>
      </c>
      <c r="D715" s="230" t="s">
        <v>1516</v>
      </c>
    </row>
    <row r="716" spans="1:4">
      <c r="A716" s="75">
        <v>726</v>
      </c>
      <c r="B716" s="227" t="s">
        <v>896</v>
      </c>
      <c r="C716" s="75" t="s">
        <v>264</v>
      </c>
      <c r="D716" s="230" t="s">
        <v>1517</v>
      </c>
    </row>
    <row r="717" spans="1:4">
      <c r="A717" s="75">
        <v>727</v>
      </c>
      <c r="B717" s="227" t="s">
        <v>897</v>
      </c>
      <c r="C717" s="75" t="s">
        <v>264</v>
      </c>
      <c r="D717" s="230" t="s">
        <v>1518</v>
      </c>
    </row>
    <row r="718" spans="1:4">
      <c r="A718" s="75">
        <v>728</v>
      </c>
      <c r="B718" s="227" t="s">
        <v>898</v>
      </c>
      <c r="C718" s="75" t="s">
        <v>264</v>
      </c>
      <c r="D718" s="230" t="s">
        <v>1519</v>
      </c>
    </row>
    <row r="719" spans="1:4">
      <c r="A719" s="75">
        <v>729</v>
      </c>
      <c r="B719" s="227" t="s">
        <v>899</v>
      </c>
      <c r="C719" s="75" t="s">
        <v>264</v>
      </c>
      <c r="D719" s="230" t="s">
        <v>1520</v>
      </c>
    </row>
    <row r="720" spans="1:4">
      <c r="A720" s="75">
        <v>730</v>
      </c>
      <c r="B720" s="227" t="s">
        <v>900</v>
      </c>
      <c r="C720" s="75" t="s">
        <v>264</v>
      </c>
      <c r="D720" s="230" t="s">
        <v>1521</v>
      </c>
    </row>
    <row r="721" spans="1:4">
      <c r="A721" s="75">
        <v>731</v>
      </c>
      <c r="B721" s="227" t="s">
        <v>901</v>
      </c>
      <c r="C721" s="75" t="s">
        <v>264</v>
      </c>
      <c r="D721" s="230" t="s">
        <v>1522</v>
      </c>
    </row>
    <row r="722" spans="1:4">
      <c r="A722" s="75">
        <v>732</v>
      </c>
      <c r="B722" s="227" t="s">
        <v>902</v>
      </c>
      <c r="C722" s="75" t="s">
        <v>264</v>
      </c>
      <c r="D722" s="230" t="s">
        <v>1523</v>
      </c>
    </row>
    <row r="723" spans="1:4">
      <c r="A723" s="75">
        <v>733</v>
      </c>
      <c r="B723" s="227" t="s">
        <v>903</v>
      </c>
      <c r="C723" s="75" t="s">
        <v>264</v>
      </c>
      <c r="D723" s="230" t="s">
        <v>1524</v>
      </c>
    </row>
    <row r="724" spans="1:4">
      <c r="A724" s="75">
        <v>734</v>
      </c>
      <c r="B724" s="227" t="s">
        <v>904</v>
      </c>
      <c r="C724" s="75" t="s">
        <v>264</v>
      </c>
      <c r="D724" s="230" t="s">
        <v>1525</v>
      </c>
    </row>
    <row r="725" spans="1:4">
      <c r="A725" s="75">
        <v>735</v>
      </c>
      <c r="B725" s="227" t="s">
        <v>905</v>
      </c>
      <c r="C725" s="230" t="s">
        <v>136</v>
      </c>
      <c r="D725" s="230" t="s">
        <v>1526</v>
      </c>
    </row>
    <row r="726" spans="1:4">
      <c r="A726" s="75">
        <v>736</v>
      </c>
      <c r="B726" s="227" t="s">
        <v>906</v>
      </c>
      <c r="C726" s="230" t="s">
        <v>136</v>
      </c>
      <c r="D726" s="230" t="s">
        <v>1527</v>
      </c>
    </row>
    <row r="727" spans="1:4">
      <c r="A727" s="75">
        <v>737</v>
      </c>
      <c r="B727" s="227" t="s">
        <v>918</v>
      </c>
      <c r="C727" s="230" t="s">
        <v>136</v>
      </c>
      <c r="D727" s="230" t="s">
        <v>1528</v>
      </c>
    </row>
    <row r="728" spans="1:4">
      <c r="A728" s="75">
        <v>738</v>
      </c>
      <c r="B728" s="227" t="s">
        <v>919</v>
      </c>
      <c r="C728" s="230" t="s">
        <v>136</v>
      </c>
      <c r="D728" s="230" t="s">
        <v>1529</v>
      </c>
    </row>
    <row r="729" spans="1:4">
      <c r="A729" s="75">
        <v>739</v>
      </c>
      <c r="B729" s="227" t="s">
        <v>920</v>
      </c>
      <c r="C729" s="75" t="s">
        <v>683</v>
      </c>
      <c r="D729" s="230" t="s">
        <v>1530</v>
      </c>
    </row>
    <row r="730" spans="1:4">
      <c r="A730" s="75">
        <v>740</v>
      </c>
      <c r="B730" s="227" t="s">
        <v>921</v>
      </c>
      <c r="C730" s="230"/>
      <c r="D730" s="230" t="s">
        <v>1531</v>
      </c>
    </row>
    <row r="731" spans="1:4">
      <c r="A731" s="352">
        <v>741</v>
      </c>
      <c r="B731" s="353" t="s">
        <v>922</v>
      </c>
      <c r="C731" s="352" t="s">
        <v>818</v>
      </c>
      <c r="D731" s="352" t="s">
        <v>1532</v>
      </c>
    </row>
    <row r="732" spans="1:4">
      <c r="A732" s="352">
        <v>742</v>
      </c>
      <c r="B732" s="353" t="s">
        <v>923</v>
      </c>
      <c r="C732" s="355" t="s">
        <v>818</v>
      </c>
      <c r="D732" s="355" t="s">
        <v>1533</v>
      </c>
    </row>
    <row r="733" spans="1:4">
      <c r="A733" s="352">
        <v>743</v>
      </c>
      <c r="B733" s="353" t="s">
        <v>924</v>
      </c>
      <c r="C733" s="355" t="s">
        <v>818</v>
      </c>
      <c r="D733" s="355" t="s">
        <v>1534</v>
      </c>
    </row>
    <row r="734" spans="1:4">
      <c r="A734" s="352">
        <v>744</v>
      </c>
      <c r="B734" s="353" t="s">
        <v>925</v>
      </c>
      <c r="C734" s="355" t="s">
        <v>373</v>
      </c>
      <c r="D734" s="355" t="s">
        <v>1535</v>
      </c>
    </row>
    <row r="735" spans="1:4">
      <c r="A735" s="352">
        <v>745</v>
      </c>
      <c r="B735" s="353" t="s">
        <v>926</v>
      </c>
      <c r="C735" s="355" t="s">
        <v>373</v>
      </c>
      <c r="D735" s="355" t="s">
        <v>1536</v>
      </c>
    </row>
    <row r="736" spans="1:4">
      <c r="A736" s="352">
        <v>746</v>
      </c>
      <c r="B736" s="353" t="s">
        <v>927</v>
      </c>
      <c r="C736" s="355" t="s">
        <v>373</v>
      </c>
      <c r="D736" s="355" t="s">
        <v>1537</v>
      </c>
    </row>
    <row r="737" spans="1:4">
      <c r="A737" s="352">
        <v>747</v>
      </c>
      <c r="B737" s="353" t="s">
        <v>928</v>
      </c>
      <c r="C737" s="355" t="s">
        <v>373</v>
      </c>
      <c r="D737" s="355" t="s">
        <v>1538</v>
      </c>
    </row>
    <row r="738" spans="1:4">
      <c r="A738" s="352">
        <v>748</v>
      </c>
      <c r="B738" s="353" t="s">
        <v>929</v>
      </c>
      <c r="C738" s="355" t="s">
        <v>805</v>
      </c>
      <c r="D738" s="355" t="s">
        <v>1539</v>
      </c>
    </row>
    <row r="739" spans="1:4">
      <c r="A739" s="352">
        <v>749</v>
      </c>
      <c r="B739" s="353" t="s">
        <v>930</v>
      </c>
      <c r="C739" s="355" t="s">
        <v>805</v>
      </c>
      <c r="D739" s="355" t="s">
        <v>1540</v>
      </c>
    </row>
    <row r="740" spans="1:4">
      <c r="A740" s="352">
        <v>750</v>
      </c>
      <c r="B740" s="353" t="s">
        <v>931</v>
      </c>
      <c r="C740" s="355" t="s">
        <v>332</v>
      </c>
      <c r="D740" s="355" t="s">
        <v>1541</v>
      </c>
    </row>
    <row r="741" spans="1:4">
      <c r="A741" s="352">
        <v>752</v>
      </c>
      <c r="B741" s="353" t="s">
        <v>932</v>
      </c>
      <c r="C741" s="355" t="s">
        <v>525</v>
      </c>
      <c r="D741" s="355" t="s">
        <v>1542</v>
      </c>
    </row>
    <row r="742" spans="1:4">
      <c r="A742" s="352">
        <v>753</v>
      </c>
      <c r="B742" s="353" t="s">
        <v>933</v>
      </c>
      <c r="C742" s="355" t="s">
        <v>614</v>
      </c>
      <c r="D742" s="355" t="s">
        <v>1543</v>
      </c>
    </row>
    <row r="743" spans="1:4">
      <c r="A743" s="352">
        <v>754</v>
      </c>
      <c r="B743" s="353" t="s">
        <v>934</v>
      </c>
      <c r="C743" s="355" t="s">
        <v>303</v>
      </c>
      <c r="D743" s="355" t="s">
        <v>1544</v>
      </c>
    </row>
    <row r="744" spans="1:4">
      <c r="A744" s="352">
        <v>755</v>
      </c>
      <c r="B744" s="353" t="s">
        <v>935</v>
      </c>
      <c r="C744" s="355" t="s">
        <v>136</v>
      </c>
      <c r="D744" s="355" t="s">
        <v>1545</v>
      </c>
    </row>
    <row r="745" spans="1:4">
      <c r="A745" s="352">
        <v>756</v>
      </c>
      <c r="B745" s="353" t="s">
        <v>936</v>
      </c>
      <c r="C745" s="355" t="s">
        <v>876</v>
      </c>
      <c r="D745" s="355" t="s">
        <v>1546</v>
      </c>
    </row>
    <row r="746" spans="1:4">
      <c r="A746" s="352">
        <v>757</v>
      </c>
      <c r="B746" s="353" t="s">
        <v>937</v>
      </c>
      <c r="C746" s="355" t="s">
        <v>912</v>
      </c>
      <c r="D746" s="355" t="s">
        <v>1547</v>
      </c>
    </row>
    <row r="747" spans="1:4">
      <c r="A747" s="352">
        <v>758</v>
      </c>
      <c r="B747" s="353" t="s">
        <v>938</v>
      </c>
      <c r="C747" s="75" t="s">
        <v>917</v>
      </c>
      <c r="D747" s="355" t="s">
        <v>1548</v>
      </c>
    </row>
    <row r="748" spans="1:4">
      <c r="A748" s="352">
        <v>759</v>
      </c>
      <c r="B748" s="353" t="s">
        <v>939</v>
      </c>
      <c r="C748" s="75" t="s">
        <v>917</v>
      </c>
      <c r="D748" s="355" t="s">
        <v>1549</v>
      </c>
    </row>
    <row r="749" spans="1:4">
      <c r="A749" s="352">
        <v>760</v>
      </c>
      <c r="B749" s="353" t="s">
        <v>891</v>
      </c>
      <c r="C749" s="75"/>
      <c r="D749" s="355" t="s">
        <v>1512</v>
      </c>
    </row>
    <row r="750" spans="1:4">
      <c r="A750" s="352">
        <v>761</v>
      </c>
      <c r="B750" s="353" t="s">
        <v>940</v>
      </c>
      <c r="C750" s="75" t="s">
        <v>917</v>
      </c>
      <c r="D750" s="355" t="s">
        <v>1550</v>
      </c>
    </row>
    <row r="751" spans="1:4">
      <c r="A751" s="352">
        <v>762</v>
      </c>
      <c r="B751" s="353" t="s">
        <v>941</v>
      </c>
      <c r="C751" s="75" t="s">
        <v>917</v>
      </c>
      <c r="D751" s="355" t="s">
        <v>1551</v>
      </c>
    </row>
    <row r="752" spans="1:4">
      <c r="A752" s="352">
        <v>763</v>
      </c>
      <c r="B752" s="353" t="s">
        <v>942</v>
      </c>
      <c r="C752" s="75"/>
      <c r="D752" s="355" t="s">
        <v>1552</v>
      </c>
    </row>
    <row r="753" spans="1:4">
      <c r="A753" s="352">
        <v>764</v>
      </c>
      <c r="B753" s="353" t="s">
        <v>943</v>
      </c>
      <c r="C753" s="75" t="s">
        <v>917</v>
      </c>
      <c r="D753" s="355" t="s">
        <v>1553</v>
      </c>
    </row>
    <row r="754" spans="1:4">
      <c r="A754" s="352">
        <v>765</v>
      </c>
      <c r="B754" s="353" t="s">
        <v>944</v>
      </c>
      <c r="C754" s="75"/>
      <c r="D754" s="355" t="s">
        <v>1554</v>
      </c>
    </row>
    <row r="755" spans="1:4">
      <c r="A755" s="352">
        <v>766</v>
      </c>
      <c r="B755" s="353" t="s">
        <v>945</v>
      </c>
      <c r="C755" s="75" t="s">
        <v>917</v>
      </c>
      <c r="D755" s="355" t="s">
        <v>1555</v>
      </c>
    </row>
    <row r="756" spans="1:4">
      <c r="A756" s="352">
        <v>767</v>
      </c>
      <c r="B756" s="353" t="s">
        <v>946</v>
      </c>
      <c r="C756" s="355" t="s">
        <v>130</v>
      </c>
      <c r="D756" s="355" t="s">
        <v>1556</v>
      </c>
    </row>
    <row r="757" spans="1:4">
      <c r="A757" s="352">
        <v>768</v>
      </c>
      <c r="B757" s="353" t="s">
        <v>947</v>
      </c>
      <c r="C757" s="355" t="s">
        <v>130</v>
      </c>
      <c r="D757" s="355" t="s">
        <v>1557</v>
      </c>
    </row>
    <row r="758" spans="1:4">
      <c r="A758" s="75">
        <v>769</v>
      </c>
      <c r="B758" s="227" t="s">
        <v>948</v>
      </c>
      <c r="C758" s="75" t="s">
        <v>683</v>
      </c>
      <c r="D758" s="75" t="s">
        <v>1558</v>
      </c>
    </row>
    <row r="759" spans="1:4">
      <c r="A759" s="75">
        <v>770</v>
      </c>
      <c r="B759" s="227" t="s">
        <v>949</v>
      </c>
      <c r="C759" s="75" t="s">
        <v>683</v>
      </c>
      <c r="D759" s="230" t="s">
        <v>1559</v>
      </c>
    </row>
    <row r="760" spans="1:4">
      <c r="A760" s="352">
        <v>771</v>
      </c>
      <c r="B760" s="353" t="s">
        <v>950</v>
      </c>
      <c r="C760" s="355" t="s">
        <v>136</v>
      </c>
      <c r="D760" s="230" t="s">
        <v>1560</v>
      </c>
    </row>
    <row r="761" spans="1:4">
      <c r="A761" s="75">
        <v>772</v>
      </c>
      <c r="B761" s="227" t="s">
        <v>951</v>
      </c>
      <c r="C761" s="75" t="s">
        <v>254</v>
      </c>
      <c r="D761" s="75" t="s">
        <v>1561</v>
      </c>
    </row>
    <row r="762" spans="1:4">
      <c r="A762" s="352">
        <v>773</v>
      </c>
      <c r="B762" s="353" t="s">
        <v>952</v>
      </c>
      <c r="C762" s="355" t="s">
        <v>303</v>
      </c>
      <c r="D762" s="230" t="s">
        <v>1562</v>
      </c>
    </row>
    <row r="763" spans="1:4">
      <c r="A763" s="75">
        <v>774</v>
      </c>
      <c r="B763" s="227" t="s">
        <v>953</v>
      </c>
      <c r="C763" s="230" t="s">
        <v>303</v>
      </c>
      <c r="D763" s="230" t="s">
        <v>1563</v>
      </c>
    </row>
    <row r="764" spans="1:4">
      <c r="A764" s="75">
        <v>775</v>
      </c>
      <c r="B764" s="227" t="s">
        <v>954</v>
      </c>
      <c r="C764" s="230" t="s">
        <v>525</v>
      </c>
      <c r="D764" s="230" t="s">
        <v>1099</v>
      </c>
    </row>
    <row r="765" spans="1:4">
      <c r="A765" s="75">
        <v>776</v>
      </c>
      <c r="B765" s="227" t="s">
        <v>955</v>
      </c>
      <c r="C765" s="230" t="s">
        <v>917</v>
      </c>
      <c r="D765" s="230" t="s">
        <v>1564</v>
      </c>
    </row>
    <row r="766" spans="1:4">
      <c r="A766" s="75">
        <v>777</v>
      </c>
      <c r="B766" s="227" t="s">
        <v>956</v>
      </c>
      <c r="C766" s="230" t="s">
        <v>322</v>
      </c>
      <c r="D766" s="230" t="s">
        <v>1565</v>
      </c>
    </row>
    <row r="767" spans="1:4">
      <c r="A767" s="75">
        <v>778</v>
      </c>
      <c r="B767" s="227" t="s">
        <v>957</v>
      </c>
      <c r="C767" s="230" t="s">
        <v>322</v>
      </c>
      <c r="D767" s="230" t="s">
        <v>1566</v>
      </c>
    </row>
    <row r="768" spans="1:4">
      <c r="A768" s="352">
        <v>779</v>
      </c>
      <c r="B768" s="353" t="s">
        <v>724</v>
      </c>
      <c r="C768" s="355" t="s">
        <v>264</v>
      </c>
      <c r="D768" s="355" t="s">
        <v>1567</v>
      </c>
    </row>
    <row r="769" spans="1:4">
      <c r="A769" s="352">
        <v>780</v>
      </c>
      <c r="B769" s="353" t="s">
        <v>1568</v>
      </c>
      <c r="C769" s="355" t="s">
        <v>264</v>
      </c>
      <c r="D769" s="355" t="s">
        <v>1569</v>
      </c>
    </row>
    <row r="770" spans="1:4">
      <c r="A770" s="352">
        <v>781</v>
      </c>
      <c r="B770" s="353" t="s">
        <v>958</v>
      </c>
      <c r="C770" s="355" t="s">
        <v>264</v>
      </c>
      <c r="D770" s="355" t="s">
        <v>1570</v>
      </c>
    </row>
    <row r="771" spans="1:4">
      <c r="A771" s="352">
        <v>782</v>
      </c>
      <c r="B771" s="353" t="s">
        <v>959</v>
      </c>
      <c r="C771" s="355" t="s">
        <v>264</v>
      </c>
      <c r="D771" s="355" t="s">
        <v>1571</v>
      </c>
    </row>
    <row r="772" spans="1:4">
      <c r="A772" s="75">
        <v>783</v>
      </c>
      <c r="B772" s="227" t="s">
        <v>960</v>
      </c>
      <c r="C772" s="230" t="s">
        <v>360</v>
      </c>
      <c r="D772" s="230" t="s">
        <v>1572</v>
      </c>
    </row>
    <row r="773" spans="1:4">
      <c r="A773" s="75">
        <v>784</v>
      </c>
      <c r="B773" s="227" t="s">
        <v>961</v>
      </c>
      <c r="C773" s="230" t="s">
        <v>360</v>
      </c>
      <c r="D773" s="230" t="s">
        <v>1573</v>
      </c>
    </row>
    <row r="774" spans="1:4">
      <c r="A774" s="75">
        <v>785</v>
      </c>
      <c r="B774" s="227" t="s">
        <v>962</v>
      </c>
      <c r="C774" s="230" t="s">
        <v>876</v>
      </c>
      <c r="D774" s="230" t="s">
        <v>1404</v>
      </c>
    </row>
    <row r="775" spans="1:4">
      <c r="A775" s="75">
        <v>786</v>
      </c>
      <c r="B775" s="227" t="s">
        <v>963</v>
      </c>
      <c r="C775" s="230" t="s">
        <v>264</v>
      </c>
      <c r="D775" s="230" t="s">
        <v>1574</v>
      </c>
    </row>
    <row r="776" spans="1:4">
      <c r="A776" s="75">
        <v>787</v>
      </c>
      <c r="B776" s="227" t="s">
        <v>1575</v>
      </c>
      <c r="C776" s="230" t="s">
        <v>264</v>
      </c>
      <c r="D776" s="230" t="s">
        <v>1576</v>
      </c>
    </row>
    <row r="777" spans="1:4">
      <c r="A777" s="75">
        <v>788</v>
      </c>
      <c r="B777" s="227" t="s">
        <v>1577</v>
      </c>
      <c r="C777" s="230" t="s">
        <v>303</v>
      </c>
      <c r="D777" s="230" t="s">
        <v>1578</v>
      </c>
    </row>
    <row r="778" spans="1:4">
      <c r="A778" s="75">
        <v>789</v>
      </c>
      <c r="B778" s="227" t="s">
        <v>1579</v>
      </c>
      <c r="C778" s="230" t="s">
        <v>303</v>
      </c>
      <c r="D778" s="230" t="s">
        <v>1580</v>
      </c>
    </row>
    <row r="779" spans="1:4">
      <c r="A779" s="75">
        <v>1001</v>
      </c>
      <c r="B779" s="227" t="s">
        <v>816</v>
      </c>
      <c r="C779" s="230" t="s">
        <v>866</v>
      </c>
      <c r="D779" s="230" t="s">
        <v>1581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/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IF(GROUPS!D4="","",GROUPS!D4)</f>
        <v>Јован Пармачки (472)</v>
      </c>
      <c r="D3" s="417"/>
      <c r="E3" s="41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419" t="str">
        <f>IF(ISERROR(IF(AND(T9="",T13="",T17=""),"",SUM(AB3:AD3)+(N3-O3)/1000)+(AK3/10000)),"",IF(AND(T9="",T13="",T17=""),"",SUM(AB3:AD3)+(N3-O3)/1000)+(AK3/10000)+(AG3/100000))</f>
        <v/>
      </c>
      <c r="S3" s="41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/>
      </c>
      <c r="Y3" s="412"/>
      <c r="Z3" s="413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420">
        <f>SUM(AH3:AJ3)-SUM(AM3:AO3)</f>
        <v>0</v>
      </c>
      <c r="AL3" s="421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16" t="str">
        <f>IF(GROUPS!D5="","",GROUPS!D5)</f>
        <v>Марко Макаријоски (656)</v>
      </c>
      <c r="D4" s="417"/>
      <c r="E4" s="41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419" t="str">
        <f>IF(ISERROR(IF(AND(T10="",U13="",U18=""),"",SUM(AB4:AD4)+(N4-O4)/1000)+(AK4/10000)+(AG4/100000)),"",IF(AND(T10="",U13="",U18=""),"",SUM(AB4:AD4)+(N4-O4)/1000)+(AK4/10000)+(AG4/100000))</f>
        <v/>
      </c>
      <c r="S4" s="41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420">
        <f t="shared" ref="AK4:AK6" si="2">SUM(AH4:AJ4)-SUM(AM4:AO4)</f>
        <v>0</v>
      </c>
      <c r="AL4" s="421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16" t="str">
        <f>IF(GROUPS!D6="","",GROUPS!D6)</f>
        <v>Павел Постоловски (706)</v>
      </c>
      <c r="D5" s="417"/>
      <c r="E5" s="41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419" t="str">
        <f>IF(ISERROR(IF(AND(U9="",T14="",T18=""),"",SUM(AB5:AD5)+(N5-O5)/1000)+(AK5/10000)+(AG5/100000)),"",IF(AND(U9="",T14="",T18=""),"",SUM(AB5:AD5)+(N5-O5)/1000)+(AK5/10000)+(AG5/100000))</f>
        <v/>
      </c>
      <c r="S5" s="41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0</v>
      </c>
      <c r="AL5" s="421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25" t="str">
        <f>IF(GROUPS!D7="","",GROUPS!D7)</f>
        <v/>
      </c>
      <c r="D6" s="426"/>
      <c r="E6" s="427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 ht="18.600000000000001" thickBot="1">
      <c r="B9" s="183">
        <v>1</v>
      </c>
      <c r="C9" s="184" t="str">
        <f>IF(C3="","",VLOOKUP(B9,$B$3:$E$6,2,FALSE))</f>
        <v>Јован Пармачки (472)</v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>Марко Макаријоски (656)</v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>Марко Макаријоски (656)</v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>Павел Постоловски (706)</v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 hidden="1">
      <c r="B17" s="128">
        <v>1</v>
      </c>
      <c r="C17" s="129" t="str">
        <f>IF(C5="","",VLOOKUP(B17,$B$3:$E$6,2,FALSE))</f>
        <v>Јован Пармачки (472)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>Павел Постоловски (706)</v>
      </c>
      <c r="D18" s="140">
        <v>2</v>
      </c>
      <c r="E18" s="141" t="str">
        <f>IF(C5="","",VLOOKUP(D18,$B$3:$E$6,2,FALSE))</f>
        <v>Марко Макаријоски (656)</v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0000"/>
  </sheetPr>
  <dimension ref="B1:AU21"/>
  <sheetViews>
    <sheetView workbookViewId="0">
      <selection activeCell="L13" sqref="L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39" t="str">
        <f>IF(ISERROR(INDEX($C$3:$C$6,MATCH(W2,$T$3:$T$6,0))),"",(INDEX($C$3:$C$6,MATCH(W2,$T$3:$T$6,0))))</f>
        <v>Јован Пармачки (472)</v>
      </c>
      <c r="Y2" s="440"/>
      <c r="Z2" s="441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IF(GROUPS!D4="","",GROUPS!D4)</f>
        <v>Јован Пармачки (472)</v>
      </c>
      <c r="D3" s="417"/>
      <c r="E3" s="418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18</v>
      </c>
      <c r="R3" s="419">
        <f>IF(ISERROR(IF(AND(T9="",T13="",T17=""),"",SUM(AB3:AD3)+(N3-O3)/1000)+(AK3/10000)),"",IF(AND(T9="",T13="",T17=""),"",SUM(AB3:AD3)+(N3-O3)/1000)+(AK3/10000)+(AG3/100000))</f>
        <v>4.0114600000000005</v>
      </c>
      <c r="S3" s="419"/>
      <c r="T3" s="112">
        <f>IF(ISERROR(IF(C3="","",RANK(R3,$R$3:$S$6,0))),"",IF(C3="","",RANK(R3,$R$3:$S$6,0)))</f>
        <v>1</v>
      </c>
      <c r="U3" s="9"/>
      <c r="V3" s="9"/>
      <c r="W3" s="7">
        <v>2</v>
      </c>
      <c r="X3" s="439" t="str">
        <f t="shared" ref="X3:X5" si="0">IF(ISERROR(INDEX($C$3:$C$6,MATCH(W3,$T$3:$T$6,0))),"",(INDEX($C$3:$C$6,MATCH(W3,$T$3:$T$6,0))))</f>
        <v>Марко Макаријоски (656)</v>
      </c>
      <c r="Y3" s="440"/>
      <c r="Z3" s="441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0">
        <f>SUM(AH3:AJ3)-SUM(AM3:AO3)</f>
        <v>48</v>
      </c>
      <c r="AL3" s="421"/>
      <c r="AM3" s="10">
        <f>AH5</f>
        <v>10</v>
      </c>
      <c r="AN3" s="10">
        <f>AI4</f>
        <v>8</v>
      </c>
      <c r="AO3" s="10">
        <f>AJ6</f>
        <v>0</v>
      </c>
      <c r="AP3" s="9">
        <f>SUM(AM3:AO3)</f>
        <v>18</v>
      </c>
    </row>
    <row r="4" spans="2:47" ht="24" customHeight="1">
      <c r="B4" s="101">
        <v>2</v>
      </c>
      <c r="C4" s="416" t="str">
        <f>IF(GROUPS!D5="","",GROUPS!D5)</f>
        <v>Марко Макаријоски (656)</v>
      </c>
      <c r="D4" s="417"/>
      <c r="E4" s="418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4</v>
      </c>
      <c r="P4" s="110">
        <f>IF(AND(T10="",U13="",U18=""),"",AG4)</f>
        <v>52</v>
      </c>
      <c r="Q4" s="111">
        <f>IF(AND(T10="",U13="",U18=""),"",AP4)</f>
        <v>60</v>
      </c>
      <c r="R4" s="419">
        <f>IF(ISERROR(IF(AND(T10="",U13="",U18=""),"",SUM(AB4:AD4)+(N4-O4)/1000)+(AK4/10000)+(AG4/100000)),"",IF(AND(T10="",U13="",U18=""),"",SUM(AB4:AD4)+(N4-O4)/1000)+(AK4/10000)+(AG4/100000))</f>
        <v>2.9987200000000001</v>
      </c>
      <c r="S4" s="419"/>
      <c r="T4" s="112">
        <f>IF(ISERROR(IF(C4="","",RANK(R4,$R$3:$S$6,0))),"",IF(C4="","",RANK(R4,$R$3:$S$6,0)))</f>
        <v>2</v>
      </c>
      <c r="U4" s="9"/>
      <c r="V4" s="9"/>
      <c r="W4" s="7">
        <v>3</v>
      </c>
      <c r="X4" s="442" t="str">
        <f t="shared" si="0"/>
        <v>Павел Постоловски (706)</v>
      </c>
      <c r="Y4" s="443"/>
      <c r="Z4" s="444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52</v>
      </c>
      <c r="AH4" s="10">
        <f>F10+H10+J10+L10+N10+P10+R10</f>
        <v>0</v>
      </c>
      <c r="AI4" s="10">
        <f>G13+I13+K13+M13+O13+Q13+S13</f>
        <v>8</v>
      </c>
      <c r="AJ4" s="10">
        <f>G18+I18+K18+M18+O18+Q18+S18</f>
        <v>44</v>
      </c>
      <c r="AK4" s="420">
        <f t="shared" ref="AK4:AK6" si="2">SUM(AH4:AJ4)-SUM(AM4:AO4)</f>
        <v>-8</v>
      </c>
      <c r="AL4" s="421"/>
      <c r="AM4" s="10">
        <f>AH6</f>
        <v>0</v>
      </c>
      <c r="AN4" s="10">
        <f>AI3</f>
        <v>33</v>
      </c>
      <c r="AO4" s="10">
        <f>AJ5</f>
        <v>27</v>
      </c>
      <c r="AP4" s="9">
        <f t="shared" ref="AP4:AP6" si="3">SUM(AM4:AO4)</f>
        <v>60</v>
      </c>
    </row>
    <row r="5" spans="2:47" ht="24" customHeight="1">
      <c r="B5" s="101">
        <v>3</v>
      </c>
      <c r="C5" s="416" t="str">
        <f>IF(GROUPS!D6="","",GROUPS!D6)</f>
        <v>Павел Постоловски (706)</v>
      </c>
      <c r="D5" s="417"/>
      <c r="E5" s="418"/>
      <c r="F5" s="113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1</v>
      </c>
      <c r="O5" s="109">
        <f>IF(AND(U9="",T14="",T18=""),"",SUM(G5,I5,M5))</f>
        <v>6</v>
      </c>
      <c r="P5" s="110">
        <f>IF(AND(U9="",T14="",T18=""),"",AG5)</f>
        <v>37</v>
      </c>
      <c r="Q5" s="111">
        <f>IF(AND(U9="",T14="",T18=""),"",AP5)</f>
        <v>77</v>
      </c>
      <c r="R5" s="419">
        <f>IF(ISERROR(IF(AND(U9="",T14="",T18=""),"",SUM(AB5:AD5)+(N5-O5)/1000)+(AK5/10000)+(AG5/100000)),"",IF(AND(U9="",T14="",T18=""),"",SUM(AB5:AD5)+(N5-O5)/1000)+(AK5/10000)+(AG5/100000))</f>
        <v>1.9913700000000001</v>
      </c>
      <c r="S5" s="419"/>
      <c r="T5" s="112">
        <f>IF(ISERROR(IF(C5="","",RANK(R5,$R$3:$S$6,0))),"",IF(C5="","",RANK(R5,$R$3:$S$6,0)))</f>
        <v>3</v>
      </c>
      <c r="U5" s="9"/>
      <c r="V5" s="9"/>
      <c r="W5" s="7">
        <v>4</v>
      </c>
      <c r="X5" s="442" t="str">
        <f t="shared" si="0"/>
        <v/>
      </c>
      <c r="Y5" s="443"/>
      <c r="Z5" s="444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37</v>
      </c>
      <c r="AH5" s="10">
        <f>G9+I9+K9+M9+O9+Q9+S9</f>
        <v>10</v>
      </c>
      <c r="AI5" s="10">
        <f>F14+H14+J14+L14+N14+P14+R14</f>
        <v>0</v>
      </c>
      <c r="AJ5" s="10">
        <f>F18+H18+J18+L18+N18+P18+R18</f>
        <v>27</v>
      </c>
      <c r="AK5" s="420">
        <f t="shared" si="2"/>
        <v>-40</v>
      </c>
      <c r="AL5" s="421"/>
      <c r="AM5" s="10">
        <f>AH3</f>
        <v>33</v>
      </c>
      <c r="AN5" s="10">
        <f>AI6</f>
        <v>0</v>
      </c>
      <c r="AO5" s="10">
        <f>AJ4</f>
        <v>44</v>
      </c>
      <c r="AP5" s="9">
        <f t="shared" si="3"/>
        <v>77</v>
      </c>
    </row>
    <row r="6" spans="2:47" ht="24" customHeight="1" thickBot="1">
      <c r="B6" s="116">
        <v>4</v>
      </c>
      <c r="C6" s="425" t="str">
        <f>IF(GROUPS!D7="","",GROUPS!D7)</f>
        <v/>
      </c>
      <c r="D6" s="426"/>
      <c r="E6" s="427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155</v>
      </c>
      <c r="Q7" s="127">
        <f>SUM(Q3:Q6)</f>
        <v>155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Јован Пармачки (472)</v>
      </c>
      <c r="D9" s="130">
        <v>3</v>
      </c>
      <c r="E9" s="131" t="str">
        <f>IF(C5="","",VLOOKUP(D9,$B$3:$E$6,2,FALSE))</f>
        <v>Павел Постоловски (706)</v>
      </c>
      <c r="F9" s="132">
        <v>11</v>
      </c>
      <c r="G9" s="133">
        <v>2</v>
      </c>
      <c r="H9" s="134">
        <v>11</v>
      </c>
      <c r="I9" s="133">
        <v>4</v>
      </c>
      <c r="J9" s="132">
        <v>11</v>
      </c>
      <c r="K9" s="135">
        <v>4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Марко Макаријоски (656)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Јован Пармачки (472)</v>
      </c>
      <c r="D13" s="130">
        <v>2</v>
      </c>
      <c r="E13" s="131" t="str">
        <f>IF(C4="","",VLOOKUP(D13,$B$3:$E$6,2,FALSE))</f>
        <v>Марко Макаријоски (656)</v>
      </c>
      <c r="F13" s="132">
        <v>11</v>
      </c>
      <c r="G13" s="133">
        <v>2</v>
      </c>
      <c r="H13" s="134">
        <v>11</v>
      </c>
      <c r="I13" s="133">
        <v>2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Павел Постоловски (706)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Јован Пармачки (472)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Павел Постоловски (706)</v>
      </c>
      <c r="D18" s="140">
        <v>2</v>
      </c>
      <c r="E18" s="141" t="str">
        <f>IF(C4="","",VLOOKUP(D18,$B$3:$E$6,2,FALSE))</f>
        <v>Марко Макаријоски (656)</v>
      </c>
      <c r="F18" s="142">
        <v>7</v>
      </c>
      <c r="G18" s="143">
        <v>11</v>
      </c>
      <c r="H18" s="144">
        <v>5</v>
      </c>
      <c r="I18" s="143">
        <v>11</v>
      </c>
      <c r="J18" s="142">
        <v>13</v>
      </c>
      <c r="K18" s="145">
        <v>11</v>
      </c>
      <c r="L18" s="144">
        <v>2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B1:AU21"/>
  <sheetViews>
    <sheetView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>Филип Цековски (566)</v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IF(GROUPS!F4="","",GROUPS!F4)</f>
        <v>Филип Цековски (566)</v>
      </c>
      <c r="D3" s="417"/>
      <c r="E3" s="418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6</v>
      </c>
      <c r="O3" s="109">
        <f>IF(AND(T9="",T13="",T17=""),"",SUM(I3,K3,M3))</f>
        <v>0</v>
      </c>
      <c r="P3" s="110">
        <f>IF(AND(T9="",T13="",T17=""),"",AG3)</f>
        <v>66</v>
      </c>
      <c r="Q3" s="111">
        <f>IF(AND(T9="",T13="",T17=""),"",AP3)</f>
        <v>24</v>
      </c>
      <c r="R3" s="419">
        <f>IF(ISERROR(IF(AND(T9="",T13="",T17=""),"",SUM(AB3:AD3)+(N3-O3)/1000)+(AK3/10000)),"",IF(AND(T9="",T13="",T17=""),"",SUM(AB3:AD3)+(N3-O3)/1000)+(AK3/10000)+(AG3/100000))</f>
        <v>4.0108600000000001</v>
      </c>
      <c r="S3" s="419"/>
      <c r="T3" s="112">
        <f>IF(ISERROR(IF(C3="","",RANK(R3,$R$3:$S$6,0))),"",IF(C3="","",RANK(R3,$R$3:$S$6,0)))</f>
        <v>1</v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>Стефан Арсов (636)</v>
      </c>
      <c r="Y3" s="412"/>
      <c r="Z3" s="413"/>
      <c r="AB3" s="10">
        <f>IF(H3="","",IF(H3&gt;I3,2,1))</f>
        <v>2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66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0</v>
      </c>
      <c r="AK3" s="420">
        <f>SUM(AH3:AJ3)-SUM(AM3:AO3)</f>
        <v>42</v>
      </c>
      <c r="AL3" s="421"/>
      <c r="AM3" s="10">
        <f>AH5</f>
        <v>0</v>
      </c>
      <c r="AN3" s="10">
        <f>AI4</f>
        <v>24</v>
      </c>
      <c r="AO3" s="10">
        <f>AJ6</f>
        <v>0</v>
      </c>
      <c r="AP3" s="9">
        <f>SUM(AM3:AO3)</f>
        <v>24</v>
      </c>
    </row>
    <row r="4" spans="2:47" ht="24" customHeight="1">
      <c r="B4" s="101">
        <v>2</v>
      </c>
      <c r="C4" s="416" t="str">
        <f>IF(GROUPS!F5="","",GROUPS!F5)</f>
        <v>Стефан Арсов (636)</v>
      </c>
      <c r="D4" s="417"/>
      <c r="E4" s="418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3</v>
      </c>
      <c r="O4" s="109">
        <f>IF(AND(T10="",U13="",U18=""),"",SUM(G4,K4,M4))</f>
        <v>3</v>
      </c>
      <c r="P4" s="110">
        <f>IF(AND(T10="",U13="",U18=""),"",AG4)</f>
        <v>57</v>
      </c>
      <c r="Q4" s="111">
        <f>IF(AND(T10="",U13="",U18=""),"",AP4)</f>
        <v>33</v>
      </c>
      <c r="R4" s="419">
        <f>IF(ISERROR(IF(AND(T10="",U13="",U18=""),"",SUM(AB4:AD4)+(N4-O4)/1000)+(AK4/10000)+(AG4/100000)),"",IF(AND(T10="",U13="",U18=""),"",SUM(AB4:AD4)+(N4-O4)/1000)+(AK4/10000)+(AG4/100000))</f>
        <v>3.0029700000000004</v>
      </c>
      <c r="S4" s="419"/>
      <c r="T4" s="112">
        <f>IF(ISERROR(IF(C4="","",RANK(R4,$R$3:$S$6,0))),"",IF(C4="","",RANK(R4,$R$3:$S$6,0)))</f>
        <v>2</v>
      </c>
      <c r="U4" s="9"/>
      <c r="V4" s="9"/>
      <c r="W4" s="7">
        <v>3</v>
      </c>
      <c r="X4" s="422" t="str">
        <f t="shared" si="0"/>
        <v>Дамјан Ивановски (789)</v>
      </c>
      <c r="Y4" s="423"/>
      <c r="Z4" s="424"/>
      <c r="AB4" s="10">
        <f>IF(F4="","",IF(F4&gt;G4,2,1))</f>
        <v>1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57</v>
      </c>
      <c r="AH4" s="10">
        <f>F10+H10+J10+L10+N10+P10+R10</f>
        <v>0</v>
      </c>
      <c r="AI4" s="10">
        <f>G13+I13+K13+M13+O13+Q13+S13</f>
        <v>24</v>
      </c>
      <c r="AJ4" s="10">
        <f>G18+I18+K18+M18+O18+Q18+S18</f>
        <v>33</v>
      </c>
      <c r="AK4" s="420">
        <f t="shared" ref="AK4:AK6" si="2">SUM(AH4:AJ4)-SUM(AM4:AO4)</f>
        <v>24</v>
      </c>
      <c r="AL4" s="421"/>
      <c r="AM4" s="10">
        <f>AH6</f>
        <v>0</v>
      </c>
      <c r="AN4" s="10">
        <f>AI3</f>
        <v>33</v>
      </c>
      <c r="AO4" s="10">
        <f>AJ5</f>
        <v>0</v>
      </c>
      <c r="AP4" s="9">
        <f t="shared" ref="AP4:AP6" si="3">SUM(AM4:AO4)</f>
        <v>33</v>
      </c>
    </row>
    <row r="5" spans="2:47" ht="24" customHeight="1">
      <c r="B5" s="101">
        <v>3</v>
      </c>
      <c r="C5" s="416" t="str">
        <f>IF(GROUPS!F6="","",GROUPS!F6)</f>
        <v>Дамјан Ивановски (789)</v>
      </c>
      <c r="D5" s="417"/>
      <c r="E5" s="418"/>
      <c r="F5" s="113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0</v>
      </c>
      <c r="Q5" s="111">
        <f>IF(AND(U9="",T14="",T18=""),"",AP5)</f>
        <v>66</v>
      </c>
      <c r="R5" s="419">
        <f>IF(ISERROR(IF(AND(U9="",T14="",T18=""),"",SUM(AB5:AD5)+(N5-O5)/1000)+(AK5/10000)+(AG5/100000)),"",IF(AND(U9="",T14="",T18=""),"",SUM(AB5:AD5)+(N5-O5)/1000)+(AK5/10000)+(AG5/100000))</f>
        <v>1.9874000000000001</v>
      </c>
      <c r="S5" s="419"/>
      <c r="T5" s="112">
        <f>IF(ISERROR(IF(C5="","",RANK(R5,$R$3:$S$6,0))),"",IF(C5="","",RANK(R5,$R$3:$S$6,0)))</f>
        <v>3</v>
      </c>
      <c r="U5" s="9"/>
      <c r="V5" s="9"/>
      <c r="W5" s="7">
        <v>4</v>
      </c>
      <c r="X5" s="422" t="str">
        <f t="shared" si="0"/>
        <v/>
      </c>
      <c r="Y5" s="423"/>
      <c r="Z5" s="424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420">
        <f t="shared" si="2"/>
        <v>-66</v>
      </c>
      <c r="AL5" s="421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116">
        <v>4</v>
      </c>
      <c r="C6" s="425" t="str">
        <f>IF(GROUPS!F7="","",GROUPS!F7)</f>
        <v/>
      </c>
      <c r="D6" s="426"/>
      <c r="E6" s="427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123</v>
      </c>
      <c r="Q7" s="127">
        <f>SUM(Q3:Q6)</f>
        <v>123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Филип Цековски (566)</v>
      </c>
      <c r="D9" s="130">
        <v>3</v>
      </c>
      <c r="E9" s="131" t="str">
        <f>IF(C5="","",VLOOKUP(D9,$B$3:$E$6,2,FALSE))</f>
        <v>Дамјан Ивановски (789)</v>
      </c>
      <c r="F9" s="132">
        <v>11</v>
      </c>
      <c r="G9" s="133">
        <v>0</v>
      </c>
      <c r="H9" s="134">
        <v>11</v>
      </c>
      <c r="I9" s="133">
        <v>0</v>
      </c>
      <c r="J9" s="132">
        <v>11</v>
      </c>
      <c r="K9" s="135">
        <v>0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Стефан Арсов (636)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Филип Цековски (566)</v>
      </c>
      <c r="D13" s="130">
        <v>2</v>
      </c>
      <c r="E13" s="131" t="str">
        <f>IF(C4="","",VLOOKUP(D13,$B$3:$E$6,2,FALSE))</f>
        <v>Стефан Арсов (636)</v>
      </c>
      <c r="F13" s="132">
        <v>11</v>
      </c>
      <c r="G13" s="133">
        <v>8</v>
      </c>
      <c r="H13" s="134">
        <v>11</v>
      </c>
      <c r="I13" s="133">
        <v>7</v>
      </c>
      <c r="J13" s="132">
        <v>11</v>
      </c>
      <c r="K13" s="135">
        <v>9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Дамјан Ивановски (789)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Филип Цековски (566)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Дамјан Ивановски (789)</v>
      </c>
      <c r="D18" s="140">
        <v>2</v>
      </c>
      <c r="E18" s="141" t="str">
        <f>IF(C4="","",VLOOKUP(D18,$B$3:$E$6,2,FALSE))</f>
        <v>Стефан Арсов (636)</v>
      </c>
      <c r="F18" s="142">
        <v>0</v>
      </c>
      <c r="G18" s="143">
        <v>11</v>
      </c>
      <c r="H18" s="144">
        <v>0</v>
      </c>
      <c r="I18" s="143">
        <v>11</v>
      </c>
      <c r="J18" s="142">
        <v>0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tabColor rgb="FFFF0000"/>
  </sheetPr>
  <dimension ref="B1:AU21"/>
  <sheetViews>
    <sheetView workbookViewId="0">
      <selection activeCell="L10" sqref="L10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397" t="s">
        <v>0</v>
      </c>
      <c r="C1" s="397"/>
      <c r="D1" s="397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399" t="s">
        <v>3</v>
      </c>
      <c r="D2" s="400"/>
      <c r="E2" s="401"/>
      <c r="F2" s="402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>Дарис Мемиќ (533)</v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101">
        <v>1</v>
      </c>
      <c r="C3" s="416" t="str">
        <f>IF(GROUPS!H4="","",GROUPS!H4)</f>
        <v>Дарис Мемиќ (533)</v>
      </c>
      <c r="D3" s="417"/>
      <c r="E3" s="418"/>
      <c r="F3" s="102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99</v>
      </c>
      <c r="Q3" s="111">
        <f>IF(AND(T9="",T13="",T17=""),"",AP3)</f>
        <v>26</v>
      </c>
      <c r="R3" s="419">
        <f>IF(ISERROR(IF(AND(T9="",T13="",T17=""),"",SUM(AB3:AD3)+(N3-O3)/1000)+(AK3/10000)),"",IF(AND(T9="",T13="",T17=""),"",SUM(AB3:AD3)+(N3-O3)/1000)+(AK3/10000)+(AG3/100000))</f>
        <v>6.01729</v>
      </c>
      <c r="S3" s="419"/>
      <c r="T3" s="112">
        <f>IF(ISERROR(IF(C3="","",RANK(R3,$R$3:$S$6,0))),"",IF(C3="","",RANK(R3,$R$3:$S$6,0)))</f>
        <v>1</v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>Петар Поповски       (549)</v>
      </c>
      <c r="Y3" s="412"/>
      <c r="Z3" s="413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99</v>
      </c>
      <c r="AH3" s="10">
        <f>F9+H9+J9+L9+N9+P9+R9</f>
        <v>33</v>
      </c>
      <c r="AI3" s="10">
        <f>F13+H13+J13+L13+N13+P13+R13</f>
        <v>33</v>
      </c>
      <c r="AJ3" s="10">
        <f>F17+H17+J17+L17+N17+P17+R17</f>
        <v>33</v>
      </c>
      <c r="AK3" s="420">
        <f>SUM(AH3:AJ3)-SUM(AM3:AO3)</f>
        <v>73</v>
      </c>
      <c r="AL3" s="421"/>
      <c r="AM3" s="10">
        <f>AH5</f>
        <v>11</v>
      </c>
      <c r="AN3" s="10">
        <f>AI4</f>
        <v>4</v>
      </c>
      <c r="AO3" s="10">
        <f>AJ6</f>
        <v>11</v>
      </c>
      <c r="AP3" s="9">
        <f>SUM(AM3:AO3)</f>
        <v>26</v>
      </c>
    </row>
    <row r="4" spans="2:47" ht="24" customHeight="1">
      <c r="B4" s="101">
        <v>2</v>
      </c>
      <c r="C4" s="416" t="str">
        <f>IF(GROUPS!H5="","",GROUPS!H5)</f>
        <v>Петар Поповски       (549)</v>
      </c>
      <c r="D4" s="417"/>
      <c r="E4" s="418"/>
      <c r="F4" s="113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1</v>
      </c>
      <c r="L4" s="104">
        <f>T10</f>
        <v>3</v>
      </c>
      <c r="M4" s="115">
        <f>U10</f>
        <v>0</v>
      </c>
      <c r="N4" s="108">
        <f>IF(AND(T10="",U13="",U18=""),"",SUM(F4,J4,L4))</f>
        <v>6</v>
      </c>
      <c r="O4" s="109">
        <f>IF(AND(T10="",U13="",U18=""),"",SUM(G4,K4,M4))</f>
        <v>4</v>
      </c>
      <c r="P4" s="110">
        <f>IF(AND(T10="",U13="",U18=""),"",AG4)</f>
        <v>76</v>
      </c>
      <c r="Q4" s="111">
        <f>IF(AND(T10="",U13="",U18=""),"",AP4)</f>
        <v>80</v>
      </c>
      <c r="R4" s="419">
        <f>IF(ISERROR(IF(AND(T10="",U13="",U18=""),"",SUM(AB4:AD4)+(N4-O4)/1000)+(AK4/10000)+(AG4/100000)),"",IF(AND(T10="",U13="",U18=""),"",SUM(AB4:AD4)+(N4-O4)/1000)+(AK4/10000)+(AG4/100000))</f>
        <v>5.0023599999999995</v>
      </c>
      <c r="S4" s="419"/>
      <c r="T4" s="112">
        <f>IF(ISERROR(IF(C4="","",RANK(R4,$R$3:$S$6,0))),"",IF(C4="","",RANK(R4,$R$3:$S$6,0)))</f>
        <v>2</v>
      </c>
      <c r="U4" s="9"/>
      <c r="V4" s="9"/>
      <c r="W4" s="7">
        <v>3</v>
      </c>
      <c r="X4" s="422" t="str">
        <f t="shared" si="0"/>
        <v>Александар Дамјановски (739)</v>
      </c>
      <c r="Y4" s="423"/>
      <c r="Z4" s="424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76</v>
      </c>
      <c r="AH4" s="10">
        <f>F10+H10+J10+L10+N10+P10+R10</f>
        <v>33</v>
      </c>
      <c r="AI4" s="10">
        <f>G13+I13+K13+M13+O13+Q13+S13</f>
        <v>4</v>
      </c>
      <c r="AJ4" s="10">
        <f>G18+I18+K18+M18+O18+Q18+S18</f>
        <v>39</v>
      </c>
      <c r="AK4" s="420">
        <f t="shared" ref="AK4:AK6" si="2">SUM(AH4:AJ4)-SUM(AM4:AO4)</f>
        <v>-4</v>
      </c>
      <c r="AL4" s="421"/>
      <c r="AM4" s="10">
        <f>AH6</f>
        <v>16</v>
      </c>
      <c r="AN4" s="10">
        <f>AI3</f>
        <v>33</v>
      </c>
      <c r="AO4" s="10">
        <f>AJ5</f>
        <v>31</v>
      </c>
      <c r="AP4" s="9">
        <f t="shared" ref="AP4:AP6" si="3">SUM(AM4:AO4)</f>
        <v>80</v>
      </c>
    </row>
    <row r="5" spans="2:47" ht="24" customHeight="1">
      <c r="B5" s="101">
        <v>3</v>
      </c>
      <c r="C5" s="416" t="str">
        <f>IF(GROUPS!H6="","",GROUPS!H6)</f>
        <v>Александар Дамјановски (739)</v>
      </c>
      <c r="D5" s="417"/>
      <c r="E5" s="418"/>
      <c r="F5" s="113">
        <f>U9</f>
        <v>0</v>
      </c>
      <c r="G5" s="106">
        <f>T9</f>
        <v>3</v>
      </c>
      <c r="H5" s="104">
        <f>T18</f>
        <v>1</v>
      </c>
      <c r="I5" s="106">
        <f>U18</f>
        <v>3</v>
      </c>
      <c r="J5" s="114"/>
      <c r="K5" s="103"/>
      <c r="L5" s="104">
        <f>T14</f>
        <v>3</v>
      </c>
      <c r="M5" s="115">
        <f>U14</f>
        <v>1</v>
      </c>
      <c r="N5" s="108">
        <f>IF(AND(U9="",T14="",T18=""),"",SUM(F5,H5,L5))</f>
        <v>4</v>
      </c>
      <c r="O5" s="109">
        <f>IF(AND(U9="",T14="",T18=""),"",SUM(G5,I5,M5))</f>
        <v>7</v>
      </c>
      <c r="P5" s="110">
        <f>IF(AND(U9="",T14="",T18=""),"",AG5)</f>
        <v>88</v>
      </c>
      <c r="Q5" s="111">
        <f>IF(AND(U9="",T14="",T18=""),"",AP5)</f>
        <v>105</v>
      </c>
      <c r="R5" s="419">
        <f>IF(ISERROR(IF(AND(U9="",T14="",T18=""),"",SUM(AB5:AD5)+(N5-O5)/1000)+(AK5/10000)+(AG5/100000)),"",IF(AND(U9="",T14="",T18=""),"",SUM(AB5:AD5)+(N5-O5)/1000)+(AK5/10000)+(AG5/100000))</f>
        <v>3.9961799999999998</v>
      </c>
      <c r="S5" s="419"/>
      <c r="T5" s="112">
        <f>IF(ISERROR(IF(C5="","",RANK(R5,$R$3:$S$6,0))),"",IF(C5="","",RANK(R5,$R$3:$S$6,0)))</f>
        <v>3</v>
      </c>
      <c r="U5" s="9"/>
      <c r="V5" s="9"/>
      <c r="W5" s="7">
        <v>4</v>
      </c>
      <c r="X5" s="422" t="str">
        <f t="shared" si="0"/>
        <v>Максим Кралев</v>
      </c>
      <c r="Y5" s="423"/>
      <c r="Z5" s="424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2</v>
      </c>
      <c r="AE5" s="182"/>
      <c r="AG5" s="11">
        <f t="shared" si="1"/>
        <v>88</v>
      </c>
      <c r="AH5" s="10">
        <f>G9+I9+K9+M9+O9+Q9+S9</f>
        <v>11</v>
      </c>
      <c r="AI5" s="10">
        <f>F14+H14+J14+L14+N14+P14+R14</f>
        <v>46</v>
      </c>
      <c r="AJ5" s="10">
        <f>F18+H18+J18+L18+N18+P18+R18</f>
        <v>31</v>
      </c>
      <c r="AK5" s="420">
        <f t="shared" si="2"/>
        <v>-17</v>
      </c>
      <c r="AL5" s="421"/>
      <c r="AM5" s="10">
        <f>AH3</f>
        <v>33</v>
      </c>
      <c r="AN5" s="10">
        <f>AI6</f>
        <v>33</v>
      </c>
      <c r="AO5" s="10">
        <f>AJ4</f>
        <v>39</v>
      </c>
      <c r="AP5" s="9">
        <f t="shared" si="3"/>
        <v>105</v>
      </c>
    </row>
    <row r="6" spans="2:47" ht="24" customHeight="1" thickBot="1">
      <c r="B6" s="116">
        <v>4</v>
      </c>
      <c r="C6" s="425" t="s">
        <v>765</v>
      </c>
      <c r="D6" s="426"/>
      <c r="E6" s="427"/>
      <c r="F6" s="117">
        <f>U17</f>
        <v>0</v>
      </c>
      <c r="G6" s="118">
        <f>T17</f>
        <v>3</v>
      </c>
      <c r="H6" s="119">
        <f>U10</f>
        <v>0</v>
      </c>
      <c r="I6" s="118">
        <f>T10</f>
        <v>3</v>
      </c>
      <c r="J6" s="119">
        <f>U14</f>
        <v>1</v>
      </c>
      <c r="K6" s="118">
        <f>T14</f>
        <v>3</v>
      </c>
      <c r="L6" s="120"/>
      <c r="M6" s="121"/>
      <c r="N6" s="122">
        <f>IF(AND(U10="",U14="",U17=""),"",SUM(F6,H6,J6))</f>
        <v>1</v>
      </c>
      <c r="O6" s="123">
        <f>IF(AND(U10="",U14="",U17=""),"",SUM(G6,I6,K6))</f>
        <v>9</v>
      </c>
      <c r="P6" s="124">
        <f>IF(AND(U10="",U14="",U17=""),"",AG6)</f>
        <v>60</v>
      </c>
      <c r="Q6" s="125">
        <f>IF(AND(U10="",U14="",U17=""),"",AP6)</f>
        <v>112</v>
      </c>
      <c r="R6" s="428">
        <f>IF(ISERROR(IF(AND(U10="",U14="",U17=""),"",SUM(AB6:AD6)+(N6-O6)/1000)+(AK6/10000)+(AG6/100000)),"",IF(AND(U10="",U14="",U17=""),"",SUM(AB6:AD6)+(N6-O6)/1000)+(AK6/10000)+(AG6/100000))</f>
        <v>2.9874000000000001</v>
      </c>
      <c r="S6" s="428"/>
      <c r="T6" s="126">
        <f>IF(ISERROR(IF(C6="","",RANK(R6,$R$3:$S$6,0))),"",IF(C6="","",RANK(R6,$R$3:$S$6,0)))</f>
        <v>4</v>
      </c>
      <c r="AB6" s="10">
        <f t="shared" si="4"/>
        <v>1</v>
      </c>
      <c r="AC6" s="10">
        <f>IF(H6="","",IF(H6&gt;I6,2,1))</f>
        <v>1</v>
      </c>
      <c r="AD6" s="10">
        <f>IF(J6="","",IF(J6&gt;K6,2,1))</f>
        <v>1</v>
      </c>
      <c r="AE6" s="182"/>
      <c r="AG6" s="11">
        <f t="shared" si="1"/>
        <v>60</v>
      </c>
      <c r="AH6" s="10">
        <f>G10+I10+K10+M10+O10+Q10+S10</f>
        <v>16</v>
      </c>
      <c r="AI6" s="10">
        <f>G14+I14+K14+M14+O14+Q14+S14</f>
        <v>33</v>
      </c>
      <c r="AJ6" s="10">
        <f>G17+I17+K17+M17+O17+Q17+S17</f>
        <v>11</v>
      </c>
      <c r="AK6" s="420">
        <f t="shared" si="2"/>
        <v>-52</v>
      </c>
      <c r="AL6" s="421"/>
      <c r="AM6" s="10">
        <f>AH4</f>
        <v>33</v>
      </c>
      <c r="AN6" s="10">
        <f>AI5</f>
        <v>46</v>
      </c>
      <c r="AO6" s="10">
        <f>AJ3</f>
        <v>33</v>
      </c>
      <c r="AP6" s="9">
        <f t="shared" si="3"/>
        <v>112</v>
      </c>
    </row>
    <row r="7" spans="2:47" ht="18.600000000000001" thickBot="1">
      <c r="P7" s="127">
        <f>SUM(P3:P6)</f>
        <v>323</v>
      </c>
      <c r="Q7" s="127">
        <f>SUM(Q3:Q6)</f>
        <v>323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Дарис Мемиќ (533)</v>
      </c>
      <c r="D9" s="130">
        <v>3</v>
      </c>
      <c r="E9" s="131" t="str">
        <f>IF(C5="","",VLOOKUP(D9,$B$3:$E$6,2,FALSE))</f>
        <v>Александар Дамјановски (739)</v>
      </c>
      <c r="F9" s="132">
        <v>11</v>
      </c>
      <c r="G9" s="133">
        <v>3</v>
      </c>
      <c r="H9" s="134">
        <v>11</v>
      </c>
      <c r="I9" s="133">
        <v>8</v>
      </c>
      <c r="J9" s="132">
        <v>11</v>
      </c>
      <c r="K9" s="135">
        <v>0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Петар Поповски       (549)</v>
      </c>
      <c r="D10" s="140">
        <v>4</v>
      </c>
      <c r="E10" s="141" t="str">
        <f>IF(C6="","",VLOOKUP(D10,$B$3:$E$6,2,FALSE))</f>
        <v>Максим Кралев</v>
      </c>
      <c r="F10" s="142">
        <v>11</v>
      </c>
      <c r="G10" s="143">
        <v>5</v>
      </c>
      <c r="H10" s="144">
        <v>11</v>
      </c>
      <c r="I10" s="143">
        <v>2</v>
      </c>
      <c r="J10" s="142">
        <v>11</v>
      </c>
      <c r="K10" s="145">
        <v>9</v>
      </c>
      <c r="L10" s="144"/>
      <c r="M10" s="143"/>
      <c r="N10" s="142"/>
      <c r="O10" s="145"/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0</v>
      </c>
      <c r="AB10" s="10">
        <f>IF(F10="","",IF(F10&gt;G10,1,0))</f>
        <v>1</v>
      </c>
      <c r="AC10" s="10">
        <f>IF(G10="","",IF(G10&gt;F10,1,0))</f>
        <v>0</v>
      </c>
      <c r="AD10" s="10">
        <f>IF(H10="","",IF(H10&gt;I10,1,0))</f>
        <v>1</v>
      </c>
      <c r="AE10" s="10">
        <f>IF(I10="","",IF(I10&gt;H10,1,0))</f>
        <v>0</v>
      </c>
      <c r="AF10" s="10">
        <f>IF(J10="","",IF(J10&gt;K10,1,0))</f>
        <v>1</v>
      </c>
      <c r="AG10" s="10">
        <f>IF(K10="","",IF(K10&gt;J10,1,0))</f>
        <v>0</v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Дарис Мемиќ (533)</v>
      </c>
      <c r="D13" s="130">
        <v>2</v>
      </c>
      <c r="E13" s="131" t="str">
        <f>IF(C4="","",VLOOKUP(D13,$B$3:$E$6,2,FALSE))</f>
        <v>Петар Поповски       (549)</v>
      </c>
      <c r="F13" s="132">
        <v>11</v>
      </c>
      <c r="G13" s="133">
        <v>3</v>
      </c>
      <c r="H13" s="134">
        <v>11</v>
      </c>
      <c r="I13" s="133">
        <v>0</v>
      </c>
      <c r="J13" s="132">
        <v>11</v>
      </c>
      <c r="K13" s="135">
        <v>1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Александар Дамјановски (739)</v>
      </c>
      <c r="D14" s="140">
        <v>4</v>
      </c>
      <c r="E14" s="141" t="str">
        <f>IF(C6="","",VLOOKUP(D14,$B$3:$E$6,2,FALSE))</f>
        <v>Максим Кралев</v>
      </c>
      <c r="F14" s="142">
        <v>11</v>
      </c>
      <c r="G14" s="143">
        <v>8</v>
      </c>
      <c r="H14" s="144">
        <v>13</v>
      </c>
      <c r="I14" s="143">
        <v>15</v>
      </c>
      <c r="J14" s="142">
        <v>11</v>
      </c>
      <c r="K14" s="145">
        <v>5</v>
      </c>
      <c r="L14" s="144">
        <v>11</v>
      </c>
      <c r="M14" s="143">
        <v>5</v>
      </c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3</v>
      </c>
      <c r="U14" s="147">
        <f>IF(F14="","",SUM(SUMPRODUCT(--(F14&lt;G14)),SUMPRODUCT(--(H14&lt;I14)),SUMPRODUCT(--(J14&lt;K14)),SUMPRODUCT(--(L14&lt;M14)),SUMPRODUCT(--(N14&lt;O14)),SUMPRODUCT(--(P14&lt;Q14)),SUMPRODUCT(--(R14&lt;S14))))</f>
        <v>1</v>
      </c>
      <c r="AB14" s="10">
        <f>IF(F14="","",IF(F14&gt;G14,1,0))</f>
        <v>1</v>
      </c>
      <c r="AC14" s="10">
        <f>IF(G14="","",IF(G14&gt;F14,1,0))</f>
        <v>0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1</v>
      </c>
      <c r="AG14" s="10">
        <f>IF(K14="","",IF(K14&gt;J14,1,0))</f>
        <v>0</v>
      </c>
      <c r="AH14" s="10">
        <f>IF(L14="","",IF(L14&gt;M14,1,0))</f>
        <v>1</v>
      </c>
      <c r="AI14" s="10">
        <f>IF(M14="","",IF(M14&gt;L14,1,0))</f>
        <v>0</v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Дарис Мемиќ (533)</v>
      </c>
      <c r="D17" s="130">
        <v>4</v>
      </c>
      <c r="E17" s="131" t="str">
        <f>IF(C6="","",VLOOKUP(D17,$B$3:$E$6,2,FALSE))</f>
        <v>Максим Кралев</v>
      </c>
      <c r="F17" s="132">
        <v>11</v>
      </c>
      <c r="G17" s="133">
        <v>4</v>
      </c>
      <c r="H17" s="134">
        <v>11</v>
      </c>
      <c r="I17" s="133">
        <v>3</v>
      </c>
      <c r="J17" s="132">
        <v>11</v>
      </c>
      <c r="K17" s="135">
        <v>4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Александар Дамјановски (739)</v>
      </c>
      <c r="D18" s="140">
        <v>2</v>
      </c>
      <c r="E18" s="141" t="str">
        <f>IF(C4="","",VLOOKUP(D18,$B$3:$E$6,2,FALSE))</f>
        <v>Петар Поповски       (549)</v>
      </c>
      <c r="F18" s="142">
        <v>5</v>
      </c>
      <c r="G18" s="143">
        <v>11</v>
      </c>
      <c r="H18" s="144">
        <v>8</v>
      </c>
      <c r="I18" s="143">
        <v>11</v>
      </c>
      <c r="J18" s="142">
        <v>11</v>
      </c>
      <c r="K18" s="145">
        <v>6</v>
      </c>
      <c r="L18" s="144">
        <v>7</v>
      </c>
      <c r="M18" s="143">
        <v>11</v>
      </c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1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1</v>
      </c>
      <c r="AG18" s="10">
        <f>IF(K18="","",IF(K18&gt;J18,1,0))</f>
        <v>0</v>
      </c>
      <c r="AH18" s="10">
        <f>IF(L18="","",IF(L18&gt;M18,1,0))</f>
        <v>0</v>
      </c>
      <c r="AI18" s="10">
        <f>IF(M18="","",IF(M18&gt;L18,1,0))</f>
        <v>1</v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FF0000"/>
  </sheetPr>
  <dimension ref="B1:AU21"/>
  <sheetViews>
    <sheetView workbookViewId="0">
      <selection activeCell="L14" sqref="L14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>Марко Цикарски (550)</v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IF(GROUPS!J4="","",GROUPS!J4)</f>
        <v>Марко Цикарски (550)</v>
      </c>
      <c r="D3" s="445"/>
      <c r="E3" s="446"/>
      <c r="F3" s="197"/>
      <c r="G3" s="103"/>
      <c r="H3" s="104">
        <f>T13</f>
        <v>3</v>
      </c>
      <c r="I3" s="105">
        <f>U13</f>
        <v>0</v>
      </c>
      <c r="J3" s="104">
        <f>T9</f>
        <v>3</v>
      </c>
      <c r="K3" s="106">
        <f>U9</f>
        <v>0</v>
      </c>
      <c r="L3" s="104">
        <f>T17</f>
        <v>3</v>
      </c>
      <c r="M3" s="107">
        <f>U17</f>
        <v>0</v>
      </c>
      <c r="N3" s="108">
        <f>IF(AND(T9="",T13="",T17=""),"",SUM(H3,J3,L3))</f>
        <v>9</v>
      </c>
      <c r="O3" s="109">
        <f>IF(AND(T9="",T13="",T17=""),"",SUM(I3,K3,M3))</f>
        <v>0</v>
      </c>
      <c r="P3" s="110">
        <f>IF(AND(T9="",T13="",T17=""),"",AG3)</f>
        <v>101</v>
      </c>
      <c r="Q3" s="111">
        <f>IF(AND(T9="",T13="",T17=""),"",AP3)</f>
        <v>36</v>
      </c>
      <c r="R3" s="419">
        <f>IF(ISERROR(IF(AND(T9="",T13="",T17=""),"",SUM(AB3:AD3)+(N3-O3)/1000)+(AK3/10000)),"",IF(AND(T9="",T13="",T17=""),"",SUM(AB3:AD3)+(N3-O3)/1000)+(AK3/10000)+(AG3/100000))</f>
        <v>6.0165100000000002</v>
      </c>
      <c r="S3" s="419"/>
      <c r="T3" s="112">
        <f>IF(ISERROR(IF(C3="","",RANK(R3,$R$3:$S$6,0))),"",IF(C3="","",RANK(R3,$R$3:$S$6,0)))</f>
        <v>1</v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>Илија Ѓорчески (681)</v>
      </c>
      <c r="Y3" s="412"/>
      <c r="Z3" s="413"/>
      <c r="AB3" s="10">
        <f>IF(H3="","",IF(H3&gt;I3,2,1))</f>
        <v>2</v>
      </c>
      <c r="AC3" s="10">
        <f>IF(J3="","",IF(J3&gt;K3,2,1))</f>
        <v>2</v>
      </c>
      <c r="AD3" s="10">
        <f>IF(L3="","",IF(L3&gt;M3,2,1))</f>
        <v>2</v>
      </c>
      <c r="AE3" s="182"/>
      <c r="AG3" s="11">
        <f>SUM(AH3:AJ3)</f>
        <v>101</v>
      </c>
      <c r="AH3" s="10">
        <f>F9+H9+J9+L9+N9+P9+R9</f>
        <v>33</v>
      </c>
      <c r="AI3" s="10">
        <f>F13+H13+J13+L13+N13+P13+R13</f>
        <v>35</v>
      </c>
      <c r="AJ3" s="10">
        <f>F17+H17+J17+L17+N17+P17+R17</f>
        <v>33</v>
      </c>
      <c r="AK3" s="420">
        <f>SUM(AH3:AJ3)-SUM(AM3:AO3)</f>
        <v>65</v>
      </c>
      <c r="AL3" s="421"/>
      <c r="AM3" s="10">
        <f>AH5</f>
        <v>5</v>
      </c>
      <c r="AN3" s="10">
        <f>AI4</f>
        <v>20</v>
      </c>
      <c r="AO3" s="10">
        <f>AJ6</f>
        <v>11</v>
      </c>
      <c r="AP3" s="9">
        <f>SUM(AM3:AO3)</f>
        <v>36</v>
      </c>
    </row>
    <row r="4" spans="2:47" ht="24" customHeight="1">
      <c r="B4" s="200">
        <v>2</v>
      </c>
      <c r="C4" s="445" t="str">
        <f>IF(GROUPS!J5="","",GROUPS!J5)</f>
        <v>Илија Ѓорчески (681)</v>
      </c>
      <c r="D4" s="445"/>
      <c r="E4" s="446"/>
      <c r="F4" s="198">
        <f>U13</f>
        <v>0</v>
      </c>
      <c r="G4" s="106">
        <f>T13</f>
        <v>3</v>
      </c>
      <c r="H4" s="114"/>
      <c r="I4" s="103"/>
      <c r="J4" s="104">
        <f>U18</f>
        <v>3</v>
      </c>
      <c r="K4" s="106">
        <f>T18</f>
        <v>0</v>
      </c>
      <c r="L4" s="104">
        <f>T10</f>
        <v>3</v>
      </c>
      <c r="M4" s="115">
        <f>U10</f>
        <v>2</v>
      </c>
      <c r="N4" s="108">
        <f>IF(AND(T10="",U13="",U18=""),"",SUM(F4,J4,L4))</f>
        <v>6</v>
      </c>
      <c r="O4" s="109">
        <f>IF(AND(T10="",U13="",U18=""),"",SUM(G4,K4,M4))</f>
        <v>5</v>
      </c>
      <c r="P4" s="110">
        <f>IF(AND(T10="",U13="",U18=""),"",AG4)</f>
        <v>104</v>
      </c>
      <c r="Q4" s="111">
        <f>IF(AND(T10="",U13="",U18=""),"",AP4)</f>
        <v>93</v>
      </c>
      <c r="R4" s="419">
        <f>IF(ISERROR(IF(AND(T10="",U13="",U18=""),"",SUM(AB4:AD4)+(N4-O4)/1000)+(AK4/10000)+(AG4/100000)),"",IF(AND(T10="",U13="",U18=""),"",SUM(AB4:AD4)+(N4-O4)/1000)+(AK4/10000)+(AG4/100000))</f>
        <v>5.0031400000000001</v>
      </c>
      <c r="S4" s="419"/>
      <c r="T4" s="112">
        <f>IF(ISERROR(IF(C4="","",RANK(R4,$R$3:$S$6,0))),"",IF(C4="","",RANK(R4,$R$3:$S$6,0)))</f>
        <v>2</v>
      </c>
      <c r="U4" s="9"/>
      <c r="V4" s="9"/>
      <c r="W4" s="7">
        <v>3</v>
      </c>
      <c r="X4" s="422" t="str">
        <f t="shared" si="0"/>
        <v>Борис Младеновски</v>
      </c>
      <c r="Y4" s="423"/>
      <c r="Z4" s="424"/>
      <c r="AB4" s="10">
        <f>IF(F4="","",IF(F4&gt;G4,2,1))</f>
        <v>1</v>
      </c>
      <c r="AC4" s="10">
        <f>IF(J4="","",IF(J4&gt;K4,2,1))</f>
        <v>2</v>
      </c>
      <c r="AD4" s="10">
        <f>IF(L4="","",IF(L4&gt;M4,2,1))</f>
        <v>2</v>
      </c>
      <c r="AE4" s="182"/>
      <c r="AG4" s="11">
        <f t="shared" ref="AG4:AG6" si="1">SUM(AH4:AJ4)</f>
        <v>104</v>
      </c>
      <c r="AH4" s="10">
        <f>F10+H10+J10+L10+N10+P10+R10</f>
        <v>51</v>
      </c>
      <c r="AI4" s="10">
        <f>G13+I13+K13+M13+O13+Q13+S13</f>
        <v>20</v>
      </c>
      <c r="AJ4" s="10">
        <f>G18+I18+K18+M18+O18+Q18+S18</f>
        <v>33</v>
      </c>
      <c r="AK4" s="420">
        <f t="shared" ref="AK4:AK6" si="2">SUM(AH4:AJ4)-SUM(AM4:AO4)</f>
        <v>11</v>
      </c>
      <c r="AL4" s="421"/>
      <c r="AM4" s="10">
        <f>AH6</f>
        <v>40</v>
      </c>
      <c r="AN4" s="10">
        <f>AI3</f>
        <v>35</v>
      </c>
      <c r="AO4" s="10">
        <f>AJ5</f>
        <v>18</v>
      </c>
      <c r="AP4" s="9">
        <f t="shared" ref="AP4:AP6" si="3">SUM(AM4:AO4)</f>
        <v>93</v>
      </c>
    </row>
    <row r="5" spans="2:47" ht="24" customHeight="1">
      <c r="B5" s="200">
        <v>3</v>
      </c>
      <c r="C5" s="445" t="str">
        <f>IF(GROUPS!J6="","",GROUPS!J6)</f>
        <v>Теодор Постоловски (788)</v>
      </c>
      <c r="D5" s="445"/>
      <c r="E5" s="446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>
        <f>T14</f>
        <v>0</v>
      </c>
      <c r="M5" s="115">
        <f>U14</f>
        <v>3</v>
      </c>
      <c r="N5" s="108">
        <f>IF(AND(U9="",T14="",T18=""),"",SUM(F5,H5,L5))</f>
        <v>0</v>
      </c>
      <c r="O5" s="109">
        <f>IF(AND(U9="",T14="",T18=""),"",SUM(G5,I5,M5))</f>
        <v>9</v>
      </c>
      <c r="P5" s="110">
        <f>IF(AND(U9="",T14="",T18=""),"",AG5)</f>
        <v>44</v>
      </c>
      <c r="Q5" s="111">
        <f>IF(AND(U9="",T14="",T18=""),"",AP5)</f>
        <v>99</v>
      </c>
      <c r="R5" s="419">
        <f>IF(ISERROR(IF(AND(U9="",T14="",T18=""),"",SUM(AB5:AD5)+(N5-O5)/1000)+(AK5/10000)+(AG5/100000)),"",IF(AND(U9="",T14="",T18=""),"",SUM(AB5:AD5)+(N5-O5)/1000)+(AK5/10000)+(AG5/100000))</f>
        <v>2.9859400000000003</v>
      </c>
      <c r="S5" s="419"/>
      <c r="T5" s="112">
        <f>IF(ISERROR(IF(C5="","",RANK(R5,$R$3:$S$6,0))),"",IF(C5="","",RANK(R5,$R$3:$S$6,0)))</f>
        <v>4</v>
      </c>
      <c r="U5" s="9"/>
      <c r="V5" s="9"/>
      <c r="W5" s="7">
        <v>4</v>
      </c>
      <c r="X5" s="422" t="str">
        <f t="shared" si="0"/>
        <v>Теодор Постоловски (788)</v>
      </c>
      <c r="Y5" s="423"/>
      <c r="Z5" s="424"/>
      <c r="AB5" s="10">
        <f t="shared" ref="AB5:AB6" si="4">IF(F5="","",IF(F5&gt;G5,2,1))</f>
        <v>1</v>
      </c>
      <c r="AC5" s="10">
        <f>IF(H5="","",IF(H5&gt;I5,2,1))</f>
        <v>1</v>
      </c>
      <c r="AD5" s="10">
        <f>IF(L5="","",IF(L5&gt;M5,2,1))</f>
        <v>1</v>
      </c>
      <c r="AE5" s="182"/>
      <c r="AG5" s="11">
        <f t="shared" si="1"/>
        <v>44</v>
      </c>
      <c r="AH5" s="10">
        <f>G9+I9+K9+M9+O9+Q9+S9</f>
        <v>5</v>
      </c>
      <c r="AI5" s="10">
        <f>F14+H14+J14+L14+N14+P14+R14</f>
        <v>21</v>
      </c>
      <c r="AJ5" s="10">
        <f>F18+H18+J18+L18+N18+P18+R18</f>
        <v>18</v>
      </c>
      <c r="AK5" s="420">
        <f t="shared" si="2"/>
        <v>-55</v>
      </c>
      <c r="AL5" s="421"/>
      <c r="AM5" s="10">
        <f>AH3</f>
        <v>33</v>
      </c>
      <c r="AN5" s="10">
        <f>AI6</f>
        <v>33</v>
      </c>
      <c r="AO5" s="10">
        <f>AJ4</f>
        <v>33</v>
      </c>
      <c r="AP5" s="9">
        <f t="shared" si="3"/>
        <v>99</v>
      </c>
    </row>
    <row r="6" spans="2:47" ht="24" customHeight="1" thickBot="1">
      <c r="B6" s="201">
        <v>4</v>
      </c>
      <c r="C6" s="447" t="s">
        <v>764</v>
      </c>
      <c r="D6" s="447"/>
      <c r="E6" s="448"/>
      <c r="F6" s="199">
        <f>U17</f>
        <v>0</v>
      </c>
      <c r="G6" s="118">
        <f>T17</f>
        <v>3</v>
      </c>
      <c r="H6" s="119">
        <f>U10</f>
        <v>2</v>
      </c>
      <c r="I6" s="118">
        <f>T10</f>
        <v>3</v>
      </c>
      <c r="J6" s="119">
        <f>U14</f>
        <v>3</v>
      </c>
      <c r="K6" s="118">
        <f>T14</f>
        <v>0</v>
      </c>
      <c r="L6" s="120"/>
      <c r="M6" s="121"/>
      <c r="N6" s="122">
        <f>IF(AND(U10="",U14="",U17=""),"",SUM(F6,H6,J6))</f>
        <v>5</v>
      </c>
      <c r="O6" s="123">
        <f>IF(AND(U10="",U14="",U17=""),"",SUM(G6,I6,K6))</f>
        <v>6</v>
      </c>
      <c r="P6" s="124">
        <f>IF(AND(U10="",U14="",U17=""),"",AG6)</f>
        <v>84</v>
      </c>
      <c r="Q6" s="125">
        <f>IF(AND(U10="",U14="",U17=""),"",AP6)</f>
        <v>105</v>
      </c>
      <c r="R6" s="428">
        <f>IF(ISERROR(IF(AND(U10="",U14="",U17=""),"",SUM(AB6:AD6)+(N6-O6)/1000)+(AK6/10000)+(AG6/100000)),"",IF(AND(U10="",U14="",U17=""),"",SUM(AB6:AD6)+(N6-O6)/1000)+(AK6/10000)+(AG6/100000))</f>
        <v>3.9977400000000003</v>
      </c>
      <c r="S6" s="428"/>
      <c r="T6" s="126">
        <f>IF(ISERROR(IF(C6="","",RANK(R6,$R$3:$S$6,0))),"",IF(C6="","",RANK(R6,$R$3:$S$6,0)))</f>
        <v>3</v>
      </c>
      <c r="AB6" s="10">
        <f t="shared" si="4"/>
        <v>1</v>
      </c>
      <c r="AC6" s="10">
        <f>IF(H6="","",IF(H6&gt;I6,2,1))</f>
        <v>1</v>
      </c>
      <c r="AD6" s="10">
        <f>IF(J6="","",IF(J6&gt;K6,2,1))</f>
        <v>2</v>
      </c>
      <c r="AE6" s="182"/>
      <c r="AG6" s="11">
        <f t="shared" si="1"/>
        <v>84</v>
      </c>
      <c r="AH6" s="10">
        <f>G10+I10+K10+M10+O10+Q10+S10</f>
        <v>40</v>
      </c>
      <c r="AI6" s="10">
        <f>G14+I14+K14+M14+O14+Q14+S14</f>
        <v>33</v>
      </c>
      <c r="AJ6" s="10">
        <f>G17+I17+K17+M17+O17+Q17+S17</f>
        <v>11</v>
      </c>
      <c r="AK6" s="420">
        <f t="shared" si="2"/>
        <v>-21</v>
      </c>
      <c r="AL6" s="421"/>
      <c r="AM6" s="10">
        <f>AH4</f>
        <v>51</v>
      </c>
      <c r="AN6" s="10">
        <f>AI5</f>
        <v>21</v>
      </c>
      <c r="AO6" s="10">
        <f>AJ3</f>
        <v>33</v>
      </c>
      <c r="AP6" s="9">
        <f t="shared" si="3"/>
        <v>105</v>
      </c>
    </row>
    <row r="7" spans="2:47" ht="18.600000000000001" thickBot="1">
      <c r="P7" s="127">
        <f>SUM(P3:P6)</f>
        <v>333</v>
      </c>
      <c r="Q7" s="127">
        <f>SUM(Q3:Q6)</f>
        <v>333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Марко Цикарски (550)</v>
      </c>
      <c r="D9" s="130">
        <v>3</v>
      </c>
      <c r="E9" s="131" t="str">
        <f>IF(C5="","",VLOOKUP(D9,$B$3:$E$6,2,FALSE))</f>
        <v>Теодор Постоловски (788)</v>
      </c>
      <c r="F9" s="132">
        <v>11</v>
      </c>
      <c r="G9" s="133">
        <v>1</v>
      </c>
      <c r="H9" s="134">
        <v>11</v>
      </c>
      <c r="I9" s="133">
        <v>2</v>
      </c>
      <c r="J9" s="132">
        <v>11</v>
      </c>
      <c r="K9" s="135">
        <v>2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Илија Ѓорчески (681)</v>
      </c>
      <c r="D10" s="140">
        <v>4</v>
      </c>
      <c r="E10" s="141" t="str">
        <f>IF(C6="","",VLOOKUP(D10,$B$3:$E$6,2,FALSE))</f>
        <v>Борис Младеновски</v>
      </c>
      <c r="F10" s="142">
        <v>10</v>
      </c>
      <c r="G10" s="143">
        <v>12</v>
      </c>
      <c r="H10" s="144">
        <v>8</v>
      </c>
      <c r="I10" s="143">
        <v>11</v>
      </c>
      <c r="J10" s="142">
        <v>11</v>
      </c>
      <c r="K10" s="145">
        <v>7</v>
      </c>
      <c r="L10" s="144">
        <v>11</v>
      </c>
      <c r="M10" s="143">
        <v>4</v>
      </c>
      <c r="N10" s="142">
        <v>11</v>
      </c>
      <c r="O10" s="145">
        <v>6</v>
      </c>
      <c r="P10" s="144"/>
      <c r="Q10" s="143"/>
      <c r="R10" s="142"/>
      <c r="S10" s="145"/>
      <c r="T10" s="146">
        <f>IF(F10="","",SUM(SUMPRODUCT(--(F10&gt;G10)),SUMPRODUCT(--(H10&gt;I10)),SUMPRODUCT(--(J10&gt;K10)),SUMPRODUCT(--(L10&gt;M10)),SUMPRODUCT(--(N10&gt;O10)),SUMPRODUCT(--(P10&gt;Q10)),SUMPRODUCT(--(R10&gt;S10))))</f>
        <v>3</v>
      </c>
      <c r="U10" s="147">
        <f>IF(F10="","",SUM(SUMPRODUCT(--(F10&lt;G10)),SUMPRODUCT(--(H10&lt;I10)),SUMPRODUCT(--(J10&lt;K10)),SUMPRODUCT(--(L10&lt;M10)),SUMPRODUCT(--(N10&lt;O10)),SUMPRODUCT(--(P10&lt;Q10)),SUMPRODUCT(--(R10&lt;S10))))</f>
        <v>2</v>
      </c>
      <c r="AB10" s="10">
        <f>IF(F10="","",IF(F10&gt;G10,1,0))</f>
        <v>0</v>
      </c>
      <c r="AC10" s="10">
        <f>IF(G10="","",IF(G10&gt;F10,1,0))</f>
        <v>1</v>
      </c>
      <c r="AD10" s="10">
        <f>IF(H10="","",IF(H10&gt;I10,1,0))</f>
        <v>0</v>
      </c>
      <c r="AE10" s="10">
        <f>IF(I10="","",IF(I10&gt;H10,1,0))</f>
        <v>1</v>
      </c>
      <c r="AF10" s="10">
        <f>IF(J10="","",IF(J10&gt;K10,1,0))</f>
        <v>1</v>
      </c>
      <c r="AG10" s="10">
        <f>IF(K10="","",IF(K10&gt;J10,1,0))</f>
        <v>0</v>
      </c>
      <c r="AH10" s="10">
        <f>IF(L10="","",IF(L10&gt;M10,1,0))</f>
        <v>1</v>
      </c>
      <c r="AI10" s="10">
        <f>IF(M10="","",IF(M10&gt;L10,1,0))</f>
        <v>0</v>
      </c>
      <c r="AJ10" s="10">
        <f>IF(N10="","",IF(N10&gt;O10,1,0))</f>
        <v>1</v>
      </c>
      <c r="AK10" s="10">
        <f>IF(O10="","",IF(O10&gt;N10,1,0))</f>
        <v>0</v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Марко Цикарски (550)</v>
      </c>
      <c r="D13" s="130">
        <v>2</v>
      </c>
      <c r="E13" s="131" t="str">
        <f>IF(C4="","",VLOOKUP(D13,$B$3:$E$6,2,FALSE))</f>
        <v>Илија Ѓорчески (681)</v>
      </c>
      <c r="F13" s="132">
        <v>11</v>
      </c>
      <c r="G13" s="133">
        <v>5</v>
      </c>
      <c r="H13" s="134">
        <v>13</v>
      </c>
      <c r="I13" s="133">
        <v>11</v>
      </c>
      <c r="J13" s="132">
        <v>11</v>
      </c>
      <c r="K13" s="135">
        <v>4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3</v>
      </c>
      <c r="U13" s="137">
        <f>IF(F13="","",SUM(SUMPRODUCT(--(F13&lt;G13)),SUMPRODUCT(--(H13&lt;I13)),SUMPRODUCT(--(J13&lt;K13)),SUMPRODUCT(--(L13&lt;M13)),SUMPRODUCT(--(N13&lt;O13)),SUMPRODUCT(--(P13&lt;Q13)),SUMPRODUCT(--(R13&lt;S13))))</f>
        <v>0</v>
      </c>
      <c r="AB13" s="10">
        <f>IF(F13="","",IF(F13&gt;G13,1,0))</f>
        <v>1</v>
      </c>
      <c r="AC13" s="10">
        <f>IF(G13="","",IF(G13&gt;F13,1,0))</f>
        <v>0</v>
      </c>
      <c r="AD13" s="10">
        <f>IF(H13="","",IF(H13&gt;I13,1,0))</f>
        <v>1</v>
      </c>
      <c r="AE13" s="10">
        <f>IF(I13="","",IF(I13&gt;H13,1,0))</f>
        <v>0</v>
      </c>
      <c r="AF13" s="10">
        <f>IF(J13="","",IF(J13&gt;K13,1,0))</f>
        <v>1</v>
      </c>
      <c r="AG13" s="10">
        <f>IF(K13="","",IF(K13&gt;J13,1,0))</f>
        <v>0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Теодор Постоловски (788)</v>
      </c>
      <c r="D14" s="140">
        <v>4</v>
      </c>
      <c r="E14" s="141" t="str">
        <f>IF(C6="","",VLOOKUP(D14,$B$3:$E$6,2,FALSE))</f>
        <v>Борис Младеновски</v>
      </c>
      <c r="F14" s="142">
        <v>6</v>
      </c>
      <c r="G14" s="143">
        <v>11</v>
      </c>
      <c r="H14" s="144">
        <v>9</v>
      </c>
      <c r="I14" s="143">
        <v>11</v>
      </c>
      <c r="J14" s="142">
        <v>6</v>
      </c>
      <c r="K14" s="145">
        <v>11</v>
      </c>
      <c r="L14" s="144"/>
      <c r="M14" s="143"/>
      <c r="N14" s="142"/>
      <c r="O14" s="145"/>
      <c r="P14" s="144"/>
      <c r="Q14" s="143"/>
      <c r="R14" s="142"/>
      <c r="S14" s="145"/>
      <c r="T14" s="146">
        <f>IF(F14="","",SUM(SUMPRODUCT(--(F14&gt;G14)),SUMPRODUCT(--(H14&gt;I14)),SUMPRODUCT(--(J14&gt;K14)),SUMPRODUCT(--(L14&gt;M14)),SUMPRODUCT(--(N14&gt;O14)),SUMPRODUCT(--(P14&gt;Q14)),SUMPRODUCT(--(R14&gt;S14))))</f>
        <v>0</v>
      </c>
      <c r="U14" s="147">
        <f>IF(F14="","",SUM(SUMPRODUCT(--(F14&lt;G14)),SUMPRODUCT(--(H14&lt;I14)),SUMPRODUCT(--(J14&lt;K14)),SUMPRODUCT(--(L14&lt;M14)),SUMPRODUCT(--(N14&lt;O14)),SUMPRODUCT(--(P14&lt;Q14)),SUMPRODUCT(--(R14&lt;S14))))</f>
        <v>3</v>
      </c>
      <c r="AB14" s="10">
        <f>IF(F14="","",IF(F14&gt;G14,1,0))</f>
        <v>0</v>
      </c>
      <c r="AC14" s="10">
        <f>IF(G14="","",IF(G14&gt;F14,1,0))</f>
        <v>1</v>
      </c>
      <c r="AD14" s="10">
        <f>IF(H14="","",IF(H14&gt;I14,1,0))</f>
        <v>0</v>
      </c>
      <c r="AE14" s="10">
        <f>IF(I14="","",IF(I14&gt;H14,1,0))</f>
        <v>1</v>
      </c>
      <c r="AF14" s="10">
        <f>IF(J14="","",IF(J14&gt;K14,1,0))</f>
        <v>0</v>
      </c>
      <c r="AG14" s="10">
        <f>IF(K14="","",IF(K14&gt;J14,1,0))</f>
        <v>1</v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Марко Цикарски (550)</v>
      </c>
      <c r="D17" s="130">
        <v>4</v>
      </c>
      <c r="E17" s="131" t="str">
        <f>IF(C6="","",VLOOKUP(D17,$B$3:$E$6,2,FALSE))</f>
        <v>Борис Младеновски</v>
      </c>
      <c r="F17" s="132">
        <v>11</v>
      </c>
      <c r="G17" s="133">
        <v>5</v>
      </c>
      <c r="H17" s="134">
        <v>11</v>
      </c>
      <c r="I17" s="133">
        <v>4</v>
      </c>
      <c r="J17" s="132">
        <v>11</v>
      </c>
      <c r="K17" s="135">
        <v>2</v>
      </c>
      <c r="L17" s="134"/>
      <c r="M17" s="133"/>
      <c r="N17" s="132"/>
      <c r="O17" s="135"/>
      <c r="P17" s="134"/>
      <c r="Q17" s="133"/>
      <c r="R17" s="132"/>
      <c r="S17" s="135"/>
      <c r="T17" s="136">
        <f>IF(F17="","",SUM(SUMPRODUCT(--(F17&gt;G17)),SUMPRODUCT(--(H17&gt;I17)),SUMPRODUCT(--(J17&gt;K17)),SUMPRODUCT(--(L17&gt;M17)),SUMPRODUCT(--(N17&gt;O17)),SUMPRODUCT(--(P17&gt;Q17)),SUMPRODUCT(--(R17&gt;S17))))</f>
        <v>3</v>
      </c>
      <c r="U17" s="137">
        <f>IF(F17="","",SUM(SUMPRODUCT(--(F17&lt;G17)),SUMPRODUCT(--(H17&lt;I17)),SUMPRODUCT(--(J17&lt;K17)),SUMPRODUCT(--(L17&lt;M17)),SUMPRODUCT(--(N17&lt;O17)),SUMPRODUCT(--(P17&lt;Q17)),SUMPRODUCT(--(R17&lt;S17))))</f>
        <v>0</v>
      </c>
      <c r="AB17" s="10">
        <f>IF(F17="","",IF(F17&gt;G17,1,0))</f>
        <v>1</v>
      </c>
      <c r="AC17" s="10">
        <f>IF(G17="","",IF(G17&gt;F17,1,0))</f>
        <v>0</v>
      </c>
      <c r="AD17" s="10">
        <f>IF(H17="","",IF(H17&gt;I17,1,0))</f>
        <v>1</v>
      </c>
      <c r="AE17" s="10">
        <f>IF(I17="","",IF(I17&gt;H17,1,0))</f>
        <v>0</v>
      </c>
      <c r="AF17" s="10">
        <f>IF(J17="","",IF(J17&gt;K17,1,0))</f>
        <v>1</v>
      </c>
      <c r="AG17" s="10">
        <f>IF(K17="","",IF(K17&gt;J17,1,0))</f>
        <v>0</v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Теодор Постоловски (788)</v>
      </c>
      <c r="D18" s="140">
        <v>2</v>
      </c>
      <c r="E18" s="141" t="str">
        <f>IF(C4="","",VLOOKUP(D18,$B$3:$E$6,2,FALSE))</f>
        <v>Илија Ѓорчески (681)</v>
      </c>
      <c r="F18" s="142">
        <v>7</v>
      </c>
      <c r="G18" s="143">
        <v>11</v>
      </c>
      <c r="H18" s="144">
        <v>5</v>
      </c>
      <c r="I18" s="143">
        <v>11</v>
      </c>
      <c r="J18" s="142">
        <v>6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B12:E12"/>
    <mergeCell ref="F12:G12"/>
    <mergeCell ref="H12:I12"/>
    <mergeCell ref="J12:K12"/>
    <mergeCell ref="L12:M12"/>
    <mergeCell ref="N8:O8"/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>
    <tabColor rgb="FFFF0000"/>
  </sheetPr>
  <dimension ref="B1:AU21"/>
  <sheetViews>
    <sheetView topLeftCell="C2" workbookViewId="0">
      <selection activeCell="L18" sqref="L18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49" t="s">
        <v>0</v>
      </c>
      <c r="C1" s="449"/>
      <c r="D1" s="449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398" t="s">
        <v>1</v>
      </c>
      <c r="R1" s="398"/>
      <c r="S1" s="398"/>
      <c r="T1" s="398"/>
      <c r="U1" s="398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50" t="s">
        <v>3</v>
      </c>
      <c r="D2" s="450"/>
      <c r="E2" s="451"/>
      <c r="F2" s="405">
        <v>1</v>
      </c>
      <c r="G2" s="403"/>
      <c r="H2" s="404">
        <v>2</v>
      </c>
      <c r="I2" s="403"/>
      <c r="J2" s="404">
        <v>3</v>
      </c>
      <c r="K2" s="403"/>
      <c r="L2" s="404">
        <v>4</v>
      </c>
      <c r="M2" s="405"/>
      <c r="N2" s="406" t="s">
        <v>4</v>
      </c>
      <c r="O2" s="407"/>
      <c r="P2" s="408" t="s">
        <v>84</v>
      </c>
      <c r="Q2" s="409"/>
      <c r="R2" s="410" t="s">
        <v>5</v>
      </c>
      <c r="S2" s="410"/>
      <c r="T2" s="100" t="s">
        <v>6</v>
      </c>
      <c r="W2" s="7">
        <v>1</v>
      </c>
      <c r="X2" s="411" t="str">
        <f>IF(ISERROR(INDEX($C$3:$C$6,MATCH(W2,$T$3:$T$6,0))),"",(INDEX($C$3:$C$6,MATCH(W2,$T$3:$T$6,0))))</f>
        <v>Кире Тодоровски (654)</v>
      </c>
      <c r="Y2" s="412"/>
      <c r="Z2" s="413"/>
      <c r="AB2" s="414" t="s">
        <v>85</v>
      </c>
      <c r="AC2" s="414"/>
      <c r="AD2" s="414"/>
      <c r="AE2" s="414"/>
      <c r="AG2" s="6" t="s">
        <v>86</v>
      </c>
      <c r="AK2" s="415" t="s">
        <v>87</v>
      </c>
      <c r="AL2" s="415"/>
      <c r="AP2" s="6" t="s">
        <v>88</v>
      </c>
    </row>
    <row r="3" spans="2:47" ht="24" customHeight="1">
      <c r="B3" s="200">
        <v>1</v>
      </c>
      <c r="C3" s="445" t="str">
        <f>IF(GROUPS!D9="","",GROUPS!D9)</f>
        <v>Давид Треновски (723)</v>
      </c>
      <c r="D3" s="445"/>
      <c r="E3" s="446"/>
      <c r="F3" s="197"/>
      <c r="G3" s="103"/>
      <c r="H3" s="104">
        <f>T13</f>
        <v>0</v>
      </c>
      <c r="I3" s="105">
        <f>U13</f>
        <v>3</v>
      </c>
      <c r="J3" s="104">
        <f>T9</f>
        <v>3</v>
      </c>
      <c r="K3" s="106">
        <f>U9</f>
        <v>0</v>
      </c>
      <c r="L3" s="104" t="str">
        <f>T17</f>
        <v/>
      </c>
      <c r="M3" s="107" t="str">
        <f>U17</f>
        <v/>
      </c>
      <c r="N3" s="108">
        <f>IF(AND(T9="",T13="",T17=""),"",SUM(H3,J3,L3))</f>
        <v>3</v>
      </c>
      <c r="O3" s="109">
        <f>IF(AND(T9="",T13="",T17=""),"",SUM(I3,K3,M3))</f>
        <v>3</v>
      </c>
      <c r="P3" s="110">
        <f>IF(AND(T9="",T13="",T17=""),"",AG3)</f>
        <v>61</v>
      </c>
      <c r="Q3" s="111">
        <f>IF(AND(T9="",T13="",T17=""),"",AP3)</f>
        <v>37</v>
      </c>
      <c r="R3" s="419">
        <f>IF(ISERROR(IF(AND(T9="",T13="",T17=""),"",SUM(AB3:AD3)+(N3-O3)/1000)+(AK3/10000)),"",IF(AND(T9="",T13="",T17=""),"",SUM(AB3:AD3)+(N3-O3)/1000)+(AK3/10000)+(AG3/100000))</f>
        <v>3.0030100000000002</v>
      </c>
      <c r="S3" s="419"/>
      <c r="T3" s="112">
        <f>IF(ISERROR(IF(C3="","",RANK(R3,$R$3:$S$6,0))),"",IF(C3="","",RANK(R3,$R$3:$S$6,0)))</f>
        <v>2</v>
      </c>
      <c r="U3" s="9"/>
      <c r="V3" s="9"/>
      <c r="W3" s="7">
        <v>2</v>
      </c>
      <c r="X3" s="411" t="str">
        <f t="shared" ref="X3:X5" si="0">IF(ISERROR(INDEX($C$3:$C$6,MATCH(W3,$T$3:$T$6,0))),"",(INDEX($C$3:$C$6,MATCH(W3,$T$3:$T$6,0))))</f>
        <v>Давид Треновски (723)</v>
      </c>
      <c r="Y3" s="412"/>
      <c r="Z3" s="413"/>
      <c r="AB3" s="10">
        <f>IF(H3="","",IF(H3&gt;I3,2,1))</f>
        <v>1</v>
      </c>
      <c r="AC3" s="10">
        <f>IF(J3="","",IF(J3&gt;K3,2,1))</f>
        <v>2</v>
      </c>
      <c r="AD3" s="10" t="str">
        <f>IF(L3="","",IF(L3&gt;M3,2,1))</f>
        <v/>
      </c>
      <c r="AE3" s="182"/>
      <c r="AG3" s="11">
        <f>SUM(AH3:AJ3)</f>
        <v>61</v>
      </c>
      <c r="AH3" s="10">
        <f>F9+H9+J9+L9+N9+P9+R9</f>
        <v>33</v>
      </c>
      <c r="AI3" s="10">
        <f>F13+H13+J13+L13+N13+P13+R13</f>
        <v>28</v>
      </c>
      <c r="AJ3" s="10">
        <f>F17+H17+J17+L17+N17+P17+R17</f>
        <v>0</v>
      </c>
      <c r="AK3" s="420">
        <f>SUM(AH3:AJ3)-SUM(AM3:AO3)</f>
        <v>24</v>
      </c>
      <c r="AL3" s="421"/>
      <c r="AM3" s="10">
        <f>AH5</f>
        <v>3</v>
      </c>
      <c r="AN3" s="10">
        <f>AI4</f>
        <v>34</v>
      </c>
      <c r="AO3" s="10">
        <f>AJ6</f>
        <v>0</v>
      </c>
      <c r="AP3" s="9">
        <f>SUM(AM3:AO3)</f>
        <v>37</v>
      </c>
    </row>
    <row r="4" spans="2:47" ht="24" customHeight="1">
      <c r="B4" s="200">
        <v>2</v>
      </c>
      <c r="C4" s="445" t="str">
        <f>IF(GROUPS!D10="","",GROUPS!D10)</f>
        <v>Кире Тодоровски (654)</v>
      </c>
      <c r="D4" s="445"/>
      <c r="E4" s="446"/>
      <c r="F4" s="198">
        <f>U13</f>
        <v>3</v>
      </c>
      <c r="G4" s="106">
        <f>T13</f>
        <v>0</v>
      </c>
      <c r="H4" s="114"/>
      <c r="I4" s="103"/>
      <c r="J4" s="104">
        <f>U18</f>
        <v>3</v>
      </c>
      <c r="K4" s="106">
        <f>T18</f>
        <v>0</v>
      </c>
      <c r="L4" s="104" t="str">
        <f>T10</f>
        <v/>
      </c>
      <c r="M4" s="115" t="str">
        <f>U10</f>
        <v/>
      </c>
      <c r="N4" s="108">
        <f>IF(AND(T10="",U13="",U18=""),"",SUM(F4,J4,L4))</f>
        <v>6</v>
      </c>
      <c r="O4" s="109">
        <f>IF(AND(T10="",U13="",U18=""),"",SUM(G4,K4,M4))</f>
        <v>0</v>
      </c>
      <c r="P4" s="110">
        <f>IF(AND(T10="",U13="",U18=""),"",AG4)</f>
        <v>67</v>
      </c>
      <c r="Q4" s="111">
        <f>IF(AND(T10="",U13="",U18=""),"",AP4)</f>
        <v>31</v>
      </c>
      <c r="R4" s="419">
        <f>IF(ISERROR(IF(AND(T10="",U13="",U18=""),"",SUM(AB4:AD4)+(N4-O4)/1000)+(AK4/10000)+(AG4/100000)),"",IF(AND(T10="",U13="",U18=""),"",SUM(AB4:AD4)+(N4-O4)/1000)+(AK4/10000)+(AG4/100000))</f>
        <v>4.0102700000000002</v>
      </c>
      <c r="S4" s="419"/>
      <c r="T4" s="112">
        <f>IF(ISERROR(IF(C4="","",RANK(R4,$R$3:$S$6,0))),"",IF(C4="","",RANK(R4,$R$3:$S$6,0)))</f>
        <v>1</v>
      </c>
      <c r="U4" s="9"/>
      <c r="V4" s="9"/>
      <c r="W4" s="7">
        <v>3</v>
      </c>
      <c r="X4" s="422" t="str">
        <f t="shared" si="0"/>
        <v>Марко Белчовски (779)</v>
      </c>
      <c r="Y4" s="423"/>
      <c r="Z4" s="424"/>
      <c r="AB4" s="10">
        <f>IF(F4="","",IF(F4&gt;G4,2,1))</f>
        <v>2</v>
      </c>
      <c r="AC4" s="10">
        <f>IF(J4="","",IF(J4&gt;K4,2,1))</f>
        <v>2</v>
      </c>
      <c r="AD4" s="10" t="str">
        <f>IF(L4="","",IF(L4&gt;M4,2,1))</f>
        <v/>
      </c>
      <c r="AE4" s="182"/>
      <c r="AG4" s="11">
        <f t="shared" ref="AG4:AG6" si="1">SUM(AH4:AJ4)</f>
        <v>67</v>
      </c>
      <c r="AH4" s="10">
        <f>F10+H10+J10+L10+N10+P10+R10</f>
        <v>0</v>
      </c>
      <c r="AI4" s="10">
        <f>G13+I13+K13+M13+O13+Q13+S13</f>
        <v>34</v>
      </c>
      <c r="AJ4" s="10">
        <f>G18+I18+K18+M18+O18+Q18+S18</f>
        <v>33</v>
      </c>
      <c r="AK4" s="420">
        <f t="shared" ref="AK4:AK6" si="2">SUM(AH4:AJ4)-SUM(AM4:AO4)</f>
        <v>36</v>
      </c>
      <c r="AL4" s="421"/>
      <c r="AM4" s="10">
        <f>AH6</f>
        <v>0</v>
      </c>
      <c r="AN4" s="10">
        <f>AI3</f>
        <v>28</v>
      </c>
      <c r="AO4" s="10">
        <f>AJ5</f>
        <v>3</v>
      </c>
      <c r="AP4" s="9">
        <f t="shared" ref="AP4:AP6" si="3">SUM(AM4:AO4)</f>
        <v>31</v>
      </c>
    </row>
    <row r="5" spans="2:47" ht="24" customHeight="1">
      <c r="B5" s="200">
        <v>3</v>
      </c>
      <c r="C5" s="445" t="str">
        <f>IF(GROUPS!D11="","",GROUPS!D11)</f>
        <v>Марко Белчовски (779)</v>
      </c>
      <c r="D5" s="445"/>
      <c r="E5" s="446"/>
      <c r="F5" s="198">
        <f>U9</f>
        <v>0</v>
      </c>
      <c r="G5" s="106">
        <f>T9</f>
        <v>3</v>
      </c>
      <c r="H5" s="104">
        <f>T18</f>
        <v>0</v>
      </c>
      <c r="I5" s="106">
        <f>U18</f>
        <v>3</v>
      </c>
      <c r="J5" s="114"/>
      <c r="K5" s="103"/>
      <c r="L5" s="104" t="str">
        <f>T14</f>
        <v/>
      </c>
      <c r="M5" s="115" t="str">
        <f>U14</f>
        <v/>
      </c>
      <c r="N5" s="108">
        <f>IF(AND(U9="",T14="",T18=""),"",SUM(F5,H5,L5))</f>
        <v>0</v>
      </c>
      <c r="O5" s="109">
        <f>IF(AND(U9="",T14="",T18=""),"",SUM(G5,I5,M5))</f>
        <v>6</v>
      </c>
      <c r="P5" s="110">
        <f>IF(AND(U9="",T14="",T18=""),"",AG5)</f>
        <v>6</v>
      </c>
      <c r="Q5" s="111">
        <f>IF(AND(U9="",T14="",T18=""),"",AP5)</f>
        <v>66</v>
      </c>
      <c r="R5" s="419">
        <f>IF(ISERROR(IF(AND(U9="",T14="",T18=""),"",SUM(AB5:AD5)+(N5-O5)/1000)+(AK5/10000)+(AG5/100000)),"",IF(AND(U9="",T14="",T18=""),"",SUM(AB5:AD5)+(N5-O5)/1000)+(AK5/10000)+(AG5/100000))</f>
        <v>1.9880599999999999</v>
      </c>
      <c r="S5" s="419"/>
      <c r="T5" s="112">
        <f>IF(ISERROR(IF(C5="","",RANK(R5,$R$3:$S$6,0))),"",IF(C5="","",RANK(R5,$R$3:$S$6,0)))</f>
        <v>3</v>
      </c>
      <c r="U5" s="9"/>
      <c r="V5" s="9"/>
      <c r="W5" s="7">
        <v>4</v>
      </c>
      <c r="X5" s="422" t="str">
        <f t="shared" si="0"/>
        <v/>
      </c>
      <c r="Y5" s="423"/>
      <c r="Z5" s="424"/>
      <c r="AB5" s="10">
        <f t="shared" ref="AB5:AB6" si="4">IF(F5="","",IF(F5&gt;G5,2,1))</f>
        <v>1</v>
      </c>
      <c r="AC5" s="10">
        <f>IF(H5="","",IF(H5&gt;I5,2,1))</f>
        <v>1</v>
      </c>
      <c r="AD5" s="10" t="str">
        <f>IF(L5="","",IF(L5&gt;M5,2,1))</f>
        <v/>
      </c>
      <c r="AE5" s="182"/>
      <c r="AG5" s="11">
        <f t="shared" si="1"/>
        <v>6</v>
      </c>
      <c r="AH5" s="10">
        <f>G9+I9+K9+M9+O9+Q9+S9</f>
        <v>3</v>
      </c>
      <c r="AI5" s="10">
        <f>F14+H14+J14+L14+N14+P14+R14</f>
        <v>0</v>
      </c>
      <c r="AJ5" s="10">
        <f>F18+H18+J18+L18+N18+P18+R18</f>
        <v>3</v>
      </c>
      <c r="AK5" s="420">
        <f t="shared" si="2"/>
        <v>-60</v>
      </c>
      <c r="AL5" s="421"/>
      <c r="AM5" s="10">
        <f>AH3</f>
        <v>33</v>
      </c>
      <c r="AN5" s="10">
        <f>AI6</f>
        <v>0</v>
      </c>
      <c r="AO5" s="10">
        <f>AJ4</f>
        <v>33</v>
      </c>
      <c r="AP5" s="9">
        <f t="shared" si="3"/>
        <v>66</v>
      </c>
    </row>
    <row r="6" spans="2:47" ht="24" customHeight="1" thickBot="1">
      <c r="B6" s="201">
        <v>4</v>
      </c>
      <c r="C6" s="447" t="str">
        <f>IF(GROUPS!D12="","",GROUPS!D12)</f>
        <v/>
      </c>
      <c r="D6" s="447"/>
      <c r="E6" s="448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428" t="str">
        <f>IF(ISERROR(IF(AND(U10="",U14="",U17=""),"",SUM(AB6:AD6)+(N6-O6)/1000)+(AK6/10000)+(AG6/100000)),"",IF(AND(U10="",U14="",U17=""),"",SUM(AB6:AD6)+(N6-O6)/1000)+(AK6/10000)+(AG6/100000))</f>
        <v/>
      </c>
      <c r="S6" s="428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420">
        <f t="shared" si="2"/>
        <v>0</v>
      </c>
      <c r="AL6" s="421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134</v>
      </c>
      <c r="Q7" s="127">
        <f>SUM(Q3:Q6)</f>
        <v>134</v>
      </c>
    </row>
    <row r="8" spans="2:47" ht="18.600000000000001" thickBot="1">
      <c r="B8" s="429" t="s">
        <v>7</v>
      </c>
      <c r="C8" s="430"/>
      <c r="D8" s="430"/>
      <c r="E8" s="431"/>
      <c r="F8" s="432" t="s">
        <v>8</v>
      </c>
      <c r="G8" s="433"/>
      <c r="H8" s="434" t="s">
        <v>9</v>
      </c>
      <c r="I8" s="433"/>
      <c r="J8" s="434" t="s">
        <v>10</v>
      </c>
      <c r="K8" s="433"/>
      <c r="L8" s="434" t="s">
        <v>11</v>
      </c>
      <c r="M8" s="433"/>
      <c r="N8" s="434" t="s">
        <v>12</v>
      </c>
      <c r="O8" s="433"/>
      <c r="P8" s="434" t="s">
        <v>13</v>
      </c>
      <c r="Q8" s="433"/>
      <c r="R8" s="434" t="s">
        <v>14</v>
      </c>
      <c r="S8" s="437"/>
      <c r="T8" s="429" t="s">
        <v>15</v>
      </c>
      <c r="U8" s="431"/>
      <c r="AB8" s="435">
        <v>1</v>
      </c>
      <c r="AC8" s="436"/>
      <c r="AD8" s="435">
        <v>2</v>
      </c>
      <c r="AE8" s="436"/>
      <c r="AF8" s="435">
        <v>3</v>
      </c>
      <c r="AG8" s="436"/>
      <c r="AH8" s="435">
        <v>4</v>
      </c>
      <c r="AI8" s="436"/>
      <c r="AJ8" s="435">
        <v>5</v>
      </c>
      <c r="AK8" s="436"/>
      <c r="AL8" s="435">
        <v>6</v>
      </c>
      <c r="AM8" s="436"/>
      <c r="AN8" s="435">
        <v>7</v>
      </c>
      <c r="AO8" s="436"/>
    </row>
    <row r="9" spans="2:47">
      <c r="B9" s="128">
        <v>1</v>
      </c>
      <c r="C9" s="129" t="str">
        <f>IF(C3="","",VLOOKUP(B9,$B$3:$E$6,2,FALSE))</f>
        <v>Давид Треновски (723)</v>
      </c>
      <c r="D9" s="130">
        <v>3</v>
      </c>
      <c r="E9" s="131" t="str">
        <f>IF(C5="","",VLOOKUP(D9,$B$3:$E$6,2,FALSE))</f>
        <v>Марко Белчовски (779)</v>
      </c>
      <c r="F9" s="132">
        <v>11</v>
      </c>
      <c r="G9" s="133">
        <v>0</v>
      </c>
      <c r="H9" s="134">
        <v>11</v>
      </c>
      <c r="I9" s="133">
        <v>0</v>
      </c>
      <c r="J9" s="132">
        <v>11</v>
      </c>
      <c r="K9" s="135">
        <v>3</v>
      </c>
      <c r="L9" s="134"/>
      <c r="M9" s="133"/>
      <c r="N9" s="132"/>
      <c r="O9" s="135"/>
      <c r="P9" s="134"/>
      <c r="Q9" s="133"/>
      <c r="R9" s="132"/>
      <c r="S9" s="135"/>
      <c r="T9" s="136">
        <f>IF(F9="","",SUM(SUMPRODUCT(--(F9&gt;G9)),SUMPRODUCT(--(H9&gt;I9)),SUMPRODUCT(--(J9&gt;K9)),SUMPRODUCT(--(L9&gt;M9)),SUMPRODUCT(--(N9&gt;O9)),SUMPRODUCT(--(P9&gt;Q9)),SUMPRODUCT(--(R9&gt;S9))))</f>
        <v>3</v>
      </c>
      <c r="U9" s="137">
        <f>IF(F9="","",SUM(SUMPRODUCT(--(F9&lt;G9)),SUMPRODUCT(--(H9&lt;I9)),SUMPRODUCT(--(J9&lt;K9)),SUMPRODUCT(--(L9&lt;M9)),SUMPRODUCT(--(N9&lt;O9)),SUMPRODUCT(--(P9&lt;Q9)),SUMPRODUCT(--(R9&lt;S9))))</f>
        <v>0</v>
      </c>
      <c r="AB9" s="10">
        <f>IF(F9="","",IF(F9&gt;G9,1,0))</f>
        <v>1</v>
      </c>
      <c r="AC9" s="10">
        <f>IF(G9="","",IF(G9&gt;F9,1,0))</f>
        <v>0</v>
      </c>
      <c r="AD9" s="10">
        <f>IF(H9="","",IF(H9&gt;I9,1,0))</f>
        <v>1</v>
      </c>
      <c r="AE9" s="10">
        <f>IF(I9="","",IF(I9&gt;H9,1,0))</f>
        <v>0</v>
      </c>
      <c r="AF9" s="10">
        <f>IF(J9="","",IF(J9&gt;K9,1,0))</f>
        <v>1</v>
      </c>
      <c r="AG9" s="10">
        <f>IF(K9="","",IF(K9&gt;J9,1,0))</f>
        <v>0</v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>Кире Тодоровски (654)</v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429" t="s">
        <v>16</v>
      </c>
      <c r="C12" s="430"/>
      <c r="D12" s="430"/>
      <c r="E12" s="431"/>
      <c r="F12" s="432" t="s">
        <v>8</v>
      </c>
      <c r="G12" s="433"/>
      <c r="H12" s="434" t="s">
        <v>9</v>
      </c>
      <c r="I12" s="433"/>
      <c r="J12" s="434" t="s">
        <v>10</v>
      </c>
      <c r="K12" s="433"/>
      <c r="L12" s="434" t="s">
        <v>11</v>
      </c>
      <c r="M12" s="433"/>
      <c r="N12" s="434" t="s">
        <v>12</v>
      </c>
      <c r="O12" s="433"/>
      <c r="P12" s="434" t="s">
        <v>13</v>
      </c>
      <c r="Q12" s="433"/>
      <c r="R12" s="434" t="s">
        <v>14</v>
      </c>
      <c r="S12" s="437"/>
      <c r="T12" s="429" t="s">
        <v>15</v>
      </c>
      <c r="U12" s="431"/>
      <c r="AU12" s="150"/>
    </row>
    <row r="13" spans="2:47">
      <c r="B13" s="128">
        <v>1</v>
      </c>
      <c r="C13" s="148" t="str">
        <f>IF(C3="","",VLOOKUP(B13,$B$3:$E$6,2,FALSE))</f>
        <v>Давид Треновски (723)</v>
      </c>
      <c r="D13" s="130">
        <v>2</v>
      </c>
      <c r="E13" s="131" t="str">
        <f>IF(C4="","",VLOOKUP(D13,$B$3:$E$6,2,FALSE))</f>
        <v>Кире Тодоровски (654)</v>
      </c>
      <c r="F13" s="132">
        <v>9</v>
      </c>
      <c r="G13" s="133">
        <v>11</v>
      </c>
      <c r="H13" s="134">
        <v>9</v>
      </c>
      <c r="I13" s="133">
        <v>11</v>
      </c>
      <c r="J13" s="132">
        <v>10</v>
      </c>
      <c r="K13" s="135">
        <v>12</v>
      </c>
      <c r="L13" s="134"/>
      <c r="M13" s="133"/>
      <c r="N13" s="132"/>
      <c r="O13" s="135"/>
      <c r="P13" s="134"/>
      <c r="Q13" s="133"/>
      <c r="R13" s="132"/>
      <c r="S13" s="135"/>
      <c r="T13" s="136">
        <f>IF(F13="","",SUM(SUMPRODUCT(--(F13&gt;G13)),SUMPRODUCT(--(H13&gt;I13)),SUMPRODUCT(--(J13&gt;K13)),SUMPRODUCT(--(L13&gt;M13)),SUMPRODUCT(--(N13&gt;O13)),SUMPRODUCT(--(P13&gt;Q13)),SUMPRODUCT(--(R13&gt;S13))))</f>
        <v>0</v>
      </c>
      <c r="U13" s="137">
        <f>IF(F13="","",SUM(SUMPRODUCT(--(F13&lt;G13)),SUMPRODUCT(--(H13&lt;I13)),SUMPRODUCT(--(J13&lt;K13)),SUMPRODUCT(--(L13&lt;M13)),SUMPRODUCT(--(N13&lt;O13)),SUMPRODUCT(--(P13&lt;Q13)),SUMPRODUCT(--(R13&lt;S13))))</f>
        <v>3</v>
      </c>
      <c r="AB13" s="10">
        <f>IF(F13="","",IF(F13&gt;G13,1,0))</f>
        <v>0</v>
      </c>
      <c r="AC13" s="10">
        <f>IF(G13="","",IF(G13&gt;F13,1,0))</f>
        <v>1</v>
      </c>
      <c r="AD13" s="10">
        <f>IF(H13="","",IF(H13&gt;I13,1,0))</f>
        <v>0</v>
      </c>
      <c r="AE13" s="10">
        <f>IF(I13="","",IF(I13&gt;H13,1,0))</f>
        <v>1</v>
      </c>
      <c r="AF13" s="10">
        <f>IF(J13="","",IF(J13&gt;K13,1,0))</f>
        <v>0</v>
      </c>
      <c r="AG13" s="10">
        <f>IF(K13="","",IF(K13&gt;J13,1,0))</f>
        <v>1</v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>Марко Белчовски (779)</v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429" t="s">
        <v>17</v>
      </c>
      <c r="C16" s="430"/>
      <c r="D16" s="430"/>
      <c r="E16" s="431"/>
      <c r="F16" s="432" t="s">
        <v>8</v>
      </c>
      <c r="G16" s="433"/>
      <c r="H16" s="434" t="s">
        <v>9</v>
      </c>
      <c r="I16" s="433"/>
      <c r="J16" s="434" t="s">
        <v>10</v>
      </c>
      <c r="K16" s="433"/>
      <c r="L16" s="434" t="s">
        <v>11</v>
      </c>
      <c r="M16" s="433"/>
      <c r="N16" s="434" t="s">
        <v>12</v>
      </c>
      <c r="O16" s="433"/>
      <c r="P16" s="434" t="s">
        <v>13</v>
      </c>
      <c r="Q16" s="433"/>
      <c r="R16" s="434" t="s">
        <v>14</v>
      </c>
      <c r="S16" s="437"/>
      <c r="T16" s="429" t="s">
        <v>15</v>
      </c>
      <c r="U16" s="431"/>
    </row>
    <row r="17" spans="2:41">
      <c r="B17" s="128">
        <v>1</v>
      </c>
      <c r="C17" s="129" t="str">
        <f>IF(C3="","",VLOOKUP(B17,$B$3:$E$6,2,FALSE))</f>
        <v>Давид Треновски (723)</v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>Марко Белчовски (779)</v>
      </c>
      <c r="D18" s="140">
        <v>2</v>
      </c>
      <c r="E18" s="141" t="str">
        <f>IF(C4="","",VLOOKUP(D18,$B$3:$E$6,2,FALSE))</f>
        <v>Кире Тодоровски (654)</v>
      </c>
      <c r="F18" s="142">
        <v>1</v>
      </c>
      <c r="G18" s="143">
        <v>11</v>
      </c>
      <c r="H18" s="144">
        <v>1</v>
      </c>
      <c r="I18" s="143">
        <v>11</v>
      </c>
      <c r="J18" s="142">
        <v>1</v>
      </c>
      <c r="K18" s="145">
        <v>11</v>
      </c>
      <c r="L18" s="144"/>
      <c r="M18" s="143"/>
      <c r="N18" s="142"/>
      <c r="O18" s="145"/>
      <c r="P18" s="144"/>
      <c r="Q18" s="143"/>
      <c r="R18" s="142"/>
      <c r="S18" s="145"/>
      <c r="T18" s="146">
        <f>IF(F18="","",SUM(SUMPRODUCT(--(F18&gt;G18)),SUMPRODUCT(--(H18&gt;I18)),SUMPRODUCT(--(J18&gt;K18)),SUMPRODUCT(--(L18&gt;M18)),SUMPRODUCT(--(N18&gt;O18)),SUMPRODUCT(--(P18&gt;Q18)),SUMPRODUCT(--(R18&gt;S18))))</f>
        <v>0</v>
      </c>
      <c r="U18" s="147">
        <f>IF(F18="","",SUM(SUMPRODUCT(--(F18&lt;G18)),SUMPRODUCT(--(H18&lt;I18)),SUMPRODUCT(--(J18&lt;K18)),SUMPRODUCT(--(L18&lt;M18)),SUMPRODUCT(--(N18&lt;O18)),SUMPRODUCT(--(P18&lt;Q18)),SUMPRODUCT(--(R18&lt;S18))))</f>
        <v>3</v>
      </c>
      <c r="AB18" s="10">
        <f>IF(F18="","",IF(F18&gt;G18,1,0))</f>
        <v>0</v>
      </c>
      <c r="AC18" s="10">
        <f>IF(G18="","",IF(G18&gt;F18,1,0))</f>
        <v>1</v>
      </c>
      <c r="AD18" s="10">
        <f>IF(H18="","",IF(H18&gt;I18,1,0))</f>
        <v>0</v>
      </c>
      <c r="AE18" s="10">
        <f>IF(I18="","",IF(I18&gt;H18,1,0))</f>
        <v>1</v>
      </c>
      <c r="AF18" s="10">
        <f>IF(J18="","",IF(J18&gt;K18,1,0))</f>
        <v>0</v>
      </c>
      <c r="AG18" s="10">
        <f>IF(K18="","",IF(K18&gt;J18,1,0))</f>
        <v>1</v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438"/>
      <c r="C21" s="438"/>
      <c r="D21" s="438"/>
      <c r="E21" s="438"/>
      <c r="F21" s="438"/>
      <c r="G21" s="438"/>
      <c r="H21" s="438"/>
      <c r="I21" s="438"/>
      <c r="J21" s="438"/>
      <c r="K21" s="438"/>
      <c r="L21" s="438"/>
      <c r="M21" s="438"/>
      <c r="N21" s="438"/>
      <c r="O21" s="438"/>
      <c r="P21" s="438"/>
      <c r="Q21" s="438"/>
      <c r="R21" s="438"/>
      <c r="S21" s="438"/>
      <c r="T21" s="438"/>
      <c r="U21" s="438"/>
    </row>
  </sheetData>
  <mergeCells count="63"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T8:U8"/>
    <mergeCell ref="AB8:AC8"/>
    <mergeCell ref="T16:U16"/>
    <mergeCell ref="P12:Q12"/>
    <mergeCell ref="R12:S12"/>
    <mergeCell ref="T12:U12"/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2026-02-22T13:51:33Z</dcterms:modified>
</cp:coreProperties>
</file>