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codeName="ThisWorkbook" defaultThemeVersion="124226"/>
  <xr:revisionPtr revIDLastSave="0" documentId="13_ncr:1_{0368BFC2-EE9E-42AE-AD1D-E3620FCE323E}" xr6:coauthVersionLast="47" xr6:coauthVersionMax="47" xr10:uidLastSave="{00000000-0000-0000-0000-000000000000}"/>
  <bookViews>
    <workbookView xWindow="-108" yWindow="-108" windowWidth="23256" windowHeight="12456" tabRatio="926" activeTab="23" xr2:uid="{00000000-000D-0000-FFFF-FFFF00000000}"/>
  </bookViews>
  <sheets>
    <sheet name="GROUPS" sheetId="1" r:id="rId1"/>
    <sheet name="PARTICIPANTS" sheetId="19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r:id="rId9"/>
    <sheet name="VI" sheetId="8" r:id="rId10"/>
    <sheet name="VII" sheetId="9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state="hidden" r:id="rId23"/>
    <sheet name="KO16(8 G)" sheetId="25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1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11" i="19"/>
  <c r="J24" i="19"/>
  <c r="J9" i="19"/>
  <c r="J18" i="19"/>
  <c r="J37" i="19"/>
  <c r="J21" i="19"/>
  <c r="J39" i="19"/>
  <c r="J8" i="19"/>
  <c r="J19" i="19"/>
  <c r="J6" i="19"/>
  <c r="J14" i="19"/>
  <c r="J33" i="19"/>
  <c r="J13" i="19"/>
  <c r="J4" i="19"/>
  <c r="J40" i="19"/>
  <c r="J38" i="19"/>
  <c r="I42" i="19"/>
  <c r="I11" i="19"/>
  <c r="I24" i="19"/>
  <c r="I9" i="19"/>
  <c r="I18" i="19"/>
  <c r="I37" i="19"/>
  <c r="I21" i="19"/>
  <c r="I39" i="19"/>
  <c r="I8" i="19"/>
  <c r="I19" i="19"/>
  <c r="I6" i="19"/>
  <c r="I14" i="19"/>
  <c r="I33" i="19"/>
  <c r="I13" i="19"/>
  <c r="I4" i="19"/>
  <c r="I40" i="19"/>
  <c r="I38" i="19"/>
  <c r="I22" i="19"/>
  <c r="I20" i="19"/>
  <c r="I43" i="19"/>
  <c r="I7" i="19"/>
  <c r="I30" i="19"/>
  <c r="I41" i="19"/>
  <c r="J22" i="19"/>
  <c r="J20" i="19"/>
  <c r="J43" i="19"/>
  <c r="J7" i="19"/>
  <c r="J30" i="19"/>
  <c r="J41" i="19"/>
  <c r="K38" i="19" l="1"/>
  <c r="K40" i="19"/>
  <c r="M4" i="19"/>
  <c r="K4" i="19"/>
  <c r="K13" i="19"/>
  <c r="K33" i="19"/>
  <c r="K14" i="19"/>
  <c r="M6" i="19"/>
  <c r="K6" i="19"/>
  <c r="K19" i="19"/>
  <c r="M8" i="19"/>
  <c r="K8" i="19"/>
  <c r="M39" i="19"/>
  <c r="K39" i="19"/>
  <c r="K21" i="19"/>
  <c r="K37" i="19"/>
  <c r="K18" i="19"/>
  <c r="K9" i="19"/>
  <c r="K24" i="19"/>
  <c r="M11" i="19"/>
  <c r="K11" i="19"/>
  <c r="M42" i="19"/>
  <c r="K42" i="19"/>
  <c r="K22" i="19" l="1"/>
  <c r="K20" i="19"/>
  <c r="K43" i="19"/>
  <c r="K7" i="19"/>
  <c r="K30" i="19"/>
  <c r="K41" i="19"/>
  <c r="K16" i="19"/>
  <c r="K34" i="19"/>
  <c r="K25" i="19"/>
  <c r="K31" i="19"/>
  <c r="K5" i="19"/>
  <c r="K15" i="19"/>
  <c r="K23" i="19"/>
  <c r="K36" i="19"/>
  <c r="K32" i="19"/>
  <c r="K10" i="19"/>
  <c r="K35" i="19"/>
  <c r="K26" i="19"/>
  <c r="K28" i="19"/>
  <c r="K12" i="19"/>
  <c r="K3" i="19"/>
  <c r="K27" i="19"/>
  <c r="K29" i="19"/>
  <c r="K17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3" i="49" l="1"/>
  <c r="G32" i="49"/>
  <c r="G31" i="49"/>
  <c r="G20" i="49"/>
  <c r="G19" i="49"/>
  <c r="G8" i="49"/>
  <c r="O44" i="49"/>
  <c r="O43" i="49"/>
  <c r="AN35" i="49" s="1"/>
  <c r="Y38" i="49"/>
  <c r="Y37" i="49"/>
  <c r="AB35" i="49" s="1"/>
  <c r="AJ35" i="49"/>
  <c r="AL31" i="49" s="1"/>
  <c r="AJ34" i="49"/>
  <c r="AM30" i="49" s="1"/>
  <c r="O32" i="49"/>
  <c r="O31" i="49"/>
  <c r="AN34" i="49" s="1"/>
  <c r="AJ26" i="49"/>
  <c r="AJ25" i="49"/>
  <c r="AN29" i="49" s="1"/>
  <c r="O20" i="49"/>
  <c r="O19" i="49"/>
  <c r="AN33" i="49" s="1"/>
  <c r="Y14" i="49"/>
  <c r="Y13" i="49"/>
  <c r="O8" i="49"/>
  <c r="O7" i="49"/>
  <c r="AN32" i="49" s="1"/>
  <c r="AN28" i="49" l="1"/>
  <c r="AN30" i="49"/>
  <c r="Q37" i="49"/>
  <c r="AN15" i="49"/>
  <c r="AN31" i="49"/>
  <c r="AB25" i="49"/>
  <c r="AB34" i="49"/>
  <c r="AM16" i="49"/>
  <c r="Q14" i="49"/>
  <c r="AO16" i="49"/>
  <c r="AB26" i="49"/>
  <c r="AM31" i="49"/>
  <c r="Q13" i="49"/>
  <c r="AO19" i="49"/>
  <c r="Q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BI30" i="48" l="1"/>
  <c r="AB7" i="48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16" i="19"/>
  <c r="J34" i="19"/>
  <c r="J25" i="19"/>
  <c r="M40" i="19" s="1"/>
  <c r="J31" i="19"/>
  <c r="J5" i="19"/>
  <c r="J15" i="19"/>
  <c r="J23" i="19"/>
  <c r="J36" i="19"/>
  <c r="J32" i="19"/>
  <c r="J10" i="19"/>
  <c r="M13" i="19" s="1"/>
  <c r="J35" i="19"/>
  <c r="J26" i="19"/>
  <c r="J28" i="19"/>
  <c r="J12" i="19"/>
  <c r="J3" i="19"/>
  <c r="J27" i="19"/>
  <c r="J29" i="19"/>
  <c r="J17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16" i="19"/>
  <c r="I34" i="19"/>
  <c r="I25" i="19"/>
  <c r="I31" i="19"/>
  <c r="I5" i="19"/>
  <c r="I15" i="19"/>
  <c r="I23" i="19"/>
  <c r="I36" i="19"/>
  <c r="I32" i="19"/>
  <c r="I10" i="19"/>
  <c r="I35" i="19"/>
  <c r="I26" i="19"/>
  <c r="I28" i="19"/>
  <c r="I12" i="19"/>
  <c r="I3" i="19"/>
  <c r="I27" i="19"/>
  <c r="I29" i="19"/>
  <c r="I17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9" i="19"/>
  <c r="M18" i="19"/>
  <c r="M14" i="19"/>
  <c r="M38" i="19"/>
  <c r="M33" i="19"/>
  <c r="M21" i="19"/>
  <c r="M24" i="19"/>
  <c r="M9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AM4" i="42" s="1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AG6" i="44" l="1"/>
  <c r="J4" i="45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AP3" i="45" s="1"/>
  <c r="Q3" i="45" s="1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O3" i="41" s="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L3" i="9"/>
  <c r="G4" i="9"/>
  <c r="AJ6" i="9"/>
  <c r="AO3" i="9" s="1"/>
  <c r="AI6" i="9"/>
  <c r="AN5" i="9" s="1"/>
  <c r="AH6" i="9"/>
  <c r="K6" i="9"/>
  <c r="J6" i="9"/>
  <c r="I6" i="9"/>
  <c r="H6" i="9"/>
  <c r="G6" i="9"/>
  <c r="F6" i="9"/>
  <c r="AJ5" i="9"/>
  <c r="AO4" i="9" s="1"/>
  <c r="AI5" i="9"/>
  <c r="AN6" i="9" s="1"/>
  <c r="M5" i="9"/>
  <c r="L5" i="9"/>
  <c r="I5" i="9"/>
  <c r="H5" i="9"/>
  <c r="AJ4" i="9"/>
  <c r="AO5" i="9" s="1"/>
  <c r="AI4" i="9"/>
  <c r="AN3" i="9" s="1"/>
  <c r="AH4" i="9"/>
  <c r="AM6" i="9" s="1"/>
  <c r="M4" i="9"/>
  <c r="L4" i="9"/>
  <c r="K4" i="9"/>
  <c r="J4" i="9"/>
  <c r="AM3" i="9"/>
  <c r="AJ3" i="9"/>
  <c r="AO6" i="9" s="1"/>
  <c r="AI3" i="9"/>
  <c r="AN4" i="9" s="1"/>
  <c r="AH3" i="9"/>
  <c r="AM5" i="9" s="1"/>
  <c r="K3" i="9"/>
  <c r="J3" i="9"/>
  <c r="F6" i="8"/>
  <c r="AB6" i="8" s="1"/>
  <c r="G6" i="8"/>
  <c r="J6" i="8"/>
  <c r="L5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M3" i="8"/>
  <c r="L3" i="8"/>
  <c r="AD3" i="8" s="1"/>
  <c r="K3" i="8"/>
  <c r="J3" i="8"/>
  <c r="I3" i="8"/>
  <c r="H3" i="8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G6" i="24"/>
  <c r="I3" i="24"/>
  <c r="I6" i="24"/>
  <c r="F5" i="24"/>
  <c r="AJ6" i="24"/>
  <c r="AO3" i="24" s="1"/>
  <c r="AI6" i="24"/>
  <c r="AN5" i="24" s="1"/>
  <c r="AH6" i="24"/>
  <c r="AM4" i="24" s="1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D5" i="9" l="1"/>
  <c r="AD6" i="5"/>
  <c r="AC5" i="24"/>
  <c r="AC4" i="6"/>
  <c r="AD6" i="9"/>
  <c r="O6" i="9"/>
  <c r="AB6" i="9"/>
  <c r="AC4" i="9"/>
  <c r="AC5" i="9"/>
  <c r="O4" i="9"/>
  <c r="AD4" i="9"/>
  <c r="AC6" i="9"/>
  <c r="AC3" i="9"/>
  <c r="AB3" i="24"/>
  <c r="AB3" i="8"/>
  <c r="AC3" i="8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Q5" i="9" s="1"/>
  <c r="AP3" i="9"/>
  <c r="Q3" i="9" s="1"/>
  <c r="AG5" i="9"/>
  <c r="P5" i="9" s="1"/>
  <c r="AG5" i="8"/>
  <c r="P5" i="8" s="1"/>
  <c r="AP5" i="7"/>
  <c r="Q5" i="7" s="1"/>
  <c r="AP3" i="5"/>
  <c r="Q3" i="5" s="1"/>
  <c r="AP5" i="5"/>
  <c r="Q5" i="5" s="1"/>
  <c r="AP5" i="24"/>
  <c r="Q5" i="24" s="1"/>
  <c r="AK6" i="24"/>
  <c r="AP6" i="24"/>
  <c r="Q6" i="24" s="1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P4" i="8" s="1"/>
  <c r="AG4" i="9"/>
  <c r="P4" i="9" s="1"/>
  <c r="F4" i="9"/>
  <c r="AB4" i="9" s="1"/>
  <c r="AP6" i="9"/>
  <c r="Q6" i="9" s="1"/>
  <c r="AK3" i="9"/>
  <c r="F5" i="9"/>
  <c r="N6" i="9"/>
  <c r="M3" i="9"/>
  <c r="AD3" i="9" s="1"/>
  <c r="G5" i="9"/>
  <c r="O5" i="9" s="1"/>
  <c r="AG6" i="9"/>
  <c r="P6" i="9" s="1"/>
  <c r="H3" i="9"/>
  <c r="N3" i="9" s="1"/>
  <c r="AG3" i="9"/>
  <c r="P3" i="9" s="1"/>
  <c r="AK5" i="9"/>
  <c r="AM4" i="9"/>
  <c r="I3" i="9"/>
  <c r="AO4" i="8"/>
  <c r="AK4" i="8" s="1"/>
  <c r="M5" i="8"/>
  <c r="AD5" i="8" s="1"/>
  <c r="K6" i="8"/>
  <c r="AD6" i="8" s="1"/>
  <c r="AG6" i="8"/>
  <c r="N6" i="8"/>
  <c r="AK6" i="8"/>
  <c r="AK5" i="8"/>
  <c r="AP5" i="8"/>
  <c r="Q5" i="8" s="1"/>
  <c r="K4" i="8"/>
  <c r="O4" i="8" s="1"/>
  <c r="G5" i="8"/>
  <c r="AB5" i="8" s="1"/>
  <c r="O6" i="8"/>
  <c r="AP6" i="8"/>
  <c r="N3" i="8"/>
  <c r="AN3" i="8"/>
  <c r="L4" i="8"/>
  <c r="AD4" i="8" s="1"/>
  <c r="H5" i="8"/>
  <c r="AC5" i="8" s="1"/>
  <c r="P6" i="8"/>
  <c r="O3" i="8"/>
  <c r="Q6" i="8"/>
  <c r="AG3" i="8"/>
  <c r="P3" i="8" s="1"/>
  <c r="N4" i="8"/>
  <c r="I6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P6" i="24" s="1"/>
  <c r="L3" i="24"/>
  <c r="AK3" i="24"/>
  <c r="L4" i="24"/>
  <c r="AD4" i="24" s="1"/>
  <c r="F6" i="24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O5" i="8" l="1"/>
  <c r="R6" i="10"/>
  <c r="O3" i="24"/>
  <c r="O3" i="9"/>
  <c r="N4" i="9"/>
  <c r="AB5" i="9"/>
  <c r="N5" i="9"/>
  <c r="AB6" i="24"/>
  <c r="N6" i="24"/>
  <c r="AD3" i="24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Q4" i="8" s="1"/>
  <c r="AB3" i="9"/>
  <c r="R3" i="9" s="1"/>
  <c r="P7" i="9"/>
  <c r="AK4" i="9"/>
  <c r="AP4" i="9"/>
  <c r="Q4" i="9" s="1"/>
  <c r="Q7" i="9" s="1"/>
  <c r="N5" i="8"/>
  <c r="R5" i="8" s="1"/>
  <c r="AC4" i="8"/>
  <c r="R4" i="8" s="1"/>
  <c r="R6" i="8"/>
  <c r="P7" i="8"/>
  <c r="AP3" i="8"/>
  <c r="Q3" i="8" s="1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4" i="9" l="1"/>
  <c r="R5" i="9"/>
  <c r="Q7" i="8"/>
  <c r="R3" i="24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22" i="19"/>
  <c r="M20" i="19"/>
  <c r="M43" i="19"/>
  <c r="M7" i="19"/>
  <c r="M30" i="19"/>
  <c r="M41" i="19"/>
  <c r="M16" i="19"/>
  <c r="M34" i="19"/>
  <c r="M25" i="19"/>
  <c r="M31" i="19"/>
  <c r="M5" i="19"/>
  <c r="M15" i="19"/>
  <c r="M23" i="19"/>
  <c r="M36" i="19"/>
  <c r="M32" i="19"/>
  <c r="M10" i="19"/>
  <c r="M35" i="19"/>
  <c r="M26" i="19"/>
  <c r="M28" i="19"/>
  <c r="M12" i="19"/>
  <c r="M3" i="19"/>
  <c r="M27" i="19"/>
  <c r="M29" i="19"/>
  <c r="M17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P11" i="25"/>
  <c r="P10" i="25"/>
  <c r="Z8" i="25"/>
  <c r="Z7" i="25"/>
  <c r="P5" i="25"/>
  <c r="P4" i="25"/>
  <c r="AJ43" i="22"/>
  <c r="AW31" i="25" l="1"/>
  <c r="AX31" i="25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O4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G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G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D10" i="26"/>
  <c r="D10" i="22"/>
  <c r="D10" i="25"/>
  <c r="D7" i="26"/>
  <c r="D7" i="25"/>
  <c r="H16" i="25" s="1"/>
  <c r="R19" i="25" s="1"/>
  <c r="AY33" i="25" s="1"/>
  <c r="D9" i="26"/>
  <c r="D9" i="25"/>
  <c r="D9" i="22"/>
  <c r="D13" i="26"/>
  <c r="D13" i="25"/>
  <c r="H34" i="25" s="1"/>
  <c r="D13" i="22"/>
  <c r="D14" i="26"/>
  <c r="D14" i="25"/>
  <c r="D14" i="22"/>
  <c r="D17" i="25"/>
  <c r="D18" i="22"/>
  <c r="D18" i="25"/>
  <c r="D15" i="25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17" i="25" l="1"/>
  <c r="AY38" i="25" s="1"/>
  <c r="H46" i="25"/>
  <c r="H22" i="25"/>
  <c r="R20" i="25" s="1"/>
  <c r="AB14" i="25" s="1"/>
  <c r="H40" i="25"/>
  <c r="R43" i="25" s="1"/>
  <c r="H23" i="25"/>
  <c r="AY39" i="25" s="1"/>
  <c r="H23" i="26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AM34" i="25" l="1"/>
  <c r="H35" i="25"/>
  <c r="AY41" i="25" s="1"/>
  <c r="H11" i="25"/>
  <c r="AY37" i="25" s="1"/>
  <c r="H5" i="25"/>
  <c r="AY36" i="25" s="1"/>
  <c r="AB37" i="25"/>
  <c r="H11" i="26"/>
  <c r="R8" i="26" s="1"/>
  <c r="H35" i="26"/>
  <c r="H18" i="26"/>
  <c r="R19" i="26" s="1"/>
  <c r="AB37" i="26"/>
  <c r="H47" i="26"/>
  <c r="R44" i="26" s="1"/>
  <c r="AB38" i="26" s="1"/>
  <c r="H47" i="25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Z16" i="25" l="1"/>
  <c r="AY30" i="25"/>
  <c r="AY43" i="25"/>
  <c r="R44" i="25"/>
  <c r="AM26" i="26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5" i="25" l="1"/>
  <c r="AB38" i="25"/>
  <c r="AY31" i="26"/>
  <c r="AZ19" i="26"/>
  <c r="AM34" i="26"/>
  <c r="AL38" i="22"/>
  <c r="AW26" i="22" s="1"/>
  <c r="BI15" i="22" s="1"/>
  <c r="BH16" i="22"/>
  <c r="BI29" i="22"/>
  <c r="AM35" i="25" l="1"/>
  <c r="AM26" i="25"/>
  <c r="AY15" i="26"/>
  <c r="AY28" i="26"/>
  <c r="AZ16" i="26"/>
  <c r="AY30" i="26"/>
  <c r="AX16" i="26"/>
  <c r="AY29" i="26"/>
  <c r="BI28" i="22"/>
  <c r="AY28" i="25" l="1"/>
  <c r="AY15" i="25"/>
  <c r="AZ19" i="25"/>
  <c r="AY31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<sst xmlns="http://schemas.openxmlformats.org/spreadsheetml/2006/main" count="3093" uniqueCount="963">
  <si>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</si>
  <si>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</si>
  <si>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</si>
  <si>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</si>
  <si>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</si>
  <si>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</si>
  <si>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</si>
  <si>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</si>
  <si>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</si>
  <si>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</si>
  <si>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</si>
  <si>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</si>
  <si>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</si>
  <si>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</si>
  <si>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</si>
  <si>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</si>
  <si>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</si>
  <si>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</si>
  <si>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</si>
  <si>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</si>
  <si>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</si>
  <si>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</si>
  <si>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</si>
  <si>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</si>
  <si>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</si>
  <si>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</si>
  <si>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</si>
  <si>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</si>
  <si>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</si>
  <si>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</si>
  <si>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</si>
  <si>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</si>
  <si>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</si>
  <si>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</si>
  <si>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</si>
  <si>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</si>
  <si>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</si>
  <si>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</si>
  <si>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</si>
  <si>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</si>
  <si>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</si>
  <si>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</si>
  <si>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</si>
  <si>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</si>
  <si>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</si>
  <si>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</si>
  <si>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</si>
  <si>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</si>
  <si>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</si>
  <si>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</si>
  <si>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</si>
  <si>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</si>
  <si>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</si>
  <si>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</si>
  <si>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</si>
  <si>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</si>
  <si>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</si>
  <si>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</si>
  <si>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</si>
  <si>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</si>
  <si>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</si>
  <si>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</si>
  <si>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</si>
  <si>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</si>
  <si>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</si>
  <si>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</si>
  <si>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</si>
  <si>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</si>
  <si>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</si>
  <si>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</si>
  <si>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</si>
  <si>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</si>
  <si>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</si>
  <si>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</si>
  <si>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</si>
  <si>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</si>
  <si>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</si>
  <si>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</si>
  <si>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</si>
  <si>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</si>
  <si>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</si>
  <si>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</si>
  <si>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</si>
  <si>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</si>
  <si>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</si>
  <si>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</si>
  <si>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</si>
  <si>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</si>
  <si>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</si>
  <si>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</si>
  <si>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</si>
  <si>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</si>
  <si>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</si>
  <si>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</si>
  <si>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</si>
  <si>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</si>
  <si>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</si>
  <si>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</si>
  <si>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</si>
  <si>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</si>
  <si>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</si>
  <si>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</si>
  <si>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</si>
  <si>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</si>
  <si>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</si>
  <si>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</si>
  <si>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</si>
  <si>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</si>
  <si>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</si>
  <si>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</si>
  <si>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</si>
  <si>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</si>
  <si>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</si>
  <si>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</si>
  <si>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</si>
  <si>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</si>
  <si>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</si>
  <si>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</si>
  <si>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</si>
  <si>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</si>
  <si>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</si>
  <si>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</si>
  <si>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</si>
  <si>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</si>
  <si>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</si>
  <si>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</si>
  <si>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</si>
  <si>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</si>
  <si>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</si>
  <si>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</si>
  <si>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</si>
  <si>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</si>
  <si>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</si>
  <si>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</si>
  <si>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</si>
  <si>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</si>
  <si>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</si>
  <si>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</si>
  <si>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</si>
  <si>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</si>
  <si>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</si>
  <si>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</si>
  <si>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</si>
  <si>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</si>
  <si>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</si>
  <si>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</si>
  <si>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</si>
  <si>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</si>
  <si>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</si>
  <si>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</si>
  <si>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</si>
  <si>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</si>
  <si>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</si>
  <si>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</si>
  <si>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</si>
  <si>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</si>
  <si>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</si>
  <si>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</si>
  <si>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</si>
  <si>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</si>
  <si>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</si>
  <si>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</si>
  <si>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</si>
  <si>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</si>
  <si>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</si>
  <si>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</si>
  <si>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</si>
  <si>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</si>
  <si>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</si>
  <si>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</si>
  <si>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</si>
  <si>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</si>
  <si>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</si>
  <si>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</si>
  <si>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</si>
  <si>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</si>
  <si>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</si>
  <si>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</si>
  <si>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</si>
  <si>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</si>
  <si>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</si>
  <si>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</si>
  <si>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</si>
  <si>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</si>
  <si>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</si>
  <si>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</si>
  <si>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</si>
  <si>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</si>
  <si>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</si>
  <si>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</si>
  <si>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</si>
  <si>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</si>
  <si>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</si>
  <si>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</si>
  <si>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</si>
  <si>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</si>
  <si>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</si>
  <si>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</si>
  <si>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</si>
  <si>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</si>
  <si>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</si>
  <si>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</si>
  <si>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</si>
  <si>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</si>
  <si>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</si>
  <si>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</si>
  <si>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</si>
  <si>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</si>
  <si>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</si>
  <si>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</si>
  <si>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</si>
  <si>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</si>
  <si>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</si>
  <si>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</si>
  <si>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</si>
  <si>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</si>
  <si>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</si>
  <si>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</si>
  <si>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</si>
  <si>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</si>
  <si>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</si>
  <si>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</si>
  <si>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</si>
  <si>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</si>
  <si>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</si>
  <si>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</si>
  <si>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</si>
  <si>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</si>
  <si>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</si>
  <si>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</si>
  <si>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</si>
  <si>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</si>
  <si>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</si>
  <si>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</si>
  <si>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</si>
  <si>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</si>
  <si>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</si>
  <si>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</si>
  <si>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</si>
  <si>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</si>
  <si>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</si>
  <si>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</si>
  <si>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</si>
  <si>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</si>
  <si>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</si>
  <si>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</si>
  <si>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</si>
  <si>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</si>
  <si>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</si>
  <si>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</si>
  <si>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</si>
  <si>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</si>
  <si>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</si>
  <si>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</si>
  <si>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</si>
  <si>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</si>
  <si>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</si>
  <si>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</si>
  <si>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</si>
  <si>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</si>
  <si>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</si>
  <si>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</si>
  <si>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</si>
  <si>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</si>
  <si>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</si>
  <si>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</si>
  <si>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</si>
  <si>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</si>
  <si>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</si>
  <si>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</si>
  <si>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</si>
  <si>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</si>
  <si>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</si>
  <si>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</si>
  <si>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</si>
  <si>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</si>
  <si>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</si>
  <si>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</si>
  <si>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</si>
  <si>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</si>
  <si>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</si>
  <si>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</si>
  <si>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</si>
  <si>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</si>
  <si>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</si>
  <si>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</si>
  <si>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</si>
  <si>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</si>
  <si>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</si>
  <si>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</si>
  <si>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</si>
  <si>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</si>
  <si>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</si>
  <si>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</si>
  <si>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</si>
  <si>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</si>
  <si>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</si>
  <si>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</si>
  <si>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</si>
  <si>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</si>
  <si>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</si>
  <si>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</si>
  <si>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</si>
  <si>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</si>
  <si>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</si>
  <si>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</si>
  <si>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</si>
  <si>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</si>
  <si>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</si>
  <si>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</si>
  <si>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</si>
  <si>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</si>
  <si>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</si>
  <si>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</si>
  <si>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</si>
  <si>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</si>
  <si>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</si>
  <si>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</si>
  <si>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</si>
  <si>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</si>
  <si>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</si>
  <si>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</si>
  <si>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</si>
  <si>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</si>
  <si>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</si>
  <si>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</si>
  <si>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</si>
  <si>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</si>
  <si>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</si>
  <si>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</si>
  <si>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</si>
  <si>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</si>
  <si>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</si>
  <si>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</si>
  <si>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</si>
  <si>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</si>
  <si>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</si>
  <si>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</si>
  <si>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</si>
  <si>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</si>
  <si>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</si>
  <si>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</si>
  <si>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</si>
  <si>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</si>
  <si>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</si>
  <si>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</si>
  <si>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</si>
  <si>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</si>
  <si>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</si>
  <si>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</si>
  <si>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</si>
  <si>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</si>
  <si>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</si>
  <si>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</si>
  <si>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</si>
  <si>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</si>
  <si>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</si>
  <si>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</si>
  <si>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</si>
  <si>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</si>
  <si>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</si>
  <si>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</si>
  <si>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</si>
  <si>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</si>
  <si>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</si>
  <si>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</si>
  <si>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</si>
  <si>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</si>
  <si>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</si>
  <si>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</si>
  <si>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</si>
  <si>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</si>
  <si>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</si>
  <si>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</si>
  <si>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</si>
  <si>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</si>
  <si>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</si>
  <si>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</si>
  <si>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</si>
  <si>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</si>
  <si>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</si>
  <si>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</si>
  <si>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</si>
  <si>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</si>
  <si>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</si>
  <si>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</si>
  <si>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</si>
  <si>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</si>
  <si>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</si>
  <si>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</si>
  <si>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</si>
  <si>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</si>
  <si>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</si>
  <si>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</si>
  <si>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</si>
  <si>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</si>
  <si>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</si>
  <si>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</si>
  <si>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</si>
  <si>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</si>
  <si>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</si>
  <si>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</si>
  <si>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</si>
  <si>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</si>
  <si>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</si>
  <si>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</si>
  <si>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</si>
  <si>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</si>
  <si>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</si>
  <si>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</si>
  <si>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</si>
  <si>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</si>
  <si>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</si>
  <si>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</si>
  <si>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</si>
  <si>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</si>
  <si>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</si>
  <si>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</si>
  <si>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</si>
  <si>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</si>
  <si>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</si>
  <si>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</si>
  <si>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</si>
  <si>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</si>
  <si>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</si>
  <si>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</si>
  <si>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</si>
  <si>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</si>
  <si>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</si>
  <si>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</si>
  <si>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</si>
  <si>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</si>
  <si>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</si>
  <si>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</si>
  <si>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</si>
  <si>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</si>
  <si>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</si>
  <si>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</si>
  <si>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</si>
  <si>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</si>
  <si>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</si>
  <si>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</si>
  <si>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</si>
  <si>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</si>
  <si>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</si>
  <si>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</si>
  <si>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</si>
  <si>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</si>
  <si>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</si>
  <si>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</si>
  <si>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</si>
  <si>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</si>
  <si>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</si>
  <si>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</si>
  <si>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</si>
  <si>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</si>
  <si>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</si>
  <si>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</si>
  <si>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</si>
  <si>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</si>
  <si>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</si>
  <si>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</si>
  <si>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</si>
  <si>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</si>
  <si>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</si>
  <si>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</si>
  <si>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</si>
  <si>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</si>
  <si>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</si>
  <si>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</si>
  <si>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</si>
  <si>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</si>
  <si>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</si>
  <si>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</si>
  <si>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</si>
  <si>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</si>
  <si>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</si>
  <si>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</si>
  <si>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</si>
  <si>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</si>
  <si>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</si>
  <si>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</si>
  <si>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</si>
  <si>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</si>
  <si>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</si>
  <si>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</si>
  <si>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</si>
  <si>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</si>
  <si>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</si>
  <si>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</si>
  <si>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</si>
  <si>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</si>
  <si>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</si>
  <si>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</si>
  <si>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</si>
  <si>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</si>
  <si>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</si>
  <si>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</si>
  <si>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</si>
  <si>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</si>
  <si>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</si>
  <si>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</si>
  <si>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</si>
  <si>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</si>
  <si>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</si>
  <si>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</si>
  <si>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</si>
  <si>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</si>
  <si>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</si>
  <si>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</si>
  <si>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</si>
  <si>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</si>
  <si>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</si>
  <si>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</si>
  <si>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</si>
  <si>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</si>
  <si>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</si>
  <si>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</si>
  <si>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</si>
  <si>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</si>
  <si>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</si>
  <si>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</si>
  <si>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</si>
  <si>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</si>
  <si>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</si>
  <si>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</si>
  <si>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</si>
  <si>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</si>
  <si>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</si>
  <si>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</si>
  <si>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</si>
  <si>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</si>
  <si>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</si>
  <si>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</si>
  <si>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</si>
  <si>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</si>
  <si>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</si>
  <si>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</si>
  <si>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</si>
  <si>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</si>
  <si>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</si>
  <si>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</si>
  <si>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</si>
  <si>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</si>
  <si>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</si>
  <si>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</si>
  <si>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</si>
  <si>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</si>
  <si>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</si>
  <si>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</si>
  <si>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</si>
  <si>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</si>
  <si>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</si>
  <si>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</si>
  <si>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</si>
  <si>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</si>
  <si>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</si>
  <si>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</si>
  <si>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</si>
  <si>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</si>
  <si>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</si>
  <si>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</si>
  <si>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</si>
  <si>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</si>
  <si>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</si>
  <si>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</si>
  <si>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</si>
  <si>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</si>
  <si>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</si>
  <si>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</si>
  <si>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</si>
  <si>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</si>
  <si>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</si>
  <si>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</si>
  <si>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</si>
  <si>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</si>
  <si>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</si>
  <si>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</si>
  <si>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</si>
  <si>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</si>
  <si>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</si>
  <si>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</si>
  <si>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</si>
  <si>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</si>
  <si>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</si>
  <si>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</si>
  <si>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</si>
  <si>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</si>
  <si>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</si>
  <si>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</si>
  <si>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</si>
  <si>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</si>
  <si>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</si>
  <si>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</si>
  <si>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</si>
  <si>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</si>
  <si>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</si>
  <si>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</si>
  <si>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</si>
  <si>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</si>
  <si>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</si>
  <si>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</si>
  <si>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</si>
  <si>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</si>
  <si>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</si>
  <si>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</si>
  <si>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</si>
  <si>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</si>
  <si>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</si>
  <si>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</si>
  <si>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</si>
  <si>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</si>
  <si>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</si>
  <si>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</si>
  <si>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</si>
  <si>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</si>
  <si>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</si>
  <si>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</si>
  <si>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</si>
  <si>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</si>
  <si>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</si>
  <si>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</si>
  <si>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</si>
  <si>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</si>
  <si>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</si>
  <si>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</si>
  <si>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</si>
  <si>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</si>
  <si>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</si>
  <si>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</si>
  <si>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</si>
  <si>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</si>
  <si>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</si>
  <si>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</si>
  <si>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</si>
  <si>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</si>
  <si>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</si>
  <si>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</si>
  <si>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</si>
  <si>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</si>
  <si>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</si>
  <si>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</si>
  <si>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</si>
  <si>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</si>
  <si>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</si>
  <si>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</si>
  <si>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</si>
  <si>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</si>
  <si>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</si>
  <si>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</si>
  <si>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</si>
  <si>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</si>
  <si>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</si>
  <si>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</si>
  <si>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</si>
  <si>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</si>
  <si>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</si>
  <si>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</si>
  <si>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</si>
  <si>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</si>
  <si>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</si>
  <si>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</si>
  <si>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</si>
  <si>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</si>
  <si>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</si>
  <si>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</si>
  <si>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</si>
  <si>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</si>
  <si>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</si>
  <si>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</si>
  <si>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</si>
  <si>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</si>
  <si>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</si>
  <si>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</si>
  <si>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</si>
  <si>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</si>
  <si>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</si>
  <si>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</si>
  <si>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</si>
  <si>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</si>
  <si>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</si>
  <si>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</si>
  <si>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</si>
  <si>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</si>
  <si>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</si>
  <si>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</si>
  <si>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</si>
  <si>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</si>
  <si>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</si>
  <si>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</si>
  <si>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</si>
  <si>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</si>
  <si>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</si>
  <si>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</si>
  <si>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</si>
  <si>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</si>
  <si>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</si>
  <si>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</si>
  <si>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</si>
  <si>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</si>
  <si>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</si>
  <si>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</si>
  <si>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</si>
  <si>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</si>
  <si>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</si>
  <si>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</si>
  <si>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</si>
  <si>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</si>
  <si>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</si>
  <si>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</si>
  <si>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</si>
  <si>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</si>
  <si>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</si>
  <si>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</si>
  <si>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</si>
  <si>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</si>
  <si>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</si>
  <si>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</si>
  <si>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</si>
  <si>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</si>
  <si>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</si>
  <si>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</si>
  <si>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</si>
  <si>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</si>
  <si>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</si>
  <si>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</si>
  <si>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</si>
  <si>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</si>
  <si>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</si>
  <si>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</si>
  <si>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</si>
  <si>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</si>
  <si>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</si>
  <si>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</si>
  <si>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</si>
  <si>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</si>
  <si>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</si>
  <si>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</si>
  <si>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</si>
  <si>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</si>
  <si>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</si>
  <si>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</si>
  <si>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</si>
  <si>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</si>
  <si>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</si>
  <si>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</si>
  <si>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</si>
  <si>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</si>
  <si>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</si>
  <si>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</si>
  <si>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</si>
  <si>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</si>
  <si>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</si>
  <si>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</si>
  <si>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</si>
  <si>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</si>
  <si>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</si>
  <si>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</si>
  <si>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</si>
  <si>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</si>
  <si>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</si>
  <si>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</si>
  <si>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</si>
  <si>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</si>
  <si>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</si>
  <si>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</si>
  <si>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</si>
  <si>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</si>
  <si>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</si>
  <si>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</si>
  <si>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</si>
  <si>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</si>
  <si>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</si>
  <si>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</si>
  <si>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</si>
  <si>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</si>
  <si>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</si>
  <si>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</si>
  <si>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</si>
  <si>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</si>
  <si>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</si>
  <si>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</si>
  <si>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</si>
  <si>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</si>
  <si>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</si>
  <si>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</si>
  <si>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</si>
  <si>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</si>
  <si>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</si>
  <si>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</si>
  <si>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</si>
  <si>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</si>
  <si>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</si>
  <si>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</si>
  <si>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</si>
  <si>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</si>
  <si>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</si>
  <si>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</si>
  <si>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</si>
  <si>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</si>
  <si>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</si>
  <si>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</si>
  <si>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</si>
  <si>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</si>
  <si>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</si>
  <si>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</si>
  <si>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</si>
  <si>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</si>
  <si>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</si>
  <si>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</si>
  <si>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</si>
  <si>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</si>
  <si>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</si>
  <si>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</si>
  <si>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</si>
  <si>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</si>
  <si>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</si>
  <si>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</si>
  <si>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</si>
  <si>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</si>
  <si>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</si>
  <si>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</si>
  <si>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</si>
  <si>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</si>
  <si>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</si>
  <si>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</si>
  <si>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</si>
  <si>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</si>
  <si>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</si>
  <si>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</si>
  <si>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</si>
  <si>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</si>
  <si>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</si>
  <si>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</si>
  <si>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</si>
  <si>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</si>
  <si>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</si>
  <si>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</si>
  <si>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</si>
  <si>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</si>
  <si>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</si>
  <si>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</si>
  <si>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</si>
  <si>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</si>
  <si>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</si>
  <si>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</si>
  <si>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</si>
  <si>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</si>
  <si>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</si>
  <si>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</si>
  <si>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</si>
  <si>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</si>
  <si>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</si>
  <si>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</si>
  <si>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</si>
  <si>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</si>
  <si>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</si>
  <si>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</si>
  <si>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</si>
  <si>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</si>
  <si>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</si>
  <si>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</si>
  <si>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</si>
  <si>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</si>
  <si>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</si>
  <si>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</si>
  <si>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</si>
  <si>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</si>
  <si>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</si>
  <si>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</si>
  <si>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</si>
  <si>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</si>
  <si>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</si>
  <si>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</si>
  <si>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</si>
  <si>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</si>
  <si>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</si>
  <si>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</si>
  <si>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</si>
  <si>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</si>
  <si>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</si>
  <si>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</si>
  <si>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</si>
  <si>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</si>
  <si>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</si>
  <si>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</si>
  <si>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</si>
  <si>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</si>
  <si>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</si>
  <si>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</si>
  <si>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</si>
  <si>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</si>
  <si>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</si>
  <si>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</si>
  <si>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</si>
  <si>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</si>
  <si>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</si>
  <si>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</si>
  <si>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</si>
  <si>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</si>
  <si>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</si>
  <si>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</si>
  <si>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</si>
  <si>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</si>
  <si>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</si>
  <si>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</si>
  <si>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</si>
  <si>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</si>
  <si>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</si>
  <si>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</si>
  <si>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</si>
  <si>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</si>
  <si>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</si>
  <si>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</si>
  <si>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</si>
  <si>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</si>
  <si>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</si>
  <si>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</si>
  <si>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</si>
  <si>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</si>
  <si>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</si>
  <si>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</si>
  <si>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</si>
  <si>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</si>
  <si>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</si>
  <si>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</si>
  <si>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</si>
  <si>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</si>
  <si>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</si>
  <si>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</si>
  <si>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</si>
  <si>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</si>
  <si>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</si>
  <si>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</si>
  <si>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</si>
  <si>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</si>
  <si>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</si>
  <si>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</si>
  <si>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</si>
  <si>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</si>
  <si>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</si>
  <si>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</si>
  <si>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</si>
  <si>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</si>
  <si>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</si>
  <si>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</si>
  <si>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</si>
  <si>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</si>
  <si>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</si>
  <si>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</si>
  <si>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</si>
  <si>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</si>
  <si>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</si>
  <si>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</si>
  <si>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</si>
  <si>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</si>
  <si>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</si>
  <si>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</si>
  <si>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</si>
  <si>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</si>
  <si>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Тоа место што ќе остане празно од овие 9,11,13,15 се пополнува со играч што бил втор во група.</t>
  </si>
  <si>
    <t>Кристијан Каламадевски (347)</t>
  </si>
  <si>
    <t>Јаков Јакимовски (47)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</si>
</sst>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3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2" fillId="15" borderId="22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39" fillId="0" borderId="22" xfId="0" applyFont="1" applyBorder="1"/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32" fillId="0" borderId="0" xfId="0" applyFont="1" applyAlignment="1">
      <alignment horizontal="center" wrapText="1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7030A0"/>
  </sheetPr>
  <dimension ref="C1:J33"/>
  <sheetViews>
    <sheetView showGridLines="0" topLeftCell="B1" zoomScaleNormal="100" workbookViewId="0">
      <selection activeCell="P13" sqref="P13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916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Андреј Стојановски (47)</v>
      </c>
      <c r="E4" s="32">
        <f>C4+4</f>
        <v>5</v>
      </c>
      <c r="F4" s="33" t="str">
        <f>IF(VLOOKUP(E4,PARTICIPANTS!$C$3:$D$98,2,FALSE)="","",(VLOOKUP(E4,PARTICIPANTS!$C$3:$D$98,2,FALSE)))</f>
        <v>Александар Јакимовски (178)</v>
      </c>
      <c r="G4" s="32">
        <f>E4+4</f>
        <v>9</v>
      </c>
      <c r="H4" s="33" t="str">
        <f>IF(VLOOKUP(G4,PARTICIPANTS!$C$3:$D$98,2,FALSE)="","",(VLOOKUP(G4,PARTICIPANTS!$C$3:$D$98,2,FALSE)))</f>
        <v>Борис Секулов (130)</v>
      </c>
      <c r="I4" s="32">
        <f>G4+4</f>
        <v>13</v>
      </c>
      <c r="J4" s="33" t="str">
        <f>IF(VLOOKUP(I4,PARTICIPANTS!$C$3:$D$98,2,FALSE)="","",(VLOOKUP(I4,PARTICIPANTS!$C$3:$D$98,2,FALSE)))</f>
        <v>Даниел Главевски Зхоу  (108)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Јован Пармачки (472)</v>
      </c>
      <c r="E5" s="32">
        <f t="shared" ref="E5:I7" si="0">C5+4</f>
        <v>6</v>
      </c>
      <c r="F5" s="33" t="str">
        <f>IF(VLOOKUP(E5,PARTICIPANTS!$C$3:$D$98,2,FALSE)="","",(VLOOKUP(E5,PARTICIPANTS!$C$3:$D$98,2,FALSE)))</f>
        <v>Петар Јуришиќ (361)</v>
      </c>
      <c r="G5" s="32">
        <f t="shared" si="0"/>
        <v>10</v>
      </c>
      <c r="H5" s="33" t="str">
        <f>IF(VLOOKUP(G5,PARTICIPANTS!$C$3:$D$98,2,FALSE)="","",(VLOOKUP(G5,PARTICIPANTS!$C$3:$D$98,2,FALSE)))</f>
        <v>Дамјан Петровиќ (536)</v>
      </c>
      <c r="I5" s="32">
        <f t="shared" si="0"/>
        <v>14</v>
      </c>
      <c r="J5" s="33" t="str">
        <f>IF(VLOOKUP(I5,PARTICIPANTS!$C$3:$D$98,2,FALSE)="","",(VLOOKUP(I5,PARTICIPANTS!$C$3:$D$98,2,FALSE)))</f>
        <v>Давид Јоноски (287)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Матеј Стојанов (714)</v>
      </c>
      <c r="E6" s="32">
        <f t="shared" si="0"/>
        <v>7</v>
      </c>
      <c r="F6" s="33" t="str">
        <f>IF(VLOOKUP(E6,PARTICIPANTS!$C$3:$D$98,2,FALSE)="","",(VLOOKUP(E6,PARTICIPANTS!$C$3:$D$98,2,FALSE)))</f>
        <v>Марко Цикарски (550)</v>
      </c>
      <c r="G6" s="32">
        <f t="shared" si="0"/>
        <v>11</v>
      </c>
      <c r="H6" s="33" t="str">
        <f>IF(VLOOKUP(G6,PARTICIPANTS!$C$3:$D$98,2,FALSE)="","",(VLOOKUP(G6,PARTICIPANTS!$C$3:$D$98,2,FALSE)))</f>
        <v>Андреј Васевски (203)</v>
      </c>
      <c r="I6" s="32">
        <f t="shared" si="0"/>
        <v>15</v>
      </c>
      <c r="J6" s="33" t="str">
        <f>IF(VLOOKUP(I6,PARTICIPANTS!$C$3:$D$98,2,FALSE)="","",(VLOOKUP(I6,PARTICIPANTS!$C$3:$D$98,2,FALSE)))</f>
        <v>Лука Стојанов (713)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>Филип Цековски (566)</v>
      </c>
      <c r="I7" s="32">
        <f t="shared" si="0"/>
        <v>16</v>
      </c>
      <c r="J7" s="33" t="str">
        <f>IF(VLOOKUP(I7,PARTICIPANTS!$C$3:$D$98,2,FALSE)="","",(VLOOKUP(I7,PARTICIPANTS!$C$3:$D$98,2,FALSE)))</f>
        <v>Матеј Тачунски (724)</v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>Кристијан Каламадевски (347)</v>
      </c>
      <c r="E9" s="32">
        <f>C9+4</f>
        <v>21</v>
      </c>
      <c r="F9" s="33" t="str">
        <f>IF(VLOOKUP(E9,PARTICIPANTS!$C$3:$D$98,2,FALSE)="","",(VLOOKUP(E9,PARTICIPANTS!$C$3:$D$98,2,FALSE)))</f>
        <v>Јаков Јакимовски (538)</v>
      </c>
      <c r="G9" s="32">
        <f>E9+4</f>
        <v>25</v>
      </c>
      <c r="H9" s="33" t="str">
        <f>IF(VLOOKUP(G9,PARTICIPANTS!$C$3:$D$98,2,FALSE)="","",(VLOOKUP(G9,PARTICIPANTS!$C$3:$D$98,2,FALSE)))</f>
        <v>Мартин Ристески (433)</v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>Дарко Китановски (499)</v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>Лука Стојчев (73)</v>
      </c>
      <c r="G10" s="32">
        <f t="shared" si="1"/>
        <v>26</v>
      </c>
      <c r="H10" s="33" t="str">
        <f>IF(VLOOKUP(G10,PARTICIPANTS!$C$3:$D$98,2,FALSE)="","",(VLOOKUP(G10,PARTICIPANTS!$C$3:$D$98,2,FALSE)))</f>
        <v>Јаков Кузмановски (443)</v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>Димитар Николов (673)</v>
      </c>
      <c r="E11" s="32">
        <f t="shared" si="1"/>
        <v>23</v>
      </c>
      <c r="F11" s="33" t="str">
        <f>IF(VLOOKUP(E11,PARTICIPANTS!$C$3:$D$98,2,FALSE)="","",(VLOOKUP(E11,PARTICIPANTS!$C$3:$D$98,2,FALSE)))</f>
        <v>Давид Треновски (723)</v>
      </c>
      <c r="G11" s="32">
        <f t="shared" si="1"/>
        <v>27</v>
      </c>
      <c r="H11" s="33" t="str">
        <f>IF(VLOOKUP(G11,PARTICIPANTS!$C$3:$D$98,2,FALSE)="","",(VLOOKUP(G11,PARTICIPANTS!$C$3:$D$98,2,FALSE)))</f>
        <v>Димитар Парасков (560)</v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>Филип Јакимов (704)</v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topLeftCell="B1" workbookViewId="0">
      <selection activeCell="AS17" sqref="AS1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Лука Стојчев (73)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IF(GROUPS!F9="","",GROUPS!F9)</f>
        <v>Јаков Јакимовски (538)</v>
      </c>
      <c r="D3" s="395"/>
      <c r="E3" s="396"/>
      <c r="F3" s="102"/>
      <c r="G3" s="103"/>
      <c r="H3" s="104">
        <f>T13</f>
        <v>0</v>
      </c>
      <c r="I3" s="105">
        <f>U13</f>
        <v>3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3</v>
      </c>
      <c r="O3" s="109">
        <f>IF(AND(T9="",T13="",T17=""),"",SUM(I3,K3,M3))</f>
        <v>3</v>
      </c>
      <c r="P3" s="110">
        <f>IF(AND(T9="",T13="",T17=""),"",AG3)</f>
        <v>56</v>
      </c>
      <c r="Q3" s="111">
        <f>IF(AND(T9="",T13="",T17=""),"",AP3)</f>
        <v>45</v>
      </c>
      <c r="R3" s="397">
        <f>IF(ISERROR(IF(AND(T9="",T13="",T17=""),"",SUM(AB3:AD3)+(N3-O3)/1000)+(AK3/10000)),"",IF(AND(T9="",T13="",T17=""),"",SUM(AB3:AD3)+(N3-O3)/1000)+(AK3/10000)+(AG3/100000))</f>
        <v>3.0016600000000002</v>
      </c>
      <c r="S3" s="397"/>
      <c r="T3" s="112">
        <f>IF(ISERROR(IF(C3="","",RANK(R3,$R$3:$S$6,0))),"",IF(C3="","",RANK(R3,$R$3:$S$6,0)))</f>
        <v>2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Јаков Јакимовски (538)</v>
      </c>
      <c r="Y3" s="390"/>
      <c r="Z3" s="391"/>
      <c r="AB3" s="10">
        <f>IF(H3="","",IF(H3&gt;I3,2,1))</f>
        <v>1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56</v>
      </c>
      <c r="AH3" s="10">
        <f>F9+H9+J9+L9+N9+P9+R9</f>
        <v>33</v>
      </c>
      <c r="AI3" s="10">
        <f>F13+H13+J13+L13+N13+P13+R13</f>
        <v>23</v>
      </c>
      <c r="AJ3" s="10">
        <f>F17+H17+J17+L17+N17+P17+R17</f>
        <v>0</v>
      </c>
      <c r="AK3" s="398">
        <f>SUM(AH3:AJ3)-SUM(AM3:AO3)</f>
        <v>11</v>
      </c>
      <c r="AL3" s="399"/>
      <c r="AM3" s="10">
        <f>AH5</f>
        <v>11</v>
      </c>
      <c r="AN3" s="10">
        <f>AI4</f>
        <v>34</v>
      </c>
      <c r="AO3" s="10">
        <f>AJ6</f>
        <v>0</v>
      </c>
      <c r="AP3" s="9">
        <f>SUM(AM3:AO3)</f>
        <v>45</v>
      </c>
    </row>
    <row r="4" spans="2:47" ht="24" customHeight="1">
      <c r="B4" s="101">
        <v>2</v>
      </c>
      <c r="C4" s="394" t="str">
        <f>IF(GROUPS!F10="","",GROUPS!F10)</f>
        <v>Лука Стојчев (73)</v>
      </c>
      <c r="D4" s="395"/>
      <c r="E4" s="396"/>
      <c r="F4" s="113">
        <f>U13</f>
        <v>3</v>
      </c>
      <c r="G4" s="106">
        <f>T13</f>
        <v>0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6</v>
      </c>
      <c r="O4" s="109">
        <f>IF(AND(T10="",U13="",U18=""),"",SUM(G4,K4,M4))</f>
        <v>0</v>
      </c>
      <c r="P4" s="110">
        <f>IF(AND(T10="",U13="",U18=""),"",AG4)</f>
        <v>67</v>
      </c>
      <c r="Q4" s="111">
        <f>IF(AND(T10="",U13="",U18=""),"",AP4)</f>
        <v>35</v>
      </c>
      <c r="R4" s="397">
        <f>IF(ISERROR(IF(AND(T10="",U13="",U18=""),"",SUM(AB4:AD4)+(N4-O4)/1000)+(AK4/10000)+(AG4/100000)),"",IF(AND(T10="",U13="",U18=""),"",SUM(AB4:AD4)+(N4-O4)/1000)+(AK4/10000)+(AG4/100000))</f>
        <v>4.0098700000000003</v>
      </c>
      <c r="S4" s="397"/>
      <c r="T4" s="112">
        <f>IF(ISERROR(IF(C4="","",RANK(R4,$R$3:$S$6,0))),"",IF(C4="","",RANK(R4,$R$3:$S$6,0)))</f>
        <v>1</v>
      </c>
      <c r="U4" s="9"/>
      <c r="V4" s="9"/>
      <c r="W4" s="7">
        <v>3</v>
      </c>
      <c r="X4" s="400" t="str">
        <f t="shared" si="0"/>
        <v>Давид Треновски (723)</v>
      </c>
      <c r="Y4" s="401"/>
      <c r="Z4" s="402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67</v>
      </c>
      <c r="AH4" s="10">
        <f>F10+H10+J10+L10+N10+P10+R10</f>
        <v>0</v>
      </c>
      <c r="AI4" s="10">
        <f>G13+I13+K13+M13+O13+Q13+S13</f>
        <v>34</v>
      </c>
      <c r="AJ4" s="10">
        <f>G18+I18+K18+M18+O18+Q18+S18</f>
        <v>33</v>
      </c>
      <c r="AK4" s="398">
        <f t="shared" ref="AK4:AK6" si="2">SUM(AH4:AJ4)-SUM(AM4:AO4)</f>
        <v>32</v>
      </c>
      <c r="AL4" s="399"/>
      <c r="AM4" s="10">
        <f>AH6</f>
        <v>0</v>
      </c>
      <c r="AN4" s="10">
        <f>AI3</f>
        <v>23</v>
      </c>
      <c r="AO4" s="10">
        <f>AJ5</f>
        <v>12</v>
      </c>
      <c r="AP4" s="9">
        <f t="shared" ref="AP4:AP6" si="3">SUM(AM4:AO4)</f>
        <v>35</v>
      </c>
    </row>
    <row r="5" spans="2:47" ht="24" customHeight="1">
      <c r="B5" s="101">
        <v>3</v>
      </c>
      <c r="C5" s="394" t="str">
        <f>IF(GROUPS!F11="","",GROUPS!F11)</f>
        <v>Давид Треновски (723)</v>
      </c>
      <c r="D5" s="395"/>
      <c r="E5" s="396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23</v>
      </c>
      <c r="Q5" s="111">
        <f>IF(AND(U9="",T14="",T18=""),"",AP5)</f>
        <v>66</v>
      </c>
      <c r="R5" s="397">
        <f>IF(ISERROR(IF(AND(U9="",T14="",T18=""),"",SUM(AB5:AD5)+(N5-O5)/1000)+(AK5/10000)+(AG5/100000)),"",IF(AND(U9="",T14="",T18=""),"",SUM(AB5:AD5)+(N5-O5)/1000)+(AK5/10000)+(AG5/100000))</f>
        <v>1.98993</v>
      </c>
      <c r="S5" s="397"/>
      <c r="T5" s="112">
        <f>IF(ISERROR(IF(C5="","",RANK(R5,$R$3:$S$6,0))),"",IF(C5="","",RANK(R5,$R$3:$S$6,0)))</f>
        <v>3</v>
      </c>
      <c r="U5" s="9"/>
      <c r="V5" s="9"/>
      <c r="W5" s="7">
        <v>4</v>
      </c>
      <c r="X5" s="400" t="str">
        <f t="shared" si="0"/>
        <v/>
      </c>
      <c r="Y5" s="401"/>
      <c r="Z5" s="402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23</v>
      </c>
      <c r="AH5" s="10">
        <f>G9+I9+K9+M9+O9+Q9+S9</f>
        <v>11</v>
      </c>
      <c r="AI5" s="10">
        <f>F14+H14+J14+L14+N14+P14+R14</f>
        <v>0</v>
      </c>
      <c r="AJ5" s="10">
        <f>F18+H18+J18+L18+N18+P18+R18</f>
        <v>12</v>
      </c>
      <c r="AK5" s="398">
        <f t="shared" si="2"/>
        <v>-43</v>
      </c>
      <c r="AL5" s="399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03" t="str">
        <f>IF(GROUPS!F12="","",GROUPS!F12)</f>
        <v/>
      </c>
      <c r="D6" s="404"/>
      <c r="E6" s="405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146</v>
      </c>
      <c r="Q7" s="127">
        <f>SUM(Q3:Q6)</f>
        <v>146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Јаков Јакимовски (538)</v>
      </c>
      <c r="D9" s="130">
        <v>3</v>
      </c>
      <c r="E9" s="131" t="str">
        <f>IF(C5="","",VLOOKUP(D9,$B$3:$E$6,2,FALSE))</f>
        <v>Давид Треновски (723)</v>
      </c>
      <c r="F9" s="132">
        <v>11</v>
      </c>
      <c r="G9" s="133">
        <v>2</v>
      </c>
      <c r="H9" s="134">
        <v>11</v>
      </c>
      <c r="I9" s="133">
        <v>7</v>
      </c>
      <c r="J9" s="132">
        <v>11</v>
      </c>
      <c r="K9" s="135">
        <v>2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Лука Стојчев (73)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Јаков Јакимовски (538)</v>
      </c>
      <c r="D13" s="130">
        <v>2</v>
      </c>
      <c r="E13" s="131" t="str">
        <f>IF(C4="","",VLOOKUP(D13,$B$3:$E$6,2,FALSE))</f>
        <v>Лука Стојчев (73)</v>
      </c>
      <c r="F13" s="132">
        <v>7</v>
      </c>
      <c r="G13" s="133">
        <v>11</v>
      </c>
      <c r="H13" s="134">
        <v>10</v>
      </c>
      <c r="I13" s="133">
        <v>12</v>
      </c>
      <c r="J13" s="132">
        <v>6</v>
      </c>
      <c r="K13" s="135">
        <v>11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Давид Треновски (723)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Јаков Јакимовски (538)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Давид Треновски (723)</v>
      </c>
      <c r="D18" s="140">
        <v>2</v>
      </c>
      <c r="E18" s="141" t="str">
        <f>IF(C4="","",VLOOKUP(D18,$B$3:$E$6,2,FALSE))</f>
        <v>Лука Стојчев (73)</v>
      </c>
      <c r="F18" s="142">
        <v>4</v>
      </c>
      <c r="G18" s="143">
        <v>11</v>
      </c>
      <c r="H18" s="144">
        <v>2</v>
      </c>
      <c r="I18" s="143">
        <v>11</v>
      </c>
      <c r="J18" s="142">
        <v>6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S10" sqref="AS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Мартин Ристески (433)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IF(GROUPS!H9="","",GROUPS!H9)</f>
        <v>Мартин Ристески (433)</v>
      </c>
      <c r="D3" s="395"/>
      <c r="E3" s="396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1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90</v>
      </c>
      <c r="Q3" s="111">
        <f>IF(AND(T9="",T13="",T17=""),"",AP3)</f>
        <v>72</v>
      </c>
      <c r="R3" s="397">
        <f>IF(ISERROR(IF(AND(T9="",T13="",T17=""),"",SUM(AB3:AD3)+(N3-O3)/1000)+(AK3/10000)),"",IF(AND(T9="",T13="",T17=""),"",SUM(AB3:AD3)+(N3-O3)/1000)+(AK3/10000)+(AG3/100000))</f>
        <v>6.0096999999999996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Јаков Кузмановски (443)</v>
      </c>
      <c r="Y3" s="390"/>
      <c r="Z3" s="391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90</v>
      </c>
      <c r="AH3" s="10">
        <f>F9+H9+J9+L9+N9+P9+R9</f>
        <v>41</v>
      </c>
      <c r="AI3" s="10">
        <f>F13+H13+J13+L13+N13+P13+R13</f>
        <v>40</v>
      </c>
      <c r="AJ3" s="10">
        <f>F17+H17+J17+L17+N17+P17+R17</f>
        <v>9</v>
      </c>
      <c r="AK3" s="398">
        <f>SUM(AH3:AJ3)-SUM(AM3:AO3)</f>
        <v>18</v>
      </c>
      <c r="AL3" s="399"/>
      <c r="AM3" s="10">
        <f>AH5</f>
        <v>36</v>
      </c>
      <c r="AN3" s="10">
        <f>AI4</f>
        <v>36</v>
      </c>
      <c r="AO3" s="10">
        <f>AJ6</f>
        <v>0</v>
      </c>
      <c r="AP3" s="9">
        <f>SUM(AM3:AO3)</f>
        <v>72</v>
      </c>
    </row>
    <row r="4" spans="2:47" ht="24" customHeight="1">
      <c r="B4" s="101">
        <v>2</v>
      </c>
      <c r="C4" s="394" t="str">
        <f>IF(GROUPS!H10="","",GROUPS!H10)</f>
        <v>Јаков Кузмановски (443)</v>
      </c>
      <c r="D4" s="395"/>
      <c r="E4" s="396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2</v>
      </c>
      <c r="L4" s="104">
        <f>T10</f>
        <v>3</v>
      </c>
      <c r="M4" s="115">
        <f>U10</f>
        <v>0</v>
      </c>
      <c r="N4" s="108">
        <f>IF(AND(T10="",U13="",U18=""),"",SUM(F4,J4,L4))</f>
        <v>7</v>
      </c>
      <c r="O4" s="109">
        <f>IF(AND(T10="",U13="",U18=""),"",SUM(G4,K4,M4))</f>
        <v>5</v>
      </c>
      <c r="P4" s="110">
        <f>IF(AND(T10="",U13="",U18=""),"",AG4)</f>
        <v>95</v>
      </c>
      <c r="Q4" s="111">
        <f>IF(AND(T10="",U13="",U18=""),"",AP4)</f>
        <v>84</v>
      </c>
      <c r="R4" s="397">
        <f>IF(ISERROR(IF(AND(T10="",U13="",U18=""),"",SUM(AB4:AD4)+(N4-O4)/1000)+(AK4/10000)+(AG4/100000)),"",IF(AND(T10="",U13="",U18=""),"",SUM(AB4:AD4)+(N4-O4)/1000)+(AK4/10000)+(AG4/100000))</f>
        <v>5.0040499999999994</v>
      </c>
      <c r="S4" s="397"/>
      <c r="T4" s="112">
        <f>IF(ISERROR(IF(C4="","",RANK(R4,$R$3:$S$6,0))),"",IF(C4="","",RANK(R4,$R$3:$S$6,0)))</f>
        <v>2</v>
      </c>
      <c r="U4" s="9"/>
      <c r="V4" s="9"/>
      <c r="W4" s="7">
        <v>3</v>
      </c>
      <c r="X4" s="400" t="str">
        <f t="shared" si="0"/>
        <v>Димитар Парасков (560)</v>
      </c>
      <c r="Y4" s="401"/>
      <c r="Z4" s="402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95</v>
      </c>
      <c r="AH4" s="10">
        <f>F10+H10+J10+L10+N10+P10+R10</f>
        <v>9</v>
      </c>
      <c r="AI4" s="10">
        <f>G13+I13+K13+M13+O13+Q13+S13</f>
        <v>36</v>
      </c>
      <c r="AJ4" s="10">
        <f>G18+I18+K18+M18+O18+Q18+S18</f>
        <v>50</v>
      </c>
      <c r="AK4" s="398">
        <f t="shared" ref="AK4:AK6" si="2">SUM(AH4:AJ4)-SUM(AM4:AO4)</f>
        <v>11</v>
      </c>
      <c r="AL4" s="399"/>
      <c r="AM4" s="10">
        <f>AH6</f>
        <v>0</v>
      </c>
      <c r="AN4" s="10">
        <f>AI3</f>
        <v>40</v>
      </c>
      <c r="AO4" s="10">
        <f>AJ5</f>
        <v>44</v>
      </c>
      <c r="AP4" s="9">
        <f t="shared" ref="AP4:AP6" si="3">SUM(AM4:AO4)</f>
        <v>84</v>
      </c>
    </row>
    <row r="5" spans="2:47" ht="24" customHeight="1">
      <c r="B5" s="101">
        <v>3</v>
      </c>
      <c r="C5" s="394" t="str">
        <f>IF(GROUPS!H11="","",GROUPS!H11)</f>
        <v>Димитар Парасков (560)</v>
      </c>
      <c r="D5" s="395"/>
      <c r="E5" s="396"/>
      <c r="F5" s="113">
        <f>U9</f>
        <v>1</v>
      </c>
      <c r="G5" s="106">
        <f>T9</f>
        <v>3</v>
      </c>
      <c r="H5" s="104">
        <f>T18</f>
        <v>2</v>
      </c>
      <c r="I5" s="106">
        <f>U18</f>
        <v>3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6</v>
      </c>
      <c r="O5" s="109">
        <f>IF(AND(U9="",T14="",T18=""),"",SUM(G5,I5,M5))</f>
        <v>6</v>
      </c>
      <c r="P5" s="110">
        <f>IF(AND(U9="",T14="",T18=""),"",AG5)</f>
        <v>89</v>
      </c>
      <c r="Q5" s="111">
        <f>IF(AND(U9="",T14="",T18=""),"",AP5)</f>
        <v>91</v>
      </c>
      <c r="R5" s="397">
        <f>IF(ISERROR(IF(AND(U9="",T14="",T18=""),"",SUM(AB5:AD5)+(N5-O5)/1000)+(AK5/10000)+(AG5/100000)),"",IF(AND(U9="",T14="",T18=""),"",SUM(AB5:AD5)+(N5-O5)/1000)+(AK5/10000)+(AG5/100000))</f>
        <v>4.0006899999999996</v>
      </c>
      <c r="S5" s="397"/>
      <c r="T5" s="112">
        <f>IF(ISERROR(IF(C5="","",RANK(R5,$R$3:$S$6,0))),"",IF(C5="","",RANK(R5,$R$3:$S$6,0)))</f>
        <v>3</v>
      </c>
      <c r="U5" s="9"/>
      <c r="V5" s="9"/>
      <c r="W5" s="7">
        <v>4</v>
      </c>
      <c r="X5" s="400" t="str">
        <f t="shared" si="0"/>
        <v>Филип Јакимов (704)</v>
      </c>
      <c r="Y5" s="401"/>
      <c r="Z5" s="402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89</v>
      </c>
      <c r="AH5" s="10">
        <f>G9+I9+K9+M9+O9+Q9+S9</f>
        <v>36</v>
      </c>
      <c r="AI5" s="10">
        <f>F14+H14+J14+L14+N14+P14+R14</f>
        <v>9</v>
      </c>
      <c r="AJ5" s="10">
        <f>F18+H18+J18+L18+N18+P18+R18</f>
        <v>44</v>
      </c>
      <c r="AK5" s="398">
        <f t="shared" si="2"/>
        <v>-2</v>
      </c>
      <c r="AL5" s="399"/>
      <c r="AM5" s="10">
        <f>AH3</f>
        <v>41</v>
      </c>
      <c r="AN5" s="10">
        <f>AI6</f>
        <v>0</v>
      </c>
      <c r="AO5" s="10">
        <f>AJ4</f>
        <v>50</v>
      </c>
      <c r="AP5" s="9">
        <f t="shared" si="3"/>
        <v>91</v>
      </c>
    </row>
    <row r="6" spans="2:47" ht="24" customHeight="1" thickBot="1">
      <c r="B6" s="116">
        <v>4</v>
      </c>
      <c r="C6" s="403" t="str">
        <f>IF(GROUPS!H12="","",GROUPS!H12)</f>
        <v>Филип Јакимов (704)</v>
      </c>
      <c r="D6" s="404"/>
      <c r="E6" s="405"/>
      <c r="F6" s="117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0</v>
      </c>
      <c r="O6" s="123">
        <f>IF(AND(U10="",U14="",U17=""),"",SUM(G6,I6,K6))</f>
        <v>9</v>
      </c>
      <c r="P6" s="124">
        <f>IF(AND(U10="",U14="",U17=""),"",AG6)</f>
        <v>0</v>
      </c>
      <c r="Q6" s="125">
        <f>IF(AND(U10="",U14="",U17=""),"",AP6)</f>
        <v>27</v>
      </c>
      <c r="R6" s="406">
        <f>IF(ISERROR(IF(AND(U10="",U14="",U17=""),"",SUM(AB6:AD6)+(N6-O6)/1000)+(AK6/10000)+(AG6/100000)),"",IF(AND(U10="",U14="",U17=""),"",SUM(AB6:AD6)+(N6-O6)/1000)+(AK6/10000)+(AG6/100000))</f>
        <v>2.9883000000000002</v>
      </c>
      <c r="S6" s="406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-27</v>
      </c>
      <c r="AL6" s="399"/>
      <c r="AM6" s="10">
        <f>AH4</f>
        <v>9</v>
      </c>
      <c r="AN6" s="10">
        <f>AI5</f>
        <v>9</v>
      </c>
      <c r="AO6" s="10">
        <f>AJ3</f>
        <v>9</v>
      </c>
      <c r="AP6" s="9">
        <f t="shared" si="3"/>
        <v>27</v>
      </c>
    </row>
    <row r="7" spans="2:47" ht="18.600000000000001" thickBot="1">
      <c r="P7" s="127">
        <f>SUM(P3:P6)</f>
        <v>274</v>
      </c>
      <c r="Q7" s="127">
        <f>SUM(Q3:Q6)</f>
        <v>274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Мартин Ристески (433)</v>
      </c>
      <c r="D9" s="130">
        <v>3</v>
      </c>
      <c r="E9" s="131" t="str">
        <f>IF(C5="","",VLOOKUP(D9,$B$3:$E$6,2,FALSE))</f>
        <v>Димитар Парасков (560)</v>
      </c>
      <c r="F9" s="132">
        <v>11</v>
      </c>
      <c r="G9" s="133">
        <v>9</v>
      </c>
      <c r="H9" s="134">
        <v>8</v>
      </c>
      <c r="I9" s="133">
        <v>11</v>
      </c>
      <c r="J9" s="132">
        <v>11</v>
      </c>
      <c r="K9" s="135">
        <v>9</v>
      </c>
      <c r="L9" s="134">
        <v>11</v>
      </c>
      <c r="M9" s="133">
        <v>7</v>
      </c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1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Јаков Кузмановски (443)</v>
      </c>
      <c r="D10" s="140">
        <v>4</v>
      </c>
      <c r="E10" s="141" t="str">
        <f>IF(C6="","",VLOOKUP(D10,$B$3:$E$6,2,FALSE))</f>
        <v>Филип Јакимов (704)</v>
      </c>
      <c r="F10" s="142">
        <v>3</v>
      </c>
      <c r="G10" s="143">
        <v>0</v>
      </c>
      <c r="H10" s="144">
        <v>3</v>
      </c>
      <c r="I10" s="143">
        <v>0</v>
      </c>
      <c r="J10" s="142">
        <v>3</v>
      </c>
      <c r="K10" s="145">
        <v>0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Мартин Ристески (433)</v>
      </c>
      <c r="D13" s="130">
        <v>2</v>
      </c>
      <c r="E13" s="131" t="str">
        <f>IF(C4="","",VLOOKUP(D13,$B$3:$E$6,2,FALSE))</f>
        <v>Јаков Кузмановски (443)</v>
      </c>
      <c r="F13" s="132">
        <v>11</v>
      </c>
      <c r="G13" s="133">
        <v>6</v>
      </c>
      <c r="H13" s="134">
        <v>6</v>
      </c>
      <c r="I13" s="133">
        <v>11</v>
      </c>
      <c r="J13" s="132">
        <v>11</v>
      </c>
      <c r="K13" s="135">
        <v>9</v>
      </c>
      <c r="L13" s="134">
        <v>12</v>
      </c>
      <c r="M13" s="133">
        <v>10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Димитар Парасков (560)</v>
      </c>
      <c r="D14" s="140">
        <v>4</v>
      </c>
      <c r="E14" s="141" t="str">
        <f>IF(C6="","",VLOOKUP(D14,$B$3:$E$6,2,FALSE))</f>
        <v>Филип Јакимов (704)</v>
      </c>
      <c r="F14" s="142">
        <v>3</v>
      </c>
      <c r="G14" s="143">
        <v>0</v>
      </c>
      <c r="H14" s="144">
        <v>3</v>
      </c>
      <c r="I14" s="143">
        <v>0</v>
      </c>
      <c r="J14" s="142">
        <v>3</v>
      </c>
      <c r="K14" s="145">
        <v>0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Мартин Ристески (433)</v>
      </c>
      <c r="D17" s="130">
        <v>4</v>
      </c>
      <c r="E17" s="131" t="str">
        <f>IF(C6="","",VLOOKUP(D17,$B$3:$E$6,2,FALSE))</f>
        <v>Филип Јакимов (704)</v>
      </c>
      <c r="F17" s="132">
        <v>3</v>
      </c>
      <c r="G17" s="133">
        <v>0</v>
      </c>
      <c r="H17" s="134">
        <v>3</v>
      </c>
      <c r="I17" s="133">
        <v>0</v>
      </c>
      <c r="J17" s="132">
        <v>3</v>
      </c>
      <c r="K17" s="135">
        <v>0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Димитар Парасков (560)</v>
      </c>
      <c r="D18" s="140">
        <v>2</v>
      </c>
      <c r="E18" s="141" t="str">
        <f>IF(C4="","",VLOOKUP(D18,$B$3:$E$6,2,FALSE))</f>
        <v>Јаков Кузмановски (443)</v>
      </c>
      <c r="F18" s="142">
        <v>8</v>
      </c>
      <c r="G18" s="143">
        <v>11</v>
      </c>
      <c r="H18" s="144">
        <v>11</v>
      </c>
      <c r="I18" s="143">
        <v>9</v>
      </c>
      <c r="J18" s="142">
        <v>8</v>
      </c>
      <c r="K18" s="145">
        <v>11</v>
      </c>
      <c r="L18" s="144">
        <v>11</v>
      </c>
      <c r="M18" s="143">
        <v>8</v>
      </c>
      <c r="N18" s="142">
        <v>6</v>
      </c>
      <c r="O18" s="145">
        <v>11</v>
      </c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2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1</v>
      </c>
      <c r="AI18" s="10">
        <f>IF(M18="","",IF(M18&gt;L18,1,0))</f>
        <v>0</v>
      </c>
      <c r="AJ18" s="10">
        <f>IF(N18="","",IF(N18&gt;O18,1,0))</f>
        <v>0</v>
      </c>
      <c r="AK18" s="10">
        <f>IF(O18="","",IF(O18&gt;N18,1,0))</f>
        <v>1</v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IF(GROUPS!J9="","",GROUPS!J9)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3" t="str">
        <f>IF(GROUPS!J10="","",GROUPS!J10)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3" t="str">
        <f>IF(GROUPS!J11="","",GROUPS!J11)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5" t="str">
        <f>IF(GROUPS!J12="","",GROUPS!J12)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IF(GROUPS!D14="","",GROUPS!D14)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3" t="str">
        <f>IF(GROUPS!D15="","",GROUPS!D15)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3" t="str">
        <f>IF(GROUPS!D16="","",GROUPS!D16)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5" t="str">
        <f>IF(GROUPS!D17="","",GROUPS!D17)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0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431" t="str">
        <f>IF(GROUPS!F14="","",GROUPS!F14)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1" t="str">
        <f>IF(GROUPS!F15="","",GROUPS!F15)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1" t="str">
        <f>IF(GROUPS!F16="","",GROUPS!F16)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2" t="str">
        <f>IF(GROUPS!F17="","",GROUPS!F17)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IF(GROUPS!H14="","",GROUPS!H14)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3" t="str">
        <f>IF(GROUPS!H15="","",GROUPS!H15)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3" t="str">
        <f>IF(GROUPS!H16="","",GROUPS!H16)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5" t="str">
        <f>IF(GROUPS!H17="","",GROUPS!H17)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IF(GROUPS!J14="","",GROUPS!J14)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3" t="str">
        <f>IF(GROUPS!J15="","",GROUPS!J15)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3" t="str">
        <f>IF(GROUPS!J16="","",GROUPS!J16)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25" t="str">
        <f>IF(GROUPS!J17="","",GROUPS!J17)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0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431" t="str">
        <f>IF(GROUPS!D19="","",GROUPS!D19)</f>
        <v/>
      </c>
      <c r="D3" s="423"/>
      <c r="E3" s="424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1" t="str">
        <f>IF(GROUPS!D20="","",GROUPS!D20)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1" t="str">
        <f>IF(GROUPS!D21="","",GROUPS!D21)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2" t="str">
        <f>IF(GROUPS!D22="","",GROUPS!D22)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6" t="s">
        <v>3</v>
      </c>
      <c r="D2" s="436"/>
      <c r="E2" s="437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433" t="str">
        <f>IF(GROUPS!F19="","",GROUPS!F19)</f>
        <v/>
      </c>
      <c r="D3" s="434"/>
      <c r="E3" s="435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1" t="str">
        <f>IF(GROUPS!F20="","",GROUPS!F20)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1" t="str">
        <f>IF(GROUPS!F21="","",GROUPS!F21)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2" t="str">
        <f>IF(GROUPS!F22="","",GROUPS!F22)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6" t="s">
        <v>3</v>
      </c>
      <c r="D2" s="436"/>
      <c r="E2" s="437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433" t="str">
        <f>IF(GROUPS!H19="","",GROUPS!H19)</f>
        <v/>
      </c>
      <c r="D3" s="434"/>
      <c r="E3" s="435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1" t="str">
        <f>IF(GROUPS!H20="","",GROUPS!H20)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1" t="str">
        <f>IF(GROUPS!H21="","",GROUPS!H21)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2" t="str">
        <f>IF(GROUPS!H22="","",GROUPS!H22)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3"/>
  </sheetPr>
  <dimension ref="A1:Q98"/>
  <sheetViews>
    <sheetView topLeftCell="A13" zoomScaleNormal="100" workbookViewId="0">
      <selection activeCell="H30" sqref="H30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65" t="s">
        <v>123</v>
      </c>
      <c r="C1" s="366"/>
      <c r="D1" s="366"/>
      <c r="E1" s="366"/>
      <c r="F1" s="367" t="s">
        <v>121</v>
      </c>
      <c r="G1" s="368"/>
      <c r="H1" s="368"/>
      <c r="I1" s="368"/>
      <c r="J1" s="368"/>
      <c r="K1" s="368"/>
      <c r="L1" s="368"/>
      <c r="M1" s="368"/>
      <c r="N1" s="368"/>
      <c r="O1" s="369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0" t="s">
        <v>62</v>
      </c>
      <c r="C3" s="267">
        <v>1</v>
      </c>
      <c r="D3" s="293" t="str">
        <f t="shared" ref="D3:D34" si="0">IF(ISERROR(VLOOKUP(C3,$G$3:$I$66,3,FALSE)),"",(VLOOKUP(C3,$G$3:$I$66,3,FALSE)))</f>
        <v>Андреј Стојановски (47)</v>
      </c>
      <c r="E3" s="294" t="str">
        <f t="shared" ref="E3:E33" si="1">IF(D3="","",INDEX($J$3:$J$42,MATCH(C3,$G$3:$G$42,0)))</f>
        <v>10 60 АС Ѓорче Петров</v>
      </c>
      <c r="F3" s="299"/>
      <c r="G3" s="250">
        <v>1</v>
      </c>
      <c r="H3" s="243">
        <v>47</v>
      </c>
      <c r="I3" s="252" t="str">
        <f>IF(ISERROR(VLOOKUP(H3,Baza!A:C,2,FALSE)&amp;" "&amp;"("&amp;H3&amp;")"),"",(VLOOKUP(H3,Baza!A:C,2,FALSE)&amp;" "&amp;"("&amp;H3&amp;")"))</f>
        <v>Андреј Стојановски (47)</v>
      </c>
      <c r="J3" s="252" t="str">
        <f>IF(ISERROR(VLOOKUP(H3,Baza!A:C,3,FALSE)),"",(VLOOKUP(H3,Baza!A:C,3,FALSE)))</f>
        <v>10 60 АС Ѓорче Петров</v>
      </c>
      <c r="K3" s="357" t="str">
        <f>IF(ISERROR(VLOOKUP(H3,Baza!A:D,4,FALSE)),"",(VLOOKUP(H3,Baza!A:D,4,FALSE)))</f>
        <v>U-15</v>
      </c>
      <c r="M3" s="239" t="e">
        <f t="shared" ref="M3:M34" si="2">VLOOKUP(C3,$H$3:$J$66,3,FALSE)</f>
        <v>#N/A</v>
      </c>
      <c r="N3" s="239">
        <v>38</v>
      </c>
      <c r="O3" s="358">
        <v>618</v>
      </c>
      <c r="Q3" s="318"/>
    </row>
    <row r="4" spans="2:17">
      <c r="B4" s="371"/>
      <c r="C4" s="265">
        <v>2</v>
      </c>
      <c r="D4" s="287" t="str">
        <f t="shared" si="0"/>
        <v>Јован Пармачки (472)</v>
      </c>
      <c r="E4" s="288" t="str">
        <f t="shared" si="1"/>
        <v>Берово 1</v>
      </c>
      <c r="F4" s="284"/>
      <c r="G4" s="330">
        <v>5</v>
      </c>
      <c r="H4" s="36">
        <v>178</v>
      </c>
      <c r="I4" s="252" t="str">
        <f>IF(ISERROR(VLOOKUP(H4,Baza!A:C,2,FALSE)&amp;" "&amp;"("&amp;H4&amp;")"),"",(VLOOKUP(H4,Baza!A:C,2,FALSE)&amp;" "&amp;"("&amp;H4&amp;")"))</f>
        <v>Александар Јакимовски (178)</v>
      </c>
      <c r="J4" s="252" t="str">
        <f>IF(ISERROR(VLOOKUP(H4,Baza!A:C,3,FALSE)),"",(VLOOKUP(H4,Baza!A:C,3,FALSE)))</f>
        <v>Крива Паланка</v>
      </c>
      <c r="K4" s="327" t="str">
        <f>IF(ISERROR(VLOOKUP(H4,[1]Baza!A:D,4,FALSE)),"",(VLOOKUP(H4,[1]Baza!A:D,4,FALSE)))</f>
        <v/>
      </c>
      <c r="L4" s="331"/>
      <c r="M4" s="332" t="e">
        <f t="shared" si="2"/>
        <v>#N/A</v>
      </c>
      <c r="N4" s="332">
        <v>11</v>
      </c>
      <c r="O4" s="330">
        <v>613</v>
      </c>
      <c r="Q4" s="318"/>
    </row>
    <row r="5" spans="2:17">
      <c r="B5" s="371"/>
      <c r="C5" s="265">
        <v>3</v>
      </c>
      <c r="D5" s="287" t="str">
        <f t="shared" si="0"/>
        <v>Матеј Стојанов (714)</v>
      </c>
      <c r="E5" s="288" t="str">
        <f t="shared" si="1"/>
        <v>Борец Тим</v>
      </c>
      <c r="F5" s="284"/>
      <c r="G5" s="243">
        <v>9</v>
      </c>
      <c r="H5" s="36">
        <v>130</v>
      </c>
      <c r="I5" s="252" t="str">
        <f>IF(ISERROR(VLOOKUP(H5,Baza!A:C,2,FALSE)&amp;" "&amp;"("&amp;H5&amp;")"),"",(VLOOKUP(H5,Baza!A:C,2,FALSE)&amp;" "&amp;"("&amp;H5&amp;")"))</f>
        <v>Борис Секулов (130)</v>
      </c>
      <c r="J5" s="252" t="str">
        <f>IF(ISERROR(VLOOKUP(H5,Baza!A:C,3,FALSE)),"",(VLOOKUP(H5,Baza!A:C,3,FALSE)))</f>
        <v>Астраион</v>
      </c>
      <c r="K5" s="311" t="str">
        <f>IF(ISERROR(VLOOKUP(H5,Baza!A:D,4,FALSE)),"",(VLOOKUP(H5,Baza!A:D,4,FALSE)))</f>
        <v>SEN</v>
      </c>
      <c r="M5" s="239" t="e">
        <f t="shared" si="2"/>
        <v>#N/A</v>
      </c>
      <c r="N5" s="239">
        <v>28</v>
      </c>
      <c r="O5" s="338">
        <v>351</v>
      </c>
      <c r="Q5" s="318"/>
    </row>
    <row r="6" spans="2:17" ht="16.2" thickBot="1">
      <c r="B6" s="372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>
        <v>13</v>
      </c>
      <c r="H6" s="36">
        <v>108</v>
      </c>
      <c r="I6" s="252" t="str">
        <f>IF(ISERROR(VLOOKUP(H6,Baza!A:C,2,FALSE)&amp;" "&amp;"("&amp;H6&amp;")"),"",(VLOOKUP(H6,Baza!A:C,2,FALSE)&amp;" "&amp;"("&amp;H6&amp;")"))</f>
        <v>Даниел Главевски Зхоу  (108)</v>
      </c>
      <c r="J6" s="252" t="str">
        <f>IF(ISERROR(VLOOKUP(H6,Baza!A:C,3,FALSE)),"",(VLOOKUP(H6,Baza!A:C,3,FALSE)))</f>
        <v>Пелагонија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12</v>
      </c>
      <c r="O6" s="330">
        <v>285</v>
      </c>
      <c r="Q6" s="318"/>
    </row>
    <row r="7" spans="2:17">
      <c r="B7" s="373" t="s">
        <v>63</v>
      </c>
      <c r="C7" s="264">
        <v>5</v>
      </c>
      <c r="D7" s="285" t="str">
        <f t="shared" si="0"/>
        <v>Александар Јакимовски (178)</v>
      </c>
      <c r="E7" s="286" t="str">
        <f t="shared" si="1"/>
        <v>Крива Паланка</v>
      </c>
      <c r="F7" s="284"/>
      <c r="G7" s="243">
        <v>17</v>
      </c>
      <c r="H7" s="339">
        <v>347</v>
      </c>
      <c r="I7" s="252" t="str">
        <f>IF(ISERROR(VLOOKUP(H7,Baza!A:C,2,FALSE)&amp;" "&amp;"("&amp;H7&amp;")"),"",(VLOOKUP(H7,Baza!A:C,2,FALSE)&amp;" "&amp;"("&amp;H7&amp;")"))</f>
        <v>Кристијан Каламадевски (347)</v>
      </c>
      <c r="J7" s="252" t="str">
        <f>IF(ISERROR(VLOOKUP(H7,Baza!A:C,3,FALSE)),"",(VLOOKUP(H7,Baza!A:C,3,FALSE)))</f>
        <v>Берово 1</v>
      </c>
      <c r="K7" s="311" t="str">
        <f>IF(ISERROR(VLOOKUP(H7,Baza!A:D,4,FALSE)),"",(VLOOKUP(H7,Baza!A:D,4,FALSE)))</f>
        <v>U-12</v>
      </c>
      <c r="M7" s="239" t="e">
        <f t="shared" si="2"/>
        <v>#N/A</v>
      </c>
      <c r="N7" s="239">
        <v>21</v>
      </c>
      <c r="O7" s="338">
        <v>265</v>
      </c>
      <c r="Q7" s="318"/>
    </row>
    <row r="8" spans="2:17">
      <c r="B8" s="371"/>
      <c r="C8" s="265">
        <v>6</v>
      </c>
      <c r="D8" s="287" t="str">
        <f t="shared" si="0"/>
        <v>Петар Јуришиќ (361)</v>
      </c>
      <c r="E8" s="288" t="str">
        <f t="shared" si="1"/>
        <v>Дебар Маало</v>
      </c>
      <c r="F8" s="284"/>
      <c r="G8" s="330">
        <v>21</v>
      </c>
      <c r="H8" s="36">
        <v>538</v>
      </c>
      <c r="I8" s="252" t="str">
        <f>IF(ISERROR(VLOOKUP(H8,Baza!A:C,2,FALSE)&amp;" "&amp;"("&amp;H8&amp;")"),"",(VLOOKUP(H8,Baza!A:C,2,FALSE)&amp;" "&amp;"("&amp;H8&amp;")"))</f>
        <v>Јаков Јакимовски (538)</v>
      </c>
      <c r="J8" s="252" t="str">
        <f>IF(ISERROR(VLOOKUP(H8,Baza!A:C,3,FALSE)),"",(VLOOKUP(H8,Baza!A:C,3,FALSE)))</f>
        <v>Куманово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7</v>
      </c>
      <c r="O8" s="330">
        <v>255</v>
      </c>
      <c r="Q8" s="318"/>
    </row>
    <row r="9" spans="2:17">
      <c r="B9" s="371"/>
      <c r="C9" s="265">
        <v>7</v>
      </c>
      <c r="D9" s="287" t="str">
        <f t="shared" si="0"/>
        <v>Марко Цикарски (550)</v>
      </c>
      <c r="E9" s="288" t="str">
        <f t="shared" si="1"/>
        <v>Берово 2</v>
      </c>
      <c r="F9" s="284"/>
      <c r="G9" s="330">
        <v>25</v>
      </c>
      <c r="H9" s="36">
        <v>433</v>
      </c>
      <c r="I9" s="252" t="str">
        <f>IF(ISERROR(VLOOKUP(H9,Baza!A:C,2,FALSE)&amp;" "&amp;"("&amp;H9&amp;")"),"",(VLOOKUP(H9,Baza!A:C,2,FALSE)&amp;" "&amp;"("&amp;H9&amp;")"))</f>
        <v>Мартин Ристески (433)</v>
      </c>
      <c r="J9" s="252" t="str">
        <f>IF(ISERROR(VLOOKUP(H9,Baza!A:C,3,FALSE)),"",(VLOOKUP(H9,Baza!A:C,3,FALSE)))</f>
        <v>Младост 96 2</v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4</v>
      </c>
      <c r="O9" s="330">
        <v>198</v>
      </c>
      <c r="Q9" s="318"/>
    </row>
    <row r="10" spans="2:17" ht="16.2" thickBot="1">
      <c r="B10" s="374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>
        <v>22</v>
      </c>
      <c r="H10" s="243">
        <v>73</v>
      </c>
      <c r="I10" s="252" t="str">
        <f>IF(ISERROR(VLOOKUP(H10,Baza!A:C,2,FALSE)&amp;" "&amp;"("&amp;H10&amp;")"),"",(VLOOKUP(H10,Baza!A:C,2,FALSE)&amp;" "&amp;"("&amp;H10&amp;")"))</f>
        <v>Лука Стојчев (73)</v>
      </c>
      <c r="J10" s="252" t="str">
        <f>IF(ISERROR(VLOOKUP(H10,Baza!A:C,3,FALSE)),"",(VLOOKUP(H10,Baza!A:C,3,FALSE)))</f>
        <v>Астраион</v>
      </c>
      <c r="K10" s="311" t="str">
        <f>IF(ISERROR(VLOOKUP(H10,Baza!A:D,4,FALSE)),"",(VLOOKUP(H10,Baza!A:D,4,FALSE)))</f>
        <v>SEN</v>
      </c>
      <c r="M10" s="239" t="e">
        <f t="shared" si="2"/>
        <v>#N/A</v>
      </c>
      <c r="N10" s="239">
        <v>33</v>
      </c>
      <c r="O10" s="338">
        <v>123</v>
      </c>
      <c r="Q10" s="318"/>
    </row>
    <row r="11" spans="2:17">
      <c r="B11" s="370" t="s">
        <v>64</v>
      </c>
      <c r="C11" s="267">
        <v>9</v>
      </c>
      <c r="D11" s="293" t="str">
        <f t="shared" si="0"/>
        <v>Борис Секулов (130)</v>
      </c>
      <c r="E11" s="294" t="str">
        <f t="shared" si="1"/>
        <v>Астраион</v>
      </c>
      <c r="F11" s="284"/>
      <c r="G11" s="330">
        <v>26</v>
      </c>
      <c r="H11" s="36">
        <v>443</v>
      </c>
      <c r="I11" s="252" t="str">
        <f>IF(ISERROR(VLOOKUP(H11,Baza!A:C,2,FALSE)&amp;" "&amp;"("&amp;H11&amp;")"),"",(VLOOKUP(H11,Baza!A:C,2,FALSE)&amp;" "&amp;"("&amp;H11&amp;")"))</f>
        <v>Јаков Кузмановски (443)</v>
      </c>
      <c r="J11" s="252" t="str">
        <f>IF(ISERROR(VLOOKUP(H11,Baza!A:C,3,FALSE)),"",(VLOOKUP(H11,Baza!A:C,3,FALSE)))</f>
        <v>Куманово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1</v>
      </c>
      <c r="O11" s="330">
        <v>76</v>
      </c>
      <c r="Q11" s="318"/>
    </row>
    <row r="12" spans="2:17">
      <c r="B12" s="371"/>
      <c r="C12" s="265">
        <v>10</v>
      </c>
      <c r="D12" s="287" t="str">
        <f t="shared" si="0"/>
        <v>Дамјан Петровиќ (536)</v>
      </c>
      <c r="E12" s="288" t="str">
        <f t="shared" si="1"/>
        <v>Дебар Маало</v>
      </c>
      <c r="F12" s="284"/>
      <c r="G12" s="243">
        <v>18</v>
      </c>
      <c r="H12" s="243">
        <v>499</v>
      </c>
      <c r="I12" s="252" t="str">
        <f>IF(ISERROR(VLOOKUP(H12,Baza!A:C,2,FALSE)&amp;" "&amp;"("&amp;H12&amp;")"),"",(VLOOKUP(H12,Baza!A:C,2,FALSE)&amp;" "&amp;"("&amp;H12&amp;")"))</f>
        <v>Дарко Китановски (499)</v>
      </c>
      <c r="J12" s="252" t="str">
        <f>IF(ISERROR(VLOOKUP(H12,Baza!A:C,3,FALSE)),"",(VLOOKUP(H12,Baza!A:C,3,FALSE)))</f>
        <v>Пелагонија</v>
      </c>
      <c r="K12" s="311">
        <f>IF(ISERROR(VLOOKUP(H12,Baza!A:D,4,FALSE)),"",(VLOOKUP(H12,Baza!A:D,4,FALSE)))</f>
        <v>0</v>
      </c>
      <c r="M12" s="239" t="e">
        <f t="shared" si="2"/>
        <v>#N/A</v>
      </c>
      <c r="N12" s="239">
        <v>37</v>
      </c>
      <c r="O12" s="338">
        <v>76</v>
      </c>
      <c r="Q12" s="318"/>
    </row>
    <row r="13" spans="2:17">
      <c r="B13" s="371"/>
      <c r="C13" s="265">
        <v>11</v>
      </c>
      <c r="D13" s="287" t="str">
        <f t="shared" si="0"/>
        <v>Андреј Васевски (203)</v>
      </c>
      <c r="E13" s="288" t="str">
        <f t="shared" si="1"/>
        <v>Куманово</v>
      </c>
      <c r="F13" s="284"/>
      <c r="G13" s="330">
        <v>14</v>
      </c>
      <c r="H13" s="36">
        <v>287</v>
      </c>
      <c r="I13" s="252" t="str">
        <f>IF(ISERROR(VLOOKUP(H13,Baza!A:C,2,FALSE)&amp;" "&amp;"("&amp;H13&amp;")"),"",(VLOOKUP(H13,Baza!A:C,2,FALSE)&amp;" "&amp;"("&amp;H13&amp;")"))</f>
        <v>Давид Јоноски (287)</v>
      </c>
      <c r="J13" s="252" t="str">
        <f>IF(ISERROR(VLOOKUP(H13,Baza!A:C,3,FALSE)),"",(VLOOKUP(H13,Baza!A:C,3,FALSE)))</f>
        <v>Младост 96 2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17</v>
      </c>
      <c r="O13" s="330">
        <v>11</v>
      </c>
      <c r="Q13" s="318"/>
    </row>
    <row r="14" spans="2:17" ht="16.2" thickBot="1">
      <c r="B14" s="372"/>
      <c r="C14" s="268">
        <v>12</v>
      </c>
      <c r="D14" s="291" t="str">
        <f t="shared" si="0"/>
        <v>Филип Цековски (566)</v>
      </c>
      <c r="E14" s="292" t="str">
        <f t="shared" si="1"/>
        <v>Берово 1</v>
      </c>
      <c r="F14" s="284"/>
      <c r="G14" s="330">
        <v>2</v>
      </c>
      <c r="H14" s="36">
        <v>472</v>
      </c>
      <c r="I14" s="252" t="str">
        <f>IF(ISERROR(VLOOKUP(H14,Baza!A:C,2,FALSE)&amp;" "&amp;"("&amp;H14&amp;")"),"",(VLOOKUP(H14,Baza!A:C,2,FALSE)&amp;" "&amp;"("&amp;H14&amp;")"))</f>
        <v>Јован Пармачки (472)</v>
      </c>
      <c r="J14" s="252" t="str">
        <f>IF(ISERROR(VLOOKUP(H14,Baza!A:C,3,FALSE)),"",(VLOOKUP(H14,Baza!A:C,3,FALSE)))</f>
        <v>Берово 1</v>
      </c>
      <c r="K14" s="327" t="str">
        <f>IF(ISERROR(VLOOKUP(H14,[1]Baza!A:D,4,FALSE)),"",(VLOOKUP(H14,[1]Baza!A:D,4,FALSE)))</f>
        <v/>
      </c>
      <c r="L14" s="331"/>
      <c r="M14" s="332" t="e">
        <f t="shared" si="2"/>
        <v>#N/A</v>
      </c>
      <c r="N14" s="332">
        <v>15</v>
      </c>
      <c r="O14" s="330">
        <v>11</v>
      </c>
      <c r="Q14" s="318"/>
    </row>
    <row r="15" spans="2:17">
      <c r="B15" s="373" t="s">
        <v>65</v>
      </c>
      <c r="C15" s="264">
        <v>13</v>
      </c>
      <c r="D15" s="285" t="str">
        <f t="shared" si="0"/>
        <v>Даниел Главевски Зхоу  (108)</v>
      </c>
      <c r="E15" s="286" t="str">
        <f t="shared" si="1"/>
        <v>Пелагонија</v>
      </c>
      <c r="F15" s="284"/>
      <c r="G15" s="243">
        <v>6</v>
      </c>
      <c r="H15" s="36">
        <v>361</v>
      </c>
      <c r="I15" s="252" t="str">
        <f>IF(ISERROR(VLOOKUP(H15,Baza!A:C,2,FALSE)&amp;" "&amp;"("&amp;H15&amp;")"),"",(VLOOKUP(H15,Baza!A:C,2,FALSE)&amp;" "&amp;"("&amp;H15&amp;")"))</f>
        <v>Петар Јуришиќ (361)</v>
      </c>
      <c r="J15" s="252" t="str">
        <f>IF(ISERROR(VLOOKUP(H15,Baza!A:C,3,FALSE)),"",(VLOOKUP(H15,Baza!A:C,3,FALSE)))</f>
        <v>Дебар Маало</v>
      </c>
      <c r="K15" s="311" t="str">
        <f>IF(ISERROR(VLOOKUP(H15,Baza!A:D,4,FALSE)),"",(VLOOKUP(H15,Baza!A:D,4,FALSE)))</f>
        <v>U-21</v>
      </c>
      <c r="M15" s="239" t="e">
        <f t="shared" si="2"/>
        <v>#N/A</v>
      </c>
      <c r="N15" s="239">
        <v>29</v>
      </c>
      <c r="O15" s="338">
        <v>11</v>
      </c>
      <c r="Q15" s="318"/>
    </row>
    <row r="16" spans="2:17">
      <c r="B16" s="371"/>
      <c r="C16" s="265">
        <v>14</v>
      </c>
      <c r="D16" s="287" t="str">
        <f t="shared" si="0"/>
        <v>Давид Јоноски (287)</v>
      </c>
      <c r="E16" s="288" t="str">
        <f t="shared" si="1"/>
        <v>Младост 96 2</v>
      </c>
      <c r="F16" s="284"/>
      <c r="G16" s="243">
        <v>10</v>
      </c>
      <c r="H16" s="36">
        <v>536</v>
      </c>
      <c r="I16" s="252" t="str">
        <f>IF(ISERROR(VLOOKUP(H16,Baza!A:C,2,FALSE)&amp;" "&amp;"("&amp;H16&amp;")"),"",(VLOOKUP(H16,Baza!A:C,2,FALSE)&amp;" "&amp;"("&amp;H16&amp;")"))</f>
        <v>Дамјан Петровиќ (536)</v>
      </c>
      <c r="J16" s="252" t="str">
        <f>IF(ISERROR(VLOOKUP(H16,Baza!A:C,3,FALSE)),"",(VLOOKUP(H16,Baza!A:C,3,FALSE)))</f>
        <v>Дебар Маало</v>
      </c>
      <c r="K16" s="311">
        <f>IF(ISERROR(VLOOKUP(H16,Baza!A:D,4,FALSE)),"",(VLOOKUP(H16,Baza!A:D,4,FALSE)))</f>
        <v>0</v>
      </c>
      <c r="M16" s="239" t="e">
        <f t="shared" si="2"/>
        <v>#N/A</v>
      </c>
      <c r="N16" s="239">
        <v>24</v>
      </c>
      <c r="O16" s="338">
        <v>11</v>
      </c>
      <c r="Q16" s="318"/>
    </row>
    <row r="17" spans="2:15">
      <c r="B17" s="371"/>
      <c r="C17" s="265">
        <v>15</v>
      </c>
      <c r="D17" s="287" t="str">
        <f t="shared" si="0"/>
        <v>Лука Стојанов (713)</v>
      </c>
      <c r="E17" s="288" t="str">
        <f t="shared" si="1"/>
        <v>Борец Тим</v>
      </c>
      <c r="F17" s="284"/>
      <c r="G17" s="243">
        <v>11</v>
      </c>
      <c r="H17" s="36">
        <v>203</v>
      </c>
      <c r="I17" s="252" t="str">
        <f>IF(ISERROR(VLOOKUP(H17,Baza!A:C,2,FALSE)&amp;" "&amp;"("&amp;H17&amp;")"),"",(VLOOKUP(H17,Baza!A:C,2,FALSE)&amp;" "&amp;"("&amp;H17&amp;")"))</f>
        <v>Андреј Васевски (203)</v>
      </c>
      <c r="J17" s="252" t="str">
        <f>IF(ISERROR(VLOOKUP(H17,Baza!A:C,3,FALSE)),"",(VLOOKUP(H17,Baza!A:C,3,FALSE)))</f>
        <v>Куманово</v>
      </c>
      <c r="K17" s="311" t="str">
        <f>IF(ISERROR(VLOOKUP(H17,Baza!A:D,4,FALSE)),"",(VLOOKUP(H17,Baza!A:D,4,FALSE)))</f>
        <v>SEN</v>
      </c>
      <c r="M17" s="239" t="e">
        <f t="shared" si="2"/>
        <v>#N/A</v>
      </c>
      <c r="N17" s="239">
        <v>41</v>
      </c>
      <c r="O17" s="338">
        <v>0</v>
      </c>
    </row>
    <row r="18" spans="2:15" ht="16.2" thickBot="1">
      <c r="B18" s="374"/>
      <c r="C18" s="266">
        <v>16</v>
      </c>
      <c r="D18" s="289" t="str">
        <f t="shared" si="0"/>
        <v>Матеј Тачунски (724)</v>
      </c>
      <c r="E18" s="290" t="str">
        <f>IF(D18="","",INDEX($J$3:$J$45,MATCH(C18,$G$3:$G$45,0)))</f>
        <v>Берово 2</v>
      </c>
      <c r="F18" s="284"/>
      <c r="G18" s="330">
        <v>15</v>
      </c>
      <c r="H18" s="36">
        <v>713</v>
      </c>
      <c r="I18" s="252" t="str">
        <f>IF(ISERROR(VLOOKUP(H18,Baza!A:C,2,FALSE)&amp;" "&amp;"("&amp;H18&amp;")"),"",(VLOOKUP(H18,Baza!A:C,2,FALSE)&amp;" "&amp;"("&amp;H18&amp;")"))</f>
        <v>Лука Стојанов (713)</v>
      </c>
      <c r="J18" s="252" t="str">
        <f>IF(ISERROR(VLOOKUP(H18,Baza!A:C,3,FALSE)),"",(VLOOKUP(H18,Baza!A:C,3,FALSE)))</f>
        <v>Борец Тим</v>
      </c>
      <c r="K18" s="327" t="str">
        <f>IF(ISERROR(VLOOKUP(H18,[1]Baza!A:D,4,FALSE)),"",(VLOOKUP(H18,[1]Baza!A:D,4,FALSE)))</f>
        <v/>
      </c>
      <c r="L18" s="331"/>
      <c r="M18" s="332" t="e">
        <f t="shared" si="2"/>
        <v>#N/A</v>
      </c>
      <c r="N18" s="332">
        <v>2</v>
      </c>
      <c r="O18" s="330">
        <v>0</v>
      </c>
    </row>
    <row r="19" spans="2:15">
      <c r="B19" s="370" t="s">
        <v>66</v>
      </c>
      <c r="C19" s="273">
        <v>17</v>
      </c>
      <c r="D19" s="293" t="str">
        <f t="shared" si="0"/>
        <v>Кристијан Каламадевски (347)</v>
      </c>
      <c r="E19" s="294" t="str">
        <f t="shared" si="1"/>
        <v>Берово 1</v>
      </c>
      <c r="F19" s="284"/>
      <c r="G19" s="330">
        <v>3</v>
      </c>
      <c r="H19" s="36">
        <v>714</v>
      </c>
      <c r="I19" s="252" t="str">
        <f>IF(ISERROR(VLOOKUP(H19,Baza!A:C,2,FALSE)&amp;" "&amp;"("&amp;H19&amp;")"),"",(VLOOKUP(H19,Baza!A:C,2,FALSE)&amp;" "&amp;"("&amp;H19&amp;")"))</f>
        <v>Матеј Стојанов (714)</v>
      </c>
      <c r="J19" s="252" t="str">
        <f>IF(ISERROR(VLOOKUP(H19,Baza!A:C,3,FALSE)),"",(VLOOKUP(H19,Baza!A:C,3,FALSE)))</f>
        <v>Борец Тим</v>
      </c>
      <c r="K19" s="327" t="str">
        <f>IF(ISERROR(VLOOKUP(H19,[1]Baza!A:D,4,FALSE)),"",(VLOOKUP(H19,[1]Baza!A:D,4,FALSE)))</f>
        <v/>
      </c>
      <c r="L19" s="331"/>
      <c r="M19" s="332" t="e">
        <f t="shared" si="2"/>
        <v>#N/A</v>
      </c>
      <c r="N19" s="332">
        <v>19</v>
      </c>
      <c r="O19" s="330">
        <v>0</v>
      </c>
    </row>
    <row r="20" spans="2:15" ht="16.2" thickBot="1">
      <c r="B20" s="371"/>
      <c r="C20" s="270">
        <v>18</v>
      </c>
      <c r="D20" s="287" t="str">
        <f t="shared" si="0"/>
        <v>Дарко Китановски (499)</v>
      </c>
      <c r="E20" s="288" t="str">
        <f t="shared" si="1"/>
        <v>Пелагонија</v>
      </c>
      <c r="F20" s="284"/>
      <c r="G20" s="303">
        <v>19</v>
      </c>
      <c r="H20" s="364">
        <v>673</v>
      </c>
      <c r="I20" s="360" t="str">
        <f>IF(ISERROR(VLOOKUP(H20,Baza!A:C,2,FALSE)&amp;" "&amp;"("&amp;H20&amp;")"),"",(VLOOKUP(H20,Baza!A:C,2,FALSE)&amp;" "&amp;"("&amp;H20&amp;")"))</f>
        <v>Димитар Николов (673)</v>
      </c>
      <c r="J20" s="360" t="str">
        <f>IF(ISERROR(VLOOKUP(H20,Baza!A:C,3,FALSE)),"",(VLOOKUP(H20,Baza!A:C,3,FALSE)))</f>
        <v>Борец Тим</v>
      </c>
      <c r="K20" s="302">
        <f>IF(ISERROR(VLOOKUP(H20,Baza!A:D,4,FALSE)),"",(VLOOKUP(H20,Baza!A:D,4,FALSE)))</f>
        <v>0</v>
      </c>
      <c r="L20" s="361"/>
      <c r="M20" s="362" t="e">
        <f t="shared" si="2"/>
        <v>#N/A</v>
      </c>
      <c r="N20" s="362">
        <v>19</v>
      </c>
      <c r="O20" s="363">
        <v>0</v>
      </c>
    </row>
    <row r="21" spans="2:15">
      <c r="B21" s="371"/>
      <c r="C21" s="270">
        <v>19</v>
      </c>
      <c r="D21" s="287" t="str">
        <f t="shared" si="0"/>
        <v>Димитар Николов (673)</v>
      </c>
      <c r="E21" s="288" t="str">
        <f t="shared" si="1"/>
        <v>Борец Тим</v>
      </c>
      <c r="F21" s="284"/>
      <c r="G21" s="332">
        <v>12</v>
      </c>
      <c r="H21" s="62">
        <v>566</v>
      </c>
      <c r="I21" s="359" t="str">
        <f>IF(ISERROR(VLOOKUP(H21,Baza!A:C,2,FALSE)&amp;" "&amp;"("&amp;H21&amp;")"),"",(VLOOKUP(H21,Baza!A:C,2,FALSE)&amp;" "&amp;"("&amp;H21&amp;")"))</f>
        <v>Филип Цековски (566)</v>
      </c>
      <c r="J21" s="359" t="str">
        <f>IF(ISERROR(VLOOKUP(H21,Baza!A:C,3,FALSE)),"",(VLOOKUP(H21,Baza!A:C,3,FALSE)))</f>
        <v>Берово 1</v>
      </c>
      <c r="K21" s="347" t="str">
        <f>IF(ISERROR(VLOOKUP(H21,[1]Baza!A:D,4,FALSE)),"",(VLOOKUP(H21,[1]Baza!A:D,4,FALSE)))</f>
        <v/>
      </c>
      <c r="L21" s="331"/>
      <c r="M21" s="332" t="e">
        <f t="shared" si="2"/>
        <v>#N/A</v>
      </c>
      <c r="N21" s="332">
        <v>6</v>
      </c>
      <c r="O21" s="346">
        <v>0</v>
      </c>
    </row>
    <row r="22" spans="2:15" ht="16.2" thickBot="1">
      <c r="B22" s="372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>
        <v>7</v>
      </c>
      <c r="H22" s="36">
        <v>550</v>
      </c>
      <c r="I22" s="252" t="str">
        <f>IF(ISERROR(VLOOKUP(H22,Baza!A:C,2,FALSE)&amp;" "&amp;"("&amp;H22&amp;")"),"",(VLOOKUP(H22,Baza!A:C,2,FALSE)&amp;" "&amp;"("&amp;H22&amp;")"))</f>
        <v>Марко Цикарски (550)</v>
      </c>
      <c r="J22" s="252" t="str">
        <f>IF(ISERROR(VLOOKUP(H22,Baza!A:C,3,FALSE)),"",(VLOOKUP(H22,Baza!A:C,3,FALSE)))</f>
        <v>Берово 2</v>
      </c>
      <c r="K22" s="311">
        <f>IF(ISERROR(VLOOKUP(H22,Baza!A:D,4,FALSE)),"",(VLOOKUP(H22,Baza!A:D,4,FALSE)))</f>
        <v>0</v>
      </c>
      <c r="M22" s="239" t="e">
        <f t="shared" si="2"/>
        <v>#N/A</v>
      </c>
      <c r="N22" s="239">
        <v>18</v>
      </c>
      <c r="O22" s="338">
        <v>0</v>
      </c>
    </row>
    <row r="23" spans="2:15">
      <c r="B23" s="373" t="s">
        <v>67</v>
      </c>
      <c r="C23" s="269">
        <v>21</v>
      </c>
      <c r="D23" s="285" t="str">
        <f t="shared" si="0"/>
        <v>Јаков Јакимовски (538)</v>
      </c>
      <c r="E23" s="286" t="str">
        <f t="shared" si="1"/>
        <v>Куманово</v>
      </c>
      <c r="F23" s="284"/>
      <c r="G23" s="243">
        <v>27</v>
      </c>
      <c r="H23" s="340">
        <v>560</v>
      </c>
      <c r="I23" s="252" t="str">
        <f>IF(ISERROR(VLOOKUP(H23,Baza!A:C,2,FALSE)&amp;" "&amp;"("&amp;H23&amp;")"),"",(VLOOKUP(H23,Baza!A:C,2,FALSE)&amp;" "&amp;"("&amp;H23&amp;")"))</f>
        <v>Димитар Парасков (560)</v>
      </c>
      <c r="J23" s="252" t="str">
        <f>IF(ISERROR(VLOOKUP(H23,Baza!A:C,3,FALSE)),"",(VLOOKUP(H23,Baza!A:C,3,FALSE)))</f>
        <v>Берово 2</v>
      </c>
      <c r="K23" s="311">
        <f>IF(ISERROR(VLOOKUP(H23,Baza!A:D,4,FALSE)),"",(VLOOKUP(H23,Baza!A:D,4,FALSE)))</f>
        <v>0</v>
      </c>
      <c r="M23" s="239" t="e">
        <f t="shared" si="2"/>
        <v>#N/A</v>
      </c>
      <c r="N23" s="239">
        <v>30</v>
      </c>
      <c r="O23" s="338">
        <v>0</v>
      </c>
    </row>
    <row r="24" spans="2:15">
      <c r="B24" s="371"/>
      <c r="C24" s="270">
        <v>22</v>
      </c>
      <c r="D24" s="287" t="str">
        <f t="shared" si="0"/>
        <v>Лука Стојчев (73)</v>
      </c>
      <c r="E24" s="288" t="str">
        <f t="shared" si="1"/>
        <v>Астраион</v>
      </c>
      <c r="F24" s="284"/>
      <c r="G24" s="330">
        <v>23</v>
      </c>
      <c r="H24" s="340">
        <v>723</v>
      </c>
      <c r="I24" s="252" t="str">
        <f>IF(ISERROR(VLOOKUP(H24,Baza!A:C,2,FALSE)&amp;" "&amp;"("&amp;H24&amp;")"),"",(VLOOKUP(H24,Baza!A:C,2,FALSE)&amp;" "&amp;"("&amp;H24&amp;")"))</f>
        <v>Давид Треновски (723)</v>
      </c>
      <c r="J24" s="252" t="str">
        <f>IF(ISERROR(VLOOKUP(H24,Baza!A:C,3,FALSE)),"",(VLOOKUP(H24,Baza!A:C,3,FALSE)))</f>
        <v>Берово 2</v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18</v>
      </c>
      <c r="O24" s="330">
        <v>0</v>
      </c>
    </row>
    <row r="25" spans="2:15">
      <c r="B25" s="371"/>
      <c r="C25" s="270">
        <v>23</v>
      </c>
      <c r="D25" s="287" t="str">
        <f t="shared" si="0"/>
        <v>Давид Треновски (723)</v>
      </c>
      <c r="E25" s="288" t="str">
        <f t="shared" si="1"/>
        <v>Берово 2</v>
      </c>
      <c r="F25" s="284"/>
      <c r="G25" s="243">
        <v>16</v>
      </c>
      <c r="H25" s="36">
        <v>724</v>
      </c>
      <c r="I25" s="252" t="str">
        <f>IF(ISERROR(VLOOKUP(H25,Baza!A:C,2,FALSE)&amp;" "&amp;"("&amp;H25&amp;")"),"",(VLOOKUP(H25,Baza!A:C,2,FALSE)&amp;" "&amp;"("&amp;H25&amp;")"))</f>
        <v>Матеј Тачунски (724)</v>
      </c>
      <c r="J25" s="252" t="str">
        <f>IF(ISERROR(VLOOKUP(H25,Baza!A:C,3,FALSE)),"",(VLOOKUP(H25,Baza!A:C,3,FALSE)))</f>
        <v>Берово 2</v>
      </c>
      <c r="K25" s="311">
        <f>IF(ISERROR(VLOOKUP(H25,Baza!A:D,4,FALSE)),"",(VLOOKUP(H25,Baza!A:D,4,FALSE)))</f>
        <v>0</v>
      </c>
      <c r="M25" s="239" t="e">
        <f t="shared" si="2"/>
        <v>#N/A</v>
      </c>
      <c r="N25" s="239">
        <v>26</v>
      </c>
      <c r="O25" s="338">
        <v>0</v>
      </c>
    </row>
    <row r="26" spans="2:15" ht="16.2" thickBot="1">
      <c r="B26" s="374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>
        <v>28</v>
      </c>
      <c r="H26" s="303">
        <v>704</v>
      </c>
      <c r="I26" s="360" t="str">
        <f>IF(ISERROR(VLOOKUP(H26,Baza!A:C,2,FALSE)&amp;" "&amp;"("&amp;H26&amp;")"),"",(VLOOKUP(H26,Baza!A:C,2,FALSE)&amp;" "&amp;"("&amp;H26&amp;")"))</f>
        <v>Филип Јакимов (704)</v>
      </c>
      <c r="J26" s="360" t="str">
        <f>IF(ISERROR(VLOOKUP(H26,Baza!A:C,3,FALSE)),"",(VLOOKUP(H26,Baza!A:C,3,FALSE)))</f>
        <v>Хепи</v>
      </c>
      <c r="K26" s="302">
        <f>IF(ISERROR(VLOOKUP(H26,Baza!A:D,4,FALSE)),"",(VLOOKUP(H26,Baza!A:D,4,FALSE)))</f>
        <v>0</v>
      </c>
      <c r="L26" s="361"/>
      <c r="M26" s="362" t="e">
        <f t="shared" si="2"/>
        <v>#N/A</v>
      </c>
      <c r="N26" s="362">
        <v>35</v>
      </c>
      <c r="O26" s="363">
        <v>0</v>
      </c>
    </row>
    <row r="27" spans="2:15">
      <c r="B27" s="370" t="s">
        <v>68</v>
      </c>
      <c r="C27" s="273">
        <v>25</v>
      </c>
      <c r="D27" s="293" t="str">
        <f t="shared" si="0"/>
        <v>Мартин Ристески (433)</v>
      </c>
      <c r="E27" s="294" t="str">
        <f t="shared" si="1"/>
        <v>Младост 96 2</v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1"/>
      <c r="C28" s="270">
        <v>26</v>
      </c>
      <c r="D28" s="287" t="str">
        <f t="shared" si="0"/>
        <v>Јаков Кузмановски (443)</v>
      </c>
      <c r="E28" s="288" t="str">
        <f t="shared" si="1"/>
        <v>Куманово</v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1"/>
      <c r="C29" s="270">
        <v>27</v>
      </c>
      <c r="D29" s="287" t="str">
        <f t="shared" si="0"/>
        <v>Димитар Парасков (560)</v>
      </c>
      <c r="E29" s="288" t="str">
        <f t="shared" si="1"/>
        <v>Берово 2</v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2"/>
      <c r="C30" s="271">
        <v>28</v>
      </c>
      <c r="D30" s="291" t="str">
        <f t="shared" si="0"/>
        <v>Филип Јакимов (704)</v>
      </c>
      <c r="E30" s="292" t="str">
        <f t="shared" si="1"/>
        <v>Хепи</v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3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1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0" t="str">
        <f>IF(ISERROR(VLOOKUP(H32,Baza!A:C,2,FALSE)&amp;" "&amp;"("&amp;H32&amp;")"),"",(VLOOKUP(H32,Baza!A:C,2,FALSE)&amp;" "&amp;"("&amp;H32&amp;")"))</f>
        <v/>
      </c>
      <c r="J32" s="360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1"/>
      <c r="M32" s="362" t="e">
        <f t="shared" si="2"/>
        <v>#N/A</v>
      </c>
      <c r="N32" s="362">
        <v>32</v>
      </c>
      <c r="O32" s="363"/>
    </row>
    <row r="33" spans="1:15">
      <c r="B33" s="371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4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0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1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1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2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3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1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1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4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0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1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1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2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3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1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1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str">
        <f t="shared" si="5"/>
        <v>10 60 АС Ѓорче Петров</v>
      </c>
      <c r="N49" s="239">
        <v>47</v>
      </c>
      <c r="O49" s="311"/>
    </row>
    <row r="50" spans="2:15" ht="16.2" thickBot="1">
      <c r="B50" s="374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0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1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1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2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3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1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1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4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0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1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1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2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3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1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1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4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3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1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1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4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3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1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1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4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3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1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1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4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3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1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1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4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3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1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1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4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3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1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1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4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3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1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1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4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3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1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1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4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1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6" t="s">
        <v>3</v>
      </c>
      <c r="D2" s="436"/>
      <c r="E2" s="437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433" t="str">
        <f>IF(GROUPS!J19="","",GROUPS!J19)</f>
        <v/>
      </c>
      <c r="D3" s="434"/>
      <c r="E3" s="435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1" t="str">
        <f>IF(GROUPS!J20="","",GROUPS!J20)</f>
        <v/>
      </c>
      <c r="D4" s="423"/>
      <c r="E4" s="424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1" t="str">
        <f>IF(GROUPS!J21="","",GROUPS!J21)</f>
        <v/>
      </c>
      <c r="D5" s="423"/>
      <c r="E5" s="424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2" t="str">
        <f>IF(GROUPS!J22="","",GROUPS!J22)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38" t="s">
        <v>61</v>
      </c>
      <c r="D1" s="439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Андреј Стојановски (47)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Јован Пармачки (472)</v>
      </c>
    </row>
    <row r="5" spans="2:42" ht="15.6">
      <c r="B5" s="218" t="s">
        <v>27</v>
      </c>
      <c r="C5" s="210">
        <v>3</v>
      </c>
      <c r="D5" s="211" t="str">
        <f>IF(' II'!$X$2="","",' II'!$X$2)</f>
        <v>Александар Јакимовски (178)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Марко Цикарски (550)</v>
      </c>
    </row>
    <row r="7" spans="2:42" ht="15.6">
      <c r="B7" s="212" t="s">
        <v>29</v>
      </c>
      <c r="C7" s="213">
        <v>5</v>
      </c>
      <c r="D7" s="207" t="str">
        <f>IF(' III'!$X$2="","",' III'!$X$2)</f>
        <v>Борис Секулов (130)</v>
      </c>
      <c r="F7" s="254">
        <v>1</v>
      </c>
      <c r="G7" s="96" t="str">
        <f>IF(F7="","",VLOOKUP(F7,$C$3:$D$8,2,FALSE))</f>
        <v>Андреј Стојановски (47)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Андреј Васевски (203)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586</v>
      </c>
      <c r="P12" s="76"/>
      <c r="AN12" s="45"/>
    </row>
    <row r="13" spans="2:42" ht="15.6">
      <c r="B13" s="35"/>
      <c r="C13" s="35">
        <v>3</v>
      </c>
      <c r="D13" s="313" t="s">
        <v>587</v>
      </c>
      <c r="P13" s="76"/>
      <c r="Q13" s="95" t="str">
        <f>G7</f>
        <v>Андреј Стојановски (47)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588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40" t="str">
        <f>IF(AJ25="","",IF(AJ25&gt;AJ26,AB25,AB26))</f>
        <v/>
      </c>
    </row>
    <row r="16" spans="2:42" ht="15.6">
      <c r="C16" s="35"/>
      <c r="D16" s="2"/>
      <c r="P16" s="76"/>
      <c r="Y16" s="80"/>
      <c r="AM16" s="440" t="str">
        <f>IF(AJ25="","",IF(AJ25&lt;AJ26,AB25,AB26))</f>
        <v/>
      </c>
      <c r="AN16" s="440"/>
      <c r="AO16" s="441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40"/>
      <c r="AN17" s="440"/>
      <c r="AO17" s="441"/>
    </row>
    <row r="18" spans="3:42" ht="15.6">
      <c r="C18" s="35"/>
      <c r="D18" s="2"/>
      <c r="P18" s="76"/>
      <c r="Y18" s="80"/>
      <c r="AJ18" s="8"/>
      <c r="AM18" s="440"/>
      <c r="AO18" s="441"/>
    </row>
    <row r="19" spans="3:42" ht="16.2" thickBot="1">
      <c r="C19" s="35"/>
      <c r="D19" s="2"/>
      <c r="F19" s="254">
        <v>4</v>
      </c>
      <c r="G19" s="96" t="str">
        <f>IF(F19="","",VLOOKUP(F19,$C$3:$D$8,2,FALSE))</f>
        <v>Марко Цикарски (550)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42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Андреј Васевски (203)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43" t="s">
        <v>58</v>
      </c>
      <c r="AO20" s="442"/>
    </row>
    <row r="21" spans="3:42" ht="16.2" thickBot="1">
      <c r="C21" s="35"/>
      <c r="D21" s="2"/>
      <c r="Y21" s="80"/>
      <c r="AM21" s="446" t="s">
        <v>59</v>
      </c>
      <c r="AN21" s="444"/>
      <c r="AO21" s="442"/>
    </row>
    <row r="22" spans="3:42" ht="15.6">
      <c r="C22" s="35"/>
      <c r="D22" s="2"/>
      <c r="Y22" s="80"/>
      <c r="AM22" s="447"/>
      <c r="AN22" s="444"/>
      <c r="AO22" s="449" t="s">
        <v>60</v>
      </c>
    </row>
    <row r="23" spans="3:42" ht="16.2" thickBot="1">
      <c r="C23" s="35"/>
      <c r="D23" s="2"/>
      <c r="Y23" s="80"/>
      <c r="AM23" s="448"/>
      <c r="AN23" s="445"/>
      <c r="AO23" s="450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52" t="s">
        <v>81</v>
      </c>
      <c r="AM27" s="453"/>
      <c r="AN27" s="453"/>
      <c r="AO27" s="453"/>
      <c r="AP27" s="454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55" t="str">
        <f>IF(AJ25="","",IF(AJ25&gt;AJ26,AB25,AB26))</f>
        <v/>
      </c>
      <c r="AO28" s="455"/>
      <c r="AP28" s="455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56" t="str">
        <f>IF(AJ25="","",IF(AJ25&lt;AJ26,AB25,AB26))</f>
        <v/>
      </c>
      <c r="AO29" s="456"/>
      <c r="AP29" s="456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57" t="str">
        <f>IF(AJ25=AJ26,"",IF(AJ34=AJ35,AB34,IF(AJ34&gt;AJ35,AB34,AB35)))</f>
        <v/>
      </c>
      <c r="AO30" s="457"/>
      <c r="AP30" s="457"/>
    </row>
    <row r="31" spans="3:42" ht="15.6">
      <c r="C31" s="35"/>
      <c r="D31" s="2"/>
      <c r="F31" s="254">
        <v>5</v>
      </c>
      <c r="G31" s="96" t="str">
        <f>IF(F31="","",VLOOKUP(F31,$C$3:$D$8,2,FALSE))</f>
        <v>Борис Секулов (130)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57" t="str">
        <f>IF(AJ25=AJ26,"",IF(AJ34=AJ35,AB35,IF(AJ34&lt;AJ35,AB34,AB35)))</f>
        <v/>
      </c>
      <c r="AO31" s="457"/>
      <c r="AP31" s="457"/>
    </row>
    <row r="32" spans="3:42" ht="15.6">
      <c r="C32" s="35"/>
      <c r="D32" s="2"/>
      <c r="F32" s="254">
        <v>2</v>
      </c>
      <c r="G32" s="96" t="str">
        <f>IF(F32="","",VLOOKUP(F32,$C$3:$D$8,2,FALSE))</f>
        <v>Јован Пармачки (472)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8" t="str">
        <f>IF(O7="","",IF(O7&lt;O8,G7,G8))</f>
        <v/>
      </c>
      <c r="AO32" s="458"/>
      <c r="AP32" s="458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8" t="str">
        <f>IF(O19="","",IF(O19&lt;O20,G19,G20))</f>
        <v/>
      </c>
      <c r="AO33" s="458"/>
      <c r="AP33" s="458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8" t="str">
        <f>IF(O31="","",IF(O31&lt;O32,G31,G32))</f>
        <v/>
      </c>
      <c r="AO34" s="458"/>
      <c r="AP34" s="458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9" t="str">
        <f>IF(O43="","",IF(O43&lt;O44,G43,G44))</f>
        <v/>
      </c>
      <c r="AO35" s="459"/>
      <c r="AP35" s="459"/>
    </row>
    <row r="36" spans="3:42">
      <c r="P36" s="76"/>
      <c r="Y36" s="81"/>
      <c r="AL36" s="164"/>
      <c r="AM36" s="165"/>
      <c r="AN36" s="460"/>
      <c r="AO36" s="460"/>
      <c r="AP36" s="460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51"/>
      <c r="AO37" s="451"/>
      <c r="AP37" s="451"/>
    </row>
    <row r="38" spans="3:42">
      <c r="P38" s="82"/>
      <c r="Q38" s="95" t="str">
        <f>G44</f>
        <v>Александар Јакимовски (178)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51"/>
      <c r="AO38" s="451"/>
      <c r="AP38" s="451"/>
    </row>
    <row r="39" spans="3:42">
      <c r="P39" s="76"/>
      <c r="AL39" s="163"/>
      <c r="AM39" s="4"/>
      <c r="AN39" s="451"/>
      <c r="AO39" s="451"/>
      <c r="AP39" s="451"/>
    </row>
    <row r="40" spans="3:42">
      <c r="P40" s="76"/>
      <c r="AL40" s="163"/>
      <c r="AM40" s="4"/>
      <c r="AN40" s="451"/>
      <c r="AO40" s="451"/>
      <c r="AP40" s="451"/>
    </row>
    <row r="41" spans="3:42">
      <c r="O41" s="8"/>
      <c r="P41" s="76"/>
      <c r="AL41" s="163"/>
      <c r="AM41" s="4"/>
      <c r="AN41" s="451"/>
      <c r="AO41" s="451"/>
      <c r="AP41" s="451"/>
    </row>
    <row r="42" spans="3:42">
      <c r="O42" s="8"/>
      <c r="P42" s="76"/>
      <c r="AL42" s="163"/>
      <c r="AM42" s="4"/>
      <c r="AN42" s="451"/>
      <c r="AO42" s="451"/>
      <c r="AP42" s="451"/>
    </row>
    <row r="43" spans="3:42">
      <c r="O43" s="255"/>
      <c r="AL43" s="163"/>
      <c r="AM43" s="4"/>
      <c r="AN43" s="451"/>
      <c r="AO43" s="451"/>
      <c r="AP43" s="451"/>
    </row>
    <row r="44" spans="3:42">
      <c r="F44" s="254">
        <v>3</v>
      </c>
      <c r="G44" s="96" t="str">
        <f>IF(F44="","",VLOOKUP(F44,$C$3:$D$8,2,FALSE))</f>
        <v>Александар Јакимовски (178)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1"/>
      <c r="AO50" s="451"/>
      <c r="AP50" s="451"/>
    </row>
    <row r="51" spans="36:42">
      <c r="AM51" s="4"/>
      <c r="AN51" s="451"/>
      <c r="AO51" s="451"/>
      <c r="AP51" s="451"/>
    </row>
    <row r="52" spans="36:42">
      <c r="AM52" s="4"/>
      <c r="AN52" s="451"/>
      <c r="AO52" s="451"/>
      <c r="AP52" s="451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U52"/>
  <sheetViews>
    <sheetView topLeftCell="A22" workbookViewId="0">
      <selection activeCell="G26" sqref="G2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7">
      <c r="C1" s="461" t="s">
        <v>61</v>
      </c>
      <c r="D1" s="439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  <c r="AQ1" s="56"/>
      <c r="AR1" s="56"/>
      <c r="AS1" s="56"/>
      <c r="AT1" s="56"/>
      <c r="AU1" s="166"/>
    </row>
    <row r="2" spans="2:47" ht="15" thickBot="1">
      <c r="B2" s="238" t="s">
        <v>125</v>
      </c>
      <c r="C2" s="238" t="s">
        <v>78</v>
      </c>
    </row>
    <row r="3" spans="2:47" ht="15.6">
      <c r="B3" s="47" t="s">
        <v>25</v>
      </c>
      <c r="C3" s="47">
        <v>1</v>
      </c>
      <c r="D3" s="23" t="str">
        <f>IF(' I'!$X$2="","",' I'!$X$2)</f>
        <v>Андреј Стојановски (47)</v>
      </c>
    </row>
    <row r="4" spans="2:47" ht="16.2" thickBot="1">
      <c r="B4" s="48" t="s">
        <v>55</v>
      </c>
      <c r="C4" s="48">
        <v>2</v>
      </c>
      <c r="D4" s="24" t="str">
        <f>IF(' I'!$X$3="","",' I'!$X$3)</f>
        <v>Јован Пармачки (472)</v>
      </c>
    </row>
    <row r="5" spans="2:47" ht="15.6">
      <c r="B5" s="48" t="s">
        <v>27</v>
      </c>
      <c r="C5" s="48">
        <v>3</v>
      </c>
      <c r="D5" s="27" t="str">
        <f>IF(' II'!$X$2="","",' II'!$X$2)</f>
        <v>Александар Јакимовски (178)</v>
      </c>
    </row>
    <row r="6" spans="2:47" ht="16.2" thickBot="1">
      <c r="B6" s="48" t="s">
        <v>54</v>
      </c>
      <c r="C6" s="48">
        <v>4</v>
      </c>
      <c r="D6" s="28" t="str">
        <f>IF(' II'!$X$3="","",' II'!$X$3)</f>
        <v>Марко Цикарски (550)</v>
      </c>
    </row>
    <row r="7" spans="2:47" ht="15.6">
      <c r="B7" s="48" t="s">
        <v>29</v>
      </c>
      <c r="C7" s="48">
        <v>5</v>
      </c>
      <c r="D7" s="23" t="str">
        <f>IF(' III'!$X$2="","",' III'!$X$2)</f>
        <v>Борис Секулов (130)</v>
      </c>
      <c r="F7" s="312">
        <v>1</v>
      </c>
      <c r="G7" s="151" t="str">
        <f>IF(F7="","",VLOOKUP(F7,$C$3:$D$10,2,FALSE))</f>
        <v>Андреј Стојановски (47)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7" ht="16.2" thickBot="1">
      <c r="B8" s="48" t="s">
        <v>53</v>
      </c>
      <c r="C8" s="48">
        <v>6</v>
      </c>
      <c r="D8" s="24" t="str">
        <f>IF(' III'!$X$3="","",' III'!$X$3)</f>
        <v>Андреј Васевски (203)</v>
      </c>
      <c r="F8" s="312"/>
      <c r="G8" s="151" t="str">
        <f>IF(F8="","",VLOOKUP(F8,$C$3:$D$10,2,FALSE))</f>
        <v/>
      </c>
      <c r="H8" s="75"/>
      <c r="I8" s="75"/>
      <c r="J8" s="75"/>
      <c r="K8" s="75"/>
      <c r="L8" s="75"/>
      <c r="M8" s="75"/>
      <c r="N8" s="75"/>
      <c r="O8" s="17" t="str">
        <f>IF(H7="","",SUMPRODUCT(--(H7:N7&lt;H8:N8)))</f>
        <v/>
      </c>
    </row>
    <row r="9" spans="2:47" ht="15.6">
      <c r="B9" s="48" t="s">
        <v>30</v>
      </c>
      <c r="C9" s="48">
        <v>7</v>
      </c>
      <c r="D9" s="27" t="str">
        <f>IF(IV!$X$2="","",IV!$X$2)</f>
        <v>Даниел Главевски Зхоу  (108)</v>
      </c>
      <c r="O9" s="8"/>
      <c r="P9" s="76"/>
    </row>
    <row r="10" spans="2:47" ht="16.2" thickBot="1">
      <c r="B10" s="49" t="s">
        <v>52</v>
      </c>
      <c r="C10" s="49">
        <v>8</v>
      </c>
      <c r="D10" s="28" t="str">
        <f>IF(IV!$X$3="","",IV!$X$3)</f>
        <v>Давид Јоноски (287)</v>
      </c>
      <c r="O10" s="8"/>
      <c r="P10" s="76"/>
    </row>
    <row r="11" spans="2:47" ht="15.6">
      <c r="B11" s="35"/>
      <c r="C11" s="35"/>
      <c r="D11" s="2"/>
      <c r="P11" s="76"/>
    </row>
    <row r="12" spans="2:47" ht="15.6">
      <c r="B12" s="35"/>
      <c r="C12" s="35"/>
      <c r="D12" s="2"/>
      <c r="P12" s="76"/>
      <c r="AN12" s="45"/>
    </row>
    <row r="13" spans="2:47" ht="15.6">
      <c r="B13" s="35"/>
      <c r="C13" s="35"/>
      <c r="D13" s="2"/>
      <c r="P13" s="76"/>
      <c r="Q13" s="95" t="str">
        <f>IF(O7="","",IF(O7&gt;O8,G7,G8))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7" ht="15.6">
      <c r="B14" s="35"/>
      <c r="C14" s="35">
        <v>1</v>
      </c>
      <c r="D14" s="313" t="s">
        <v>586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7" ht="15.6">
      <c r="B15" s="35"/>
      <c r="C15" s="35">
        <v>3</v>
      </c>
      <c r="D15" s="313" t="s">
        <v>587</v>
      </c>
      <c r="P15" s="76"/>
      <c r="Y15" s="79"/>
      <c r="AN15" s="440" t="str">
        <f>IF(AJ25="","",IF(AJ25&gt;AJ26,AB25,AB26))</f>
        <v/>
      </c>
    </row>
    <row r="16" spans="2:47" ht="15.6">
      <c r="B16" s="35"/>
      <c r="C16" s="35">
        <v>5</v>
      </c>
      <c r="D16" s="313" t="s">
        <v>588</v>
      </c>
      <c r="P16" s="76"/>
      <c r="Y16" s="80"/>
      <c r="AM16" s="440" t="str">
        <f>IF(AJ25="","",IF(AJ25&lt;AJ26,AB25,AB26))</f>
        <v/>
      </c>
      <c r="AN16" s="440"/>
      <c r="AO16" s="441" t="str">
        <f>IF(AJ25=AJ26,"",IF(AJ34=AJ35,AB34,IF(AJ34&gt;AJ35,AB34,AB35)))</f>
        <v/>
      </c>
    </row>
    <row r="17" spans="2:42" ht="15.6">
      <c r="B17" s="35"/>
      <c r="C17" s="35">
        <v>7</v>
      </c>
      <c r="D17" s="313" t="s">
        <v>589</v>
      </c>
      <c r="P17" s="76"/>
      <c r="Y17" s="80"/>
      <c r="AJ17" s="8"/>
      <c r="AM17" s="440"/>
      <c r="AN17" s="440"/>
      <c r="AO17" s="441"/>
    </row>
    <row r="18" spans="2:42" ht="15.6">
      <c r="B18" s="35"/>
      <c r="C18" s="35"/>
      <c r="D18" s="2"/>
      <c r="P18" s="76"/>
      <c r="Y18" s="80"/>
      <c r="AJ18" s="8"/>
      <c r="AM18" s="440"/>
      <c r="AO18" s="441"/>
    </row>
    <row r="19" spans="2:42" ht="16.2" thickBot="1">
      <c r="C19" s="35"/>
      <c r="D19" s="2"/>
      <c r="F19" s="312"/>
      <c r="G19" s="151" t="str">
        <f>IF(F19="","",VLOOKUP(F19,$C$3:$D$10,2,FALSE))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42" t="str">
        <f>IF(AJ25=AJ26,"",IF(OR(AJ34&gt;AJ35,AJ34&lt;AJ35),"",AB35))</f>
        <v/>
      </c>
    </row>
    <row r="20" spans="2:42" ht="16.2" thickBot="1">
      <c r="C20" s="35"/>
      <c r="D20" s="309">
        <v>5.7</v>
      </c>
      <c r="F20" s="312"/>
      <c r="G20" s="151" t="str">
        <f>IF(F20="","",VLOOKUP(F20,$C$3:$D$10,2,FALSE))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43" t="s">
        <v>58</v>
      </c>
      <c r="AO20" s="442"/>
    </row>
    <row r="21" spans="2:42" ht="16.2" customHeight="1" thickBot="1">
      <c r="C21" s="462" t="s">
        <v>590</v>
      </c>
      <c r="D21" s="462"/>
      <c r="Y21" s="80"/>
      <c r="AM21" s="446" t="s">
        <v>59</v>
      </c>
      <c r="AN21" s="444"/>
      <c r="AO21" s="442"/>
    </row>
    <row r="22" spans="2:42" ht="15.6" customHeight="1">
      <c r="C22" s="462"/>
      <c r="D22" s="462"/>
      <c r="Y22" s="80"/>
      <c r="AM22" s="447"/>
      <c r="AN22" s="444"/>
      <c r="AO22" s="449" t="s">
        <v>60</v>
      </c>
    </row>
    <row r="23" spans="2:42" ht="16.2" customHeight="1" thickBot="1">
      <c r="C23" s="462"/>
      <c r="D23" s="462"/>
      <c r="Y23" s="80"/>
      <c r="AM23" s="448"/>
      <c r="AN23" s="445"/>
      <c r="AO23" s="450"/>
    </row>
    <row r="24" spans="2:42" ht="15.6" customHeight="1">
      <c r="C24" s="462"/>
      <c r="D24" s="462"/>
      <c r="Y24" s="80"/>
    </row>
    <row r="25" spans="2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2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2:42" ht="15.6">
      <c r="C27" s="35"/>
      <c r="D27" s="2"/>
      <c r="Y27" s="80"/>
      <c r="AA27" s="38"/>
      <c r="AL27" s="452" t="s">
        <v>81</v>
      </c>
      <c r="AM27" s="453"/>
      <c r="AN27" s="453"/>
      <c r="AO27" s="453"/>
      <c r="AP27" s="454"/>
    </row>
    <row r="28" spans="2:42" ht="15.6">
      <c r="C28" s="35"/>
      <c r="D28" s="2"/>
      <c r="Y28" s="80"/>
      <c r="AA28" s="38"/>
      <c r="AL28" s="306">
        <v>1</v>
      </c>
      <c r="AM28" s="307" t="s">
        <v>82</v>
      </c>
      <c r="AN28" s="455" t="str">
        <f>IF(AJ25="","",IF(AJ25&gt;AJ26,AB25,AB26))</f>
        <v/>
      </c>
      <c r="AO28" s="455"/>
      <c r="AP28" s="455"/>
    </row>
    <row r="29" spans="2:42" ht="15.6">
      <c r="C29" s="35"/>
      <c r="D29" s="2"/>
      <c r="Y29" s="80"/>
      <c r="AA29" s="38"/>
      <c r="AL29" s="90">
        <v>2</v>
      </c>
      <c r="AM29" s="91" t="s">
        <v>79</v>
      </c>
      <c r="AN29" s="456" t="str">
        <f>IF(AJ25="","",IF(AJ25&lt;AJ26,AB25,AB26))</f>
        <v/>
      </c>
      <c r="AO29" s="456"/>
      <c r="AP29" s="456"/>
    </row>
    <row r="30" spans="2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57" t="str">
        <f>IF(AJ25=AJ26,"",IF(AJ34=AJ35,AB34,IF(AJ34&gt;AJ35,AB34,AB35)))</f>
        <v/>
      </c>
      <c r="AO30" s="457"/>
      <c r="AP30" s="457"/>
    </row>
    <row r="31" spans="2:42" ht="15.6">
      <c r="C31" s="35"/>
      <c r="D31" s="309">
        <v>5.7</v>
      </c>
      <c r="F31" s="312"/>
      <c r="G31" s="151" t="str">
        <f>IF(F31="","",VLOOKUP(F31,$C$3:$D$10,2,FALSE))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57" t="str">
        <f>IF(AJ25=AJ26,"",IF(AJ34=AJ35,AB35,IF(AJ34&lt;AJ35,AB34,AB35)))</f>
        <v/>
      </c>
      <c r="AO31" s="457"/>
      <c r="AP31" s="457"/>
    </row>
    <row r="32" spans="2:42" ht="15.6">
      <c r="C32" s="35"/>
      <c r="D32" s="2"/>
      <c r="F32" s="312"/>
      <c r="G32" s="151" t="str">
        <f>IF(F32="","",VLOOKUP(F32,$C$3:$D$10,2,FALSE))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8" t="str">
        <f>IF(O7="","",IF(O7&lt;O8,G7,G8))</f>
        <v/>
      </c>
      <c r="AO32" s="458"/>
      <c r="AP32" s="458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8" t="str">
        <f>IF(O19="","",IF(O19&lt;O20,G19,G20))</f>
        <v/>
      </c>
      <c r="AO33" s="458"/>
      <c r="AP33" s="458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8" t="str">
        <f>IF(O31="","",IF(O31&lt;O32,G31,G32))</f>
        <v/>
      </c>
      <c r="AO34" s="458"/>
      <c r="AP34" s="458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87">
        <v>5</v>
      </c>
      <c r="AM35" s="88" t="s">
        <v>80</v>
      </c>
      <c r="AN35" s="458" t="str">
        <f>IF(O43="","",IF(O43&lt;O44,G43,G44))</f>
        <v/>
      </c>
      <c r="AO35" s="458"/>
      <c r="AP35" s="458"/>
    </row>
    <row r="36" spans="3:42">
      <c r="P36" s="76"/>
      <c r="Y36" s="81"/>
      <c r="AL36" s="163"/>
      <c r="AM36" s="4"/>
      <c r="AN36" s="451"/>
      <c r="AO36" s="451"/>
      <c r="AP36" s="451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51"/>
      <c r="AO37" s="451"/>
      <c r="AP37" s="451"/>
    </row>
    <row r="38" spans="3:42">
      <c r="P38" s="82"/>
      <c r="Q38" s="95" t="str">
        <f>IF(O43="","",IF(O43&gt;O44,G43,G44))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51"/>
      <c r="AO38" s="451"/>
      <c r="AP38" s="451"/>
    </row>
    <row r="39" spans="3:42">
      <c r="P39" s="76"/>
      <c r="AL39" s="163"/>
      <c r="AM39" s="4"/>
      <c r="AN39" s="451"/>
      <c r="AO39" s="451"/>
      <c r="AP39" s="451"/>
    </row>
    <row r="40" spans="3:42">
      <c r="P40" s="76"/>
      <c r="AL40" s="163"/>
      <c r="AM40" s="4"/>
      <c r="AN40" s="451"/>
      <c r="AO40" s="451"/>
      <c r="AP40" s="451"/>
    </row>
    <row r="41" spans="3:42">
      <c r="O41" s="8"/>
      <c r="P41" s="76"/>
      <c r="AL41" s="163"/>
      <c r="AM41" s="4"/>
      <c r="AN41" s="451"/>
      <c r="AO41" s="451"/>
      <c r="AP41" s="451"/>
    </row>
    <row r="42" spans="3:42">
      <c r="O42" s="8"/>
      <c r="P42" s="76"/>
      <c r="AL42" s="163"/>
      <c r="AM42" s="4"/>
      <c r="AN42" s="451"/>
      <c r="AO42" s="451"/>
      <c r="AP42" s="451"/>
    </row>
    <row r="43" spans="3:42">
      <c r="F43" s="312"/>
      <c r="G43" s="151" t="str">
        <f>IF(F43="","",VLOOKUP(F43,$C$3:$D$10,2,FALSE))</f>
        <v/>
      </c>
      <c r="H43" s="75"/>
      <c r="I43" s="75"/>
      <c r="J43" s="75"/>
      <c r="K43" s="75"/>
      <c r="L43" s="75"/>
      <c r="M43" s="75"/>
      <c r="N43" s="75"/>
      <c r="O43" s="17" t="str">
        <f>IF(H43="","",SUMPRODUCT(--(H43:N43&gt;H44:N44)))</f>
        <v/>
      </c>
      <c r="AL43" s="163"/>
      <c r="AM43" s="4"/>
      <c r="AN43" s="451"/>
      <c r="AO43" s="451"/>
      <c r="AP43" s="451"/>
    </row>
    <row r="44" spans="3:42">
      <c r="F44" s="312">
        <v>3</v>
      </c>
      <c r="G44" s="151" t="str">
        <f>IF(F44="","",VLOOKUP(F44,$C$3:$D$10,2,FALSE))</f>
        <v>Александар Јакимовски (178)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51"/>
      <c r="AO50" s="451"/>
      <c r="AP50" s="451"/>
    </row>
    <row r="51" spans="36:42">
      <c r="AM51" s="4"/>
      <c r="AN51" s="451"/>
      <c r="AO51" s="451"/>
      <c r="AP51" s="451"/>
    </row>
    <row r="52" spans="36:42">
      <c r="AM52" s="4"/>
      <c r="AN52" s="451"/>
      <c r="AO52" s="451"/>
      <c r="AP52" s="451"/>
    </row>
  </sheetData>
  <mergeCells count="29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opLeftCell="A8" zoomScale="90" zoomScaleNormal="90" workbookViewId="0">
      <selection activeCell="E42" sqref="E42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438" t="s">
        <v>61</v>
      </c>
      <c r="D1" s="439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Андреј Стојановски (47)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Јован Пармачки (472)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Александар Јакимовски (178)</v>
      </c>
      <c r="F5" s="2">
        <v>1</v>
      </c>
      <c r="G5" s="155">
        <v>1</v>
      </c>
      <c r="H5" s="156" t="str">
        <f>IF(G5="","",VLOOKUP(G5,$C$3:$D$18,2,FALSE))</f>
        <v>Андреј Стојановски (47)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Марко Цикарски (550)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Борис Секулов (130)</v>
      </c>
      <c r="F7" s="2"/>
      <c r="G7" s="153"/>
      <c r="Q7" s="76"/>
      <c r="R7" s="96" t="str">
        <f>H5</f>
        <v>Андреј Стојановски (47)</v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Андреј Васевски (203)</v>
      </c>
      <c r="F8" s="2"/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3" ht="15.6">
      <c r="B9" s="218" t="s">
        <v>30</v>
      </c>
      <c r="C9" s="210">
        <v>7</v>
      </c>
      <c r="D9" s="211" t="str">
        <f>IF(IV!$X$2="","",IV!$X$2)</f>
        <v>Даниел Главевски Зхоу  (108)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Давид Јоноски (287)</v>
      </c>
      <c r="F10" s="2">
        <v>2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>Кристијан Каламадевски (347)</v>
      </c>
      <c r="F11" s="2">
        <v>3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>Дарко Китановски (499)</v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>Лука Стојчев (73)</v>
      </c>
      <c r="F13" s="2"/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>Јаков Јакимовски (538)</v>
      </c>
      <c r="F14" s="2"/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3" ht="15.6">
      <c r="C15" s="35"/>
      <c r="D15" s="2"/>
      <c r="F15" s="2"/>
      <c r="G15" s="153"/>
      <c r="AA15" s="76"/>
      <c r="AJ15" s="79"/>
      <c r="AY15" s="440" t="str">
        <f>IF(AU25="","",IF(AU25&gt;AU26,AM25,AM26))</f>
        <v/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40" t="str">
        <f>IF(AU25="","",IF(AU25&lt;AU26,AM25,AM26))</f>
        <v/>
      </c>
      <c r="AY16" s="440"/>
      <c r="AZ16" s="441" t="str">
        <f>IF(AU25=AU26,"",IF(AU34=AU35,AM34,IF(AU34&gt;AU35,AM34,AM35)))</f>
        <v/>
      </c>
    </row>
    <row r="17" spans="3:53" ht="15.6">
      <c r="C17" s="35"/>
      <c r="D17" s="2"/>
      <c r="F17" s="2">
        <v>4</v>
      </c>
      <c r="G17" s="155"/>
      <c r="H17" s="156" t="str">
        <f>IF(G17="","",VLOOKUP(G17,$C$3:$D$18,2,FALSE))</f>
        <v/>
      </c>
      <c r="I17" s="157"/>
      <c r="J17" s="157"/>
      <c r="K17" s="157"/>
      <c r="L17" s="157"/>
      <c r="M17" s="157"/>
      <c r="N17" s="157"/>
      <c r="O17" s="157"/>
      <c r="P17" s="158" t="str" cm="1">
        <f t="array" ref="P17">IF(I17="","",SUMPRODUCT(--(I17:O17&gt;I18:O18)))</f>
        <v/>
      </c>
      <c r="AA17" s="76"/>
      <c r="AJ17" s="80"/>
      <c r="AU17" s="8"/>
      <c r="AX17" s="440"/>
      <c r="AY17" s="440"/>
      <c r="AZ17" s="441"/>
    </row>
    <row r="18" spans="3:53" ht="15.6">
      <c r="C18" s="35"/>
      <c r="D18" s="2"/>
      <c r="E18" s="2" t="s">
        <v>914</v>
      </c>
      <c r="F18" s="2">
        <v>5</v>
      </c>
      <c r="G18" s="152"/>
      <c r="H18" s="151" t="str">
        <f>IF(G18="","",VLOOKUP(G18,$C$3:$D$18,2,FALSE))</f>
        <v/>
      </c>
      <c r="I18" s="75"/>
      <c r="J18" s="75"/>
      <c r="K18" s="75"/>
      <c r="L18" s="75"/>
      <c r="M18" s="75"/>
      <c r="N18" s="75"/>
      <c r="O18" s="75"/>
      <c r="P18" s="17" t="str" cm="1">
        <f t="array" ref="P18">IF(I17="","",SUMPRODUCT(--(I17:O17&lt;I18:O18)))</f>
        <v/>
      </c>
      <c r="Q18" s="76"/>
      <c r="AA18" s="76"/>
      <c r="AJ18" s="80"/>
      <c r="AU18" s="8"/>
      <c r="AX18" s="440"/>
      <c r="AZ18" s="441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42" t="str">
        <f>IF(AU25=AU26,"",IF(OR(AU34&gt;AU35,AU34&lt;AU35),"",AM35))</f>
        <v/>
      </c>
    </row>
    <row r="20" spans="3:53" ht="16.2" thickBot="1">
      <c r="C20" s="35"/>
      <c r="D20" s="2"/>
      <c r="F20" s="2"/>
      <c r="G20" s="153"/>
      <c r="Q20" s="82"/>
      <c r="R20" s="96" t="str">
        <f>H23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3" t="s">
        <v>58</v>
      </c>
      <c r="AZ20" s="442"/>
    </row>
    <row r="21" spans="3:53" ht="16.2" thickBot="1">
      <c r="C21" s="35"/>
      <c r="D21" s="2"/>
      <c r="F21" s="2"/>
      <c r="G21" s="153"/>
      <c r="P21" s="8"/>
      <c r="Q21" s="76"/>
      <c r="AJ21" s="80"/>
      <c r="AX21" s="466" t="s">
        <v>59</v>
      </c>
      <c r="AY21" s="464"/>
      <c r="AZ21" s="442"/>
    </row>
    <row r="22" spans="3:53" ht="15.6">
      <c r="C22" s="35"/>
      <c r="D22" s="2"/>
      <c r="F22" s="2"/>
      <c r="G22" s="35"/>
      <c r="P22" s="11"/>
      <c r="AJ22" s="80"/>
      <c r="AX22" s="467"/>
      <c r="AY22" s="464"/>
      <c r="AZ22" s="469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/>
      <c r="AJ23" s="80"/>
      <c r="AX23" s="468"/>
      <c r="AY23" s="465"/>
      <c r="AZ23" s="470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3:53" ht="15.6">
      <c r="C27" s="35"/>
      <c r="D27" s="2"/>
      <c r="F27" s="2"/>
      <c r="G27" s="35"/>
      <c r="AJ27" s="80"/>
      <c r="AL27" s="38"/>
      <c r="AW27" s="452" t="s">
        <v>81</v>
      </c>
      <c r="AX27" s="453"/>
      <c r="AY27" s="453"/>
      <c r="AZ27" s="453"/>
      <c r="BA27" s="454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71" t="str">
        <f>IF(AU25="","",IF(AU25&gt;AU26,AM25,AM26))</f>
        <v/>
      </c>
      <c r="AZ28" s="471"/>
      <c r="BA28" s="471"/>
    </row>
    <row r="29" spans="3:53" ht="15.6">
      <c r="C29" s="35"/>
      <c r="D29" s="2"/>
      <c r="E29" t="s">
        <v>686</v>
      </c>
      <c r="F29" s="2">
        <v>7</v>
      </c>
      <c r="G29" s="155"/>
      <c r="H29" s="156" t="str">
        <f>IF(G29="","",VLOOKUP(G29,$C$3:$D$18,2,FALSE))</f>
        <v/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56" t="str">
        <f>IF(AU25="","",IF(AU25&lt;AU26,AM25,AM26))</f>
        <v/>
      </c>
      <c r="AZ29" s="456"/>
      <c r="BA29" s="456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57" t="str">
        <f>IF(AU25=AU26,"",IF(AU34=AU35,AM34,IF(AU34&gt;AU35,AM34,AM35)))</f>
        <v/>
      </c>
      <c r="AZ30" s="457"/>
      <c r="BA30" s="457"/>
    </row>
    <row r="31" spans="3:53" ht="15.6">
      <c r="C31" s="35"/>
      <c r="D31" s="2"/>
      <c r="G31" s="153"/>
      <c r="Q31" s="76"/>
      <c r="R31" s="96" t="str">
        <f>H29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57" t="str">
        <f>IF(AU25=AU26,"",IF(AU34=AU35,AM35,IF(AU34&lt;AU35,AM34,AM35)))</f>
        <v/>
      </c>
      <c r="AZ31" s="457"/>
      <c r="BA31" s="457"/>
    </row>
    <row r="32" spans="3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58" t="str">
        <f>IF(Z7="","",IF(Z7&lt;Z8,R7,R8))</f>
        <v/>
      </c>
      <c r="AZ32" s="458"/>
      <c r="BA32" s="458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8" t="str">
        <f>IF(Z19="","",IF(Z19&lt;Z20,R19,R20))</f>
        <v/>
      </c>
      <c r="AZ33" s="458"/>
      <c r="BA33" s="458"/>
    </row>
    <row r="34" spans="3:53" ht="15.6">
      <c r="C34" s="35"/>
      <c r="D34" s="2"/>
      <c r="E34" s="2" t="s">
        <v>914</v>
      </c>
      <c r="F34" s="2">
        <v>8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8" t="str">
        <f>IF(Z31="","",IF(Z31&lt;Z32,R31,R32))</f>
        <v/>
      </c>
      <c r="AZ34" s="458"/>
      <c r="BA34" s="458"/>
    </row>
    <row r="35" spans="3:53">
      <c r="F35" s="2">
        <v>9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9" t="str">
        <f>IF(Z43="","",IF(Z43&lt;Z44,R43,R44))</f>
        <v/>
      </c>
      <c r="AZ35" s="459"/>
      <c r="BA35" s="459"/>
    </row>
    <row r="36" spans="3:53">
      <c r="F36" s="2"/>
      <c r="G36" s="153"/>
      <c r="AA36" s="76"/>
      <c r="AJ36" s="81"/>
      <c r="AW36" s="164"/>
      <c r="AX36" s="165"/>
      <c r="AY36" s="460"/>
      <c r="AZ36" s="460"/>
      <c r="BA36" s="460"/>
    </row>
    <row r="37" spans="3:53">
      <c r="F37" s="2"/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163"/>
      <c r="AX37" s="4"/>
      <c r="AY37" s="451"/>
      <c r="AZ37" s="451"/>
      <c r="BA37" s="451"/>
    </row>
    <row r="38" spans="3:53">
      <c r="F38" s="2"/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163"/>
      <c r="AX38" s="4"/>
      <c r="AY38" s="451"/>
      <c r="AZ38" s="451"/>
      <c r="BA38" s="451"/>
    </row>
    <row r="39" spans="3:53">
      <c r="F39" s="2"/>
      <c r="G39" s="153"/>
      <c r="AA39" s="76"/>
      <c r="AW39" s="163"/>
      <c r="AX39" s="4"/>
      <c r="AY39" s="451"/>
      <c r="AZ39" s="451"/>
      <c r="BA39" s="451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51"/>
      <c r="AZ40" s="451"/>
      <c r="BA40" s="451"/>
    </row>
    <row r="41" spans="3:53">
      <c r="F41" s="2">
        <v>10</v>
      </c>
      <c r="G41" s="155"/>
      <c r="H41" s="156" t="str">
        <f>IF(G41="","",VLOOKUP(G41,$C$3:$D$18,2,FALSE))</f>
        <v/>
      </c>
      <c r="I41" s="157"/>
      <c r="J41" s="157"/>
      <c r="K41" s="157"/>
      <c r="L41" s="157"/>
      <c r="M41" s="157"/>
      <c r="N41" s="157"/>
      <c r="O41" s="157"/>
      <c r="P41" s="158" t="str" cm="1">
        <f t="array" ref="P41">IF(I41="","",SUMPRODUCT(--(I41:O41&gt;I42:O42)))</f>
        <v/>
      </c>
      <c r="Z41" s="8"/>
      <c r="AA41" s="76"/>
      <c r="AW41" s="163"/>
      <c r="AX41" s="4"/>
      <c r="AY41" s="451"/>
      <c r="AZ41" s="451"/>
      <c r="BA41" s="451"/>
    </row>
    <row r="42" spans="3:53" ht="15.6">
      <c r="F42" s="2">
        <v>11</v>
      </c>
      <c r="G42" s="152"/>
      <c r="H42" s="151" t="str">
        <f>IF(G42="","",VLOOKUP(G42,$C$3:$D$18,2,FALSE))</f>
        <v/>
      </c>
      <c r="I42" s="75"/>
      <c r="J42" s="75"/>
      <c r="K42" s="75"/>
      <c r="L42" s="75"/>
      <c r="M42" s="75"/>
      <c r="N42" s="75"/>
      <c r="O42" s="75"/>
      <c r="P42" s="17" t="str" cm="1">
        <f t="array" ref="P42">IF(I41="","",SUMPRODUCT(--(I41:O41&lt;I42:O42)))</f>
        <v/>
      </c>
      <c r="Q42" s="76"/>
      <c r="Z42" s="8"/>
      <c r="AA42" s="76"/>
      <c r="AW42" s="163"/>
      <c r="AX42" s="4"/>
      <c r="AY42" s="451"/>
      <c r="AZ42" s="451"/>
      <c r="BA42" s="451"/>
    </row>
    <row r="43" spans="3:53">
      <c r="F43" s="2"/>
      <c r="G43" s="153"/>
      <c r="Q43" s="76"/>
      <c r="R43" s="96" t="str">
        <f>IF(P41="","",IF(P41&gt;P42,H41,H42))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163"/>
      <c r="AX43" s="4"/>
      <c r="AY43" s="451"/>
      <c r="AZ43" s="451"/>
      <c r="BA43" s="451"/>
    </row>
    <row r="44" spans="3:53">
      <c r="F44" s="2"/>
      <c r="G44" s="153"/>
      <c r="Q44" s="82"/>
      <c r="R44" s="96" t="str">
        <f>H47</f>
        <v>Александар Јакимовски (178)</v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Александар Јакимовски (178)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51"/>
      <c r="AZ50" s="451"/>
      <c r="BA50" s="451"/>
    </row>
    <row r="51" spans="47:53">
      <c r="AX51" s="4"/>
      <c r="AY51" s="451"/>
      <c r="AZ51" s="451"/>
      <c r="BA51" s="451"/>
    </row>
    <row r="52" spans="47:53">
      <c r="AX52" s="4"/>
      <c r="AY52" s="451"/>
      <c r="AZ52" s="451"/>
      <c r="BA52" s="451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tabSelected="1" workbookViewId="0">
      <selection activeCell="AS26" sqref="AS26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1" t="s">
        <v>61</v>
      </c>
      <c r="D1" s="439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Андреј Стојановски (47)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Јован Пармачки (472)</v>
      </c>
      <c r="E4">
        <v>1</v>
      </c>
      <c r="F4">
        <v>1</v>
      </c>
      <c r="G4" s="152">
        <v>1</v>
      </c>
      <c r="H4" s="151" t="str">
        <f>IF(G4="","",VLOOKUP(G4,$C$3:$D$18,2,FALSE))</f>
        <v>Андреј Стојановски (47)</v>
      </c>
      <c r="I4" s="75">
        <v>11</v>
      </c>
      <c r="J4" s="75">
        <v>9</v>
      </c>
      <c r="K4" s="75">
        <v>11</v>
      </c>
      <c r="L4" s="75">
        <v>11</v>
      </c>
      <c r="M4" s="75"/>
      <c r="N4" s="75"/>
      <c r="O4" s="75"/>
      <c r="P4" s="17">
        <f>IF(I4="","",SUMPRODUCT(--(I4:O4&gt;I5:O5)))</f>
        <v>3</v>
      </c>
    </row>
    <row r="5" spans="2:58" ht="15.6">
      <c r="B5" s="48" t="s">
        <v>27</v>
      </c>
      <c r="C5" s="48">
        <v>3</v>
      </c>
      <c r="D5" s="27" t="str">
        <f>IF(' II'!$X$2="","",' II'!$X$2)</f>
        <v>Александар Јакимовски (178)</v>
      </c>
      <c r="F5">
        <v>2</v>
      </c>
      <c r="G5" s="154">
        <v>4</v>
      </c>
      <c r="H5" s="151" t="str">
        <f>IF(G5="","",VLOOKUP(G5,$C$3:$D$18,2,FALSE))</f>
        <v>Марко Цикарски (550)</v>
      </c>
      <c r="I5" s="75">
        <v>7</v>
      </c>
      <c r="J5" s="75">
        <v>11</v>
      </c>
      <c r="K5" s="75">
        <v>6</v>
      </c>
      <c r="L5" s="75">
        <v>4</v>
      </c>
      <c r="M5" s="75"/>
      <c r="N5" s="75"/>
      <c r="O5" s="75"/>
      <c r="P5" s="17">
        <f>IF(I4="","",SUMPRODUCT(--(I4:O4&lt;I5:O5)))</f>
        <v>1</v>
      </c>
    </row>
    <row r="6" spans="2:58" ht="16.2" thickBot="1">
      <c r="B6" s="48" t="s">
        <v>54</v>
      </c>
      <c r="C6" s="48">
        <v>4</v>
      </c>
      <c r="D6" s="28" t="str">
        <f>IF(' II'!$X$3="","",' II'!$X$3)</f>
        <v>Марко Цикарски (550)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Борис Секулов (130)</v>
      </c>
      <c r="G7" s="153"/>
      <c r="Q7" s="76"/>
      <c r="R7" s="96" t="str">
        <f>IF(P4="","",IF(P4&gt;P5,H4,H5))</f>
        <v>Андреј Стојановски (47)</v>
      </c>
      <c r="S7" s="75">
        <v>11</v>
      </c>
      <c r="T7" s="75">
        <v>11</v>
      </c>
      <c r="U7" s="75">
        <v>11</v>
      </c>
      <c r="V7" s="75"/>
      <c r="W7" s="75"/>
      <c r="X7" s="75"/>
      <c r="Y7" s="75"/>
      <c r="Z7" s="17">
        <f>IF(S7="","",SUMPRODUCT(--(S7:Y7&gt;S8:Y8)))</f>
        <v>3</v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Андреј Васевски (203)</v>
      </c>
      <c r="G8" s="153"/>
      <c r="Q8" s="82"/>
      <c r="R8" s="96" t="s">
        <v>962</v>
      </c>
      <c r="S8" s="75">
        <v>4</v>
      </c>
      <c r="T8" s="75">
        <v>4</v>
      </c>
      <c r="U8" s="75">
        <v>9</v>
      </c>
      <c r="V8" s="75"/>
      <c r="W8" s="75"/>
      <c r="X8" s="75"/>
      <c r="Y8" s="75"/>
      <c r="Z8" s="17">
        <f>IF(S7="","",SUMPRODUCT(--(S7:Y7&lt;S8:Y8)))</f>
        <v>0</v>
      </c>
    </row>
    <row r="9" spans="2:58" ht="15.6">
      <c r="B9" s="48" t="s">
        <v>30</v>
      </c>
      <c r="C9" s="48">
        <v>7</v>
      </c>
      <c r="D9" s="27" t="str">
        <f>IF(IV!$X$2="","",IV!$X$2)</f>
        <v>Даниел Главевски Зхоу  (108)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Давид Јоноски (287)</v>
      </c>
      <c r="F10">
        <v>3</v>
      </c>
      <c r="G10" s="152">
        <v>12</v>
      </c>
      <c r="H10" s="151" t="str">
        <f>IF(G10="","",VLOOKUP(G10,$C$3:$D$18,2,FALSE))</f>
        <v>Јаков Јакимовски (538)</v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>Кристијан Каламадевски (347)</v>
      </c>
      <c r="E11" s="314" t="s">
        <v>597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>Дарко Китановски (499)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>Лука Стојчев (73)</v>
      </c>
      <c r="G13" s="153"/>
      <c r="P13" s="8"/>
      <c r="AA13" s="76"/>
      <c r="AB13" s="95" t="str">
        <f>IF(Z7="","",IF(Z7&gt;Z8,R7,R8))</f>
        <v>Андреј Стојановски (47)</v>
      </c>
      <c r="AC13" s="75">
        <v>14</v>
      </c>
      <c r="AD13" s="75">
        <v>8</v>
      </c>
      <c r="AE13" s="75">
        <v>11</v>
      </c>
      <c r="AF13" s="75">
        <v>11</v>
      </c>
      <c r="AG13" s="75"/>
      <c r="AH13" s="75"/>
      <c r="AI13" s="75"/>
      <c r="AJ13" s="17">
        <f>IF(AC13="","",SUMPRODUCT(--(AC13:AI13&gt;AC14:AI14)))</f>
        <v>3</v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>Јаков Јакимовски (538)</v>
      </c>
      <c r="G14" s="153"/>
      <c r="P14" s="8"/>
      <c r="AA14" s="82"/>
      <c r="AB14" s="95" t="str">
        <f>IF(Z19="","",IF(Z19&gt;Z20,R19,R20))</f>
        <v>Дарко Китановски (499)</v>
      </c>
      <c r="AC14" s="75">
        <v>12</v>
      </c>
      <c r="AD14" s="75">
        <v>11</v>
      </c>
      <c r="AE14" s="75">
        <v>2</v>
      </c>
      <c r="AF14" s="75">
        <v>5</v>
      </c>
      <c r="AG14" s="75"/>
      <c r="AH14" s="75"/>
      <c r="AI14" s="75"/>
      <c r="AJ14" s="17">
        <f>IF(AC13="","",SUMPRODUCT(--(AC13:AI13&lt;AC14:AI14)))</f>
        <v>1</v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>Мартин Ристески (433)</v>
      </c>
      <c r="G15" s="153"/>
      <c r="AA15" s="76"/>
      <c r="AJ15" s="79"/>
      <c r="AY15" s="440" t="str">
        <f>IF(AU25="","",IF(AU25&gt;AU26,AM25,AM26))</f>
        <v>Александар Јакимовски (178)</v>
      </c>
    </row>
    <row r="16" spans="2:58" ht="16.2" thickBot="1">
      <c r="B16" s="48" t="s">
        <v>49</v>
      </c>
      <c r="C16" s="48">
        <v>14</v>
      </c>
      <c r="D16" s="24" t="str">
        <f>IF(VII!$X$3="","",VII!$X$3)</f>
        <v>Јаков Кузмановски (443)</v>
      </c>
      <c r="E16" s="314" t="s">
        <v>597</v>
      </c>
      <c r="F16" s="314">
        <v>5</v>
      </c>
      <c r="G16" s="152">
        <v>13</v>
      </c>
      <c r="H16" s="151" t="str">
        <f>IF(G16="","",VLOOKUP(G16,$C$3:$D$18,2,FALSE))</f>
        <v>Мартин Ристески (433)</v>
      </c>
      <c r="I16" s="75">
        <v>11</v>
      </c>
      <c r="J16" s="75">
        <v>11</v>
      </c>
      <c r="K16" s="75">
        <v>11</v>
      </c>
      <c r="L16" s="75"/>
      <c r="M16" s="75"/>
      <c r="N16" s="75"/>
      <c r="O16" s="75"/>
      <c r="P16" s="17">
        <f>IF(I16="","",SUMPRODUCT(--(I16:O16&gt;I17:O17)))</f>
        <v>3</v>
      </c>
      <c r="AA16" s="76"/>
      <c r="AJ16" s="80"/>
      <c r="AX16" s="440" t="str">
        <f>IF(AU25="","",IF(AU25&lt;AU26,AM25,AM26))</f>
        <v>Андреј Стојановски (47)</v>
      </c>
      <c r="AY16" s="440"/>
      <c r="AZ16" s="441" t="str">
        <f>IF(AU25=AU26,"",IF(AU34=AU35,AM34,IF(AU34&gt;AU35,AM34,AM35)))</f>
        <v>Дарко Китановски (499)</v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>
        <v>8</v>
      </c>
      <c r="H17" s="151" t="str">
        <f>IF(G17="","",VLOOKUP(G17,$C$3:$D$18,2,FALSE))</f>
        <v>Давид Јоноски (287)</v>
      </c>
      <c r="I17" s="75">
        <v>5</v>
      </c>
      <c r="J17" s="75">
        <v>8</v>
      </c>
      <c r="K17" s="75">
        <v>3</v>
      </c>
      <c r="L17" s="75"/>
      <c r="M17" s="75"/>
      <c r="N17" s="75"/>
      <c r="O17" s="75"/>
      <c r="P17" s="17">
        <f>IF(I16="","",SUMPRODUCT(--(I16:O16&lt;I17:O17)))</f>
        <v>0</v>
      </c>
      <c r="AA17" s="76"/>
      <c r="AJ17" s="80"/>
      <c r="AU17" s="8"/>
      <c r="AX17" s="440"/>
      <c r="AY17" s="440"/>
      <c r="AZ17" s="441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40"/>
      <c r="AZ18" s="441"/>
    </row>
    <row r="19" spans="2:53" ht="16.2" thickBot="1">
      <c r="C19" s="35"/>
      <c r="D19" s="2"/>
      <c r="G19" s="153"/>
      <c r="Q19" s="76"/>
      <c r="R19" s="96" t="str">
        <f>IF(P16="","",IF(P16&gt;P17,H16,H17))</f>
        <v>Мартин Ристески (433)</v>
      </c>
      <c r="S19" s="75">
        <v>13</v>
      </c>
      <c r="T19" s="75">
        <v>6</v>
      </c>
      <c r="U19" s="75">
        <v>13</v>
      </c>
      <c r="V19" s="75">
        <v>9</v>
      </c>
      <c r="W19" s="75">
        <v>11</v>
      </c>
      <c r="X19" s="75"/>
      <c r="Y19" s="75"/>
      <c r="Z19" s="17">
        <f>IF(S19="","",SUMPRODUCT(--(S19:Y19&gt;S20:Y20)))</f>
        <v>2</v>
      </c>
      <c r="AJ19" s="80"/>
      <c r="AZ19" s="442" t="str">
        <f>IF(AU25=AU26,"",IF(OR(AU34&gt;AU35,AU34&lt;AU35),"",AM35))</f>
        <v>Даниел Главевски Зхоу  (108)</v>
      </c>
    </row>
    <row r="20" spans="2:53" ht="16.2" thickBot="1">
      <c r="C20" s="35"/>
      <c r="D20" s="2"/>
      <c r="G20" s="153"/>
      <c r="Q20" s="82"/>
      <c r="R20" s="96" t="str">
        <f>IF(P22="","",IF(P22&gt;P23,H22,H23))</f>
        <v>Дарко Китановски (499)</v>
      </c>
      <c r="S20" s="75">
        <v>11</v>
      </c>
      <c r="T20" s="75">
        <v>11</v>
      </c>
      <c r="U20" s="75">
        <v>11</v>
      </c>
      <c r="V20" s="75">
        <v>11</v>
      </c>
      <c r="W20" s="75">
        <v>13</v>
      </c>
      <c r="X20" s="75"/>
      <c r="Y20" s="75"/>
      <c r="Z20" s="17">
        <f>IF(S19="","",SUMPRODUCT(--(S19:Y19&lt;S20:Y20)))</f>
        <v>3</v>
      </c>
      <c r="AJ20" s="80"/>
      <c r="AY20" s="463" t="s">
        <v>58</v>
      </c>
      <c r="AZ20" s="442"/>
    </row>
    <row r="21" spans="2:53" ht="16.2" thickBot="1">
      <c r="C21" s="35"/>
      <c r="D21" s="475" t="s">
        <v>960</v>
      </c>
      <c r="G21" s="153"/>
      <c r="P21" s="8"/>
      <c r="Q21" s="76"/>
      <c r="AJ21" s="80"/>
      <c r="AX21" s="472" t="s">
        <v>59</v>
      </c>
      <c r="AY21" s="464"/>
      <c r="AZ21" s="442"/>
    </row>
    <row r="22" spans="2:53" ht="15.6">
      <c r="C22" s="35"/>
      <c r="D22" s="475"/>
      <c r="F22">
        <v>7</v>
      </c>
      <c r="G22" s="152">
        <v>10</v>
      </c>
      <c r="H22" s="151" t="str">
        <f>IF(G22="","",VLOOKUP(G22,$C$3:$D$18,2,FALSE))</f>
        <v>Дарко Китановски (499)</v>
      </c>
      <c r="I22" s="75">
        <v>11</v>
      </c>
      <c r="J22" s="75">
        <v>11</v>
      </c>
      <c r="K22" s="75">
        <v>7</v>
      </c>
      <c r="L22" s="75">
        <v>13</v>
      </c>
      <c r="M22" s="75">
        <v>12</v>
      </c>
      <c r="N22" s="75"/>
      <c r="O22" s="75"/>
      <c r="P22" s="17">
        <f>IF(I22="","",SUMPRODUCT(--(I22:O22&gt;I23:O23)))</f>
        <v>3</v>
      </c>
      <c r="AJ22" s="80"/>
      <c r="AX22" s="473"/>
      <c r="AY22" s="464"/>
      <c r="AZ22" s="469" t="s">
        <v>60</v>
      </c>
    </row>
    <row r="23" spans="2:53" ht="16.2" thickBot="1">
      <c r="C23" s="35"/>
      <c r="D23" s="475"/>
      <c r="E23">
        <v>5.7</v>
      </c>
      <c r="F23">
        <v>8</v>
      </c>
      <c r="G23" s="154">
        <v>5</v>
      </c>
      <c r="H23" s="151" t="str">
        <f>IF(G23="","",VLOOKUP(G23,$C$3:$D$18,2,FALSE))</f>
        <v>Борис Секулов (130)</v>
      </c>
      <c r="I23" s="75">
        <v>8</v>
      </c>
      <c r="J23" s="75">
        <v>9</v>
      </c>
      <c r="K23" s="75">
        <v>11</v>
      </c>
      <c r="L23" s="75">
        <v>15</v>
      </c>
      <c r="M23" s="75">
        <v>10</v>
      </c>
      <c r="N23" s="75"/>
      <c r="O23" s="75"/>
      <c r="P23" s="17">
        <f>IF(I22="","",SUMPRODUCT(--(I22:O22&lt;I23:O23)))</f>
        <v>2</v>
      </c>
      <c r="AJ23" s="80"/>
      <c r="AX23" s="474"/>
      <c r="AY23" s="465"/>
      <c r="AZ23" s="470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>Андреј Стојановски (47)</v>
      </c>
      <c r="AN25" s="75">
        <v>11</v>
      </c>
      <c r="AO25" s="75">
        <v>9</v>
      </c>
      <c r="AP25" s="75">
        <v>11</v>
      </c>
      <c r="AQ25" s="75">
        <v>6</v>
      </c>
      <c r="AR25" s="75">
        <v>7</v>
      </c>
      <c r="AS25" s="75"/>
      <c r="AT25" s="75"/>
      <c r="AU25" s="17">
        <f>IF(AN25="","",SUMPRODUCT(--(AN25:AT25&gt;AN26:AT26)))</f>
        <v>2</v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>Александар Јакимовски (178)</v>
      </c>
      <c r="AN26" s="75">
        <v>7</v>
      </c>
      <c r="AO26" s="75">
        <v>11</v>
      </c>
      <c r="AP26" s="75">
        <v>6</v>
      </c>
      <c r="AQ26" s="75">
        <v>11</v>
      </c>
      <c r="AR26" s="75">
        <v>11</v>
      </c>
      <c r="AS26" s="75"/>
      <c r="AT26" s="75"/>
      <c r="AU26" s="17">
        <f>IF(AN25="","",SUMPRODUCT(--(AN25:AT25&lt;AN26:AT26)))</f>
        <v>3</v>
      </c>
    </row>
    <row r="27" spans="2:53" ht="15.6">
      <c r="C27" s="35"/>
      <c r="D27" s="2"/>
      <c r="G27" s="35"/>
      <c r="AJ27" s="80"/>
      <c r="AL27" s="38"/>
      <c r="AW27" s="452" t="s">
        <v>81</v>
      </c>
      <c r="AX27" s="453"/>
      <c r="AY27" s="453"/>
      <c r="AZ27" s="453"/>
      <c r="BA27" s="454"/>
    </row>
    <row r="28" spans="2:53" ht="15.6">
      <c r="C28" s="35"/>
      <c r="D28" s="2"/>
      <c r="E28">
        <v>5.7</v>
      </c>
      <c r="F28">
        <v>9</v>
      </c>
      <c r="G28" s="152">
        <v>7</v>
      </c>
      <c r="H28" s="151" t="str">
        <f>IF(G28="","",VLOOKUP(G28,$C$3:$D$18,2,FALSE))</f>
        <v>Даниел Главевски Зхоу  (108)</v>
      </c>
      <c r="I28" s="75">
        <v>8</v>
      </c>
      <c r="J28" s="75">
        <v>11</v>
      </c>
      <c r="K28" s="75">
        <v>11</v>
      </c>
      <c r="L28" s="75">
        <v>14</v>
      </c>
      <c r="M28" s="75">
        <v>13</v>
      </c>
      <c r="N28" s="75"/>
      <c r="O28" s="75"/>
      <c r="P28" s="17">
        <f>IF(I28="","",SUMPRODUCT(--(I28:O28&gt;I29:O29)))</f>
        <v>3</v>
      </c>
      <c r="AJ28" s="80"/>
      <c r="AL28" s="38"/>
      <c r="AW28" s="306">
        <v>1</v>
      </c>
      <c r="AX28" s="307" t="s">
        <v>82</v>
      </c>
      <c r="AY28" s="455" t="str">
        <f>IF(AU25="","",IF(AU25&gt;AU26,AM25,AM26))</f>
        <v>Александар Јакимовски (178)</v>
      </c>
      <c r="AZ28" s="455"/>
      <c r="BA28" s="455"/>
    </row>
    <row r="29" spans="2:53" ht="15.6">
      <c r="C29" s="35"/>
      <c r="D29" s="2"/>
      <c r="F29">
        <v>10</v>
      </c>
      <c r="G29" s="154">
        <v>2</v>
      </c>
      <c r="H29" s="151" t="str">
        <f>IF(G29="","",VLOOKUP(G29,$C$3:$D$18,2,FALSE))</f>
        <v>Јован Пармачки (472)</v>
      </c>
      <c r="I29" s="75">
        <v>11</v>
      </c>
      <c r="J29" s="75">
        <v>13</v>
      </c>
      <c r="K29" s="75">
        <v>5</v>
      </c>
      <c r="L29" s="75">
        <v>12</v>
      </c>
      <c r="M29" s="75">
        <v>11</v>
      </c>
      <c r="N29" s="75"/>
      <c r="O29" s="75"/>
      <c r="P29" s="17">
        <f>IF(I28="","",SUMPRODUCT(--(I28:O28&lt;I29:O29)))</f>
        <v>2</v>
      </c>
      <c r="AJ29" s="80"/>
      <c r="AL29" s="38"/>
      <c r="AW29" s="90">
        <v>2</v>
      </c>
      <c r="AX29" s="91" t="s">
        <v>79</v>
      </c>
      <c r="AY29" s="456" t="str">
        <f>IF(AU25="","",IF(AU25&lt;AU26,AM25,AM26))</f>
        <v>Андреј Стојановски (47)</v>
      </c>
      <c r="AZ29" s="456"/>
      <c r="BA29" s="456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57" t="str">
        <f>IF(AU25=AU26,"",IF(AU34=AU35,AM34,IF(AU34&gt;AU35,AM34,AM35)))</f>
        <v>Дарко Китановски (499)</v>
      </c>
      <c r="AZ30" s="457"/>
      <c r="BA30" s="457"/>
    </row>
    <row r="31" spans="2:53" ht="15.6">
      <c r="C31" s="35"/>
      <c r="D31" s="2"/>
      <c r="G31" s="153"/>
      <c r="Q31" s="76"/>
      <c r="R31" s="96" t="str">
        <f>IF(P28="","",IF(P28&gt;P29,H28,H29))</f>
        <v>Даниел Главевски Зхоу  (108)</v>
      </c>
      <c r="S31" s="75">
        <v>12</v>
      </c>
      <c r="T31" s="75">
        <v>11</v>
      </c>
      <c r="U31" s="75">
        <v>13</v>
      </c>
      <c r="V31" s="75"/>
      <c r="W31" s="75"/>
      <c r="X31" s="75"/>
      <c r="Y31" s="75"/>
      <c r="Z31" s="17">
        <f>IF(S31="","",SUMPRODUCT(--(S31:Y31&gt;S32:Y32)))</f>
        <v>3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57" t="str">
        <f>IF(AU25=AU26,"",IF(AU34=AU35,AM35,IF(AU34&lt;AU35,AM34,AM35)))</f>
        <v>Даниел Главевски Зхоу  (108)</v>
      </c>
      <c r="AZ31" s="457"/>
      <c r="BA31" s="457"/>
    </row>
    <row r="32" spans="2:53" ht="15.6">
      <c r="C32" s="35"/>
      <c r="D32" s="2"/>
      <c r="G32" s="153"/>
      <c r="Q32" s="82"/>
      <c r="R32" s="96" t="s">
        <v>961</v>
      </c>
      <c r="S32" s="75">
        <v>10</v>
      </c>
      <c r="T32" s="75">
        <v>5</v>
      </c>
      <c r="U32" s="75">
        <v>11</v>
      </c>
      <c r="V32" s="75"/>
      <c r="W32" s="75"/>
      <c r="X32" s="75"/>
      <c r="Y32" s="75"/>
      <c r="Z32" s="17">
        <f>IF(S31="","",SUMPRODUCT(--(S31:Y31&lt;S32:Y32)))</f>
        <v>0</v>
      </c>
      <c r="AJ32" s="80"/>
      <c r="AL32" s="38"/>
      <c r="AW32" s="87">
        <v>5</v>
      </c>
      <c r="AX32" s="88" t="s">
        <v>80</v>
      </c>
      <c r="AY32" s="458" t="str">
        <f>IF(Z7="","",IF(Z7&lt;Z8,R7,R8))</f>
        <v>Јаков Јакимовски (47)</v>
      </c>
      <c r="AZ32" s="458"/>
      <c r="BA32" s="458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8" t="str">
        <f>IF(Z19="","",IF(Z19&lt;Z20,R19,R20))</f>
        <v>Мартин Ристески (433)</v>
      </c>
      <c r="AZ33" s="458"/>
      <c r="BA33" s="458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>Дарко Китановски (499)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8" t="str">
        <f>IF(Z31="","",IF(Z31&lt;Z32,R31,R32))</f>
        <v>Кристијан Каламадевски (347)</v>
      </c>
      <c r="AZ34" s="458"/>
      <c r="BA34" s="458"/>
    </row>
    <row r="35" spans="3:53">
      <c r="E35" s="314" t="s">
        <v>597</v>
      </c>
      <c r="F35" s="314">
        <v>12</v>
      </c>
      <c r="G35" s="154">
        <v>9</v>
      </c>
      <c r="H35" s="151" t="str">
        <f>IF(G35="","",VLOOKUP(G35,$C$3:$D$18,2,FALSE))</f>
        <v>Кристијан Каламадевски (347)</v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>Даниел Главевски Зхоу  (108)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58" t="str">
        <f>IF(Z43="","",IF(Z43&lt;Z44,R43,R44))</f>
        <v>Лука Стојчев (73)</v>
      </c>
      <c r="AZ35" s="458"/>
      <c r="BA35" s="458"/>
    </row>
    <row r="36" spans="3:53">
      <c r="G36" s="153"/>
      <c r="AA36" s="76"/>
      <c r="AJ36" s="81"/>
      <c r="AW36" s="92">
        <v>9</v>
      </c>
      <c r="AX36" s="22" t="s">
        <v>20</v>
      </c>
      <c r="AY36" s="476" t="str">
        <f>IF(P4="","",IF(P4&lt;P5,H4,H5))</f>
        <v>Марко Цикарски (550)</v>
      </c>
      <c r="AZ36" s="476"/>
      <c r="BA36" s="476"/>
    </row>
    <row r="37" spans="3:53">
      <c r="G37" s="153"/>
      <c r="P37" s="8"/>
      <c r="AA37" s="76"/>
      <c r="AB37" s="95" t="str">
        <f>IF(Z31="","",IF(Z31&gt;Z32,R31,R32))</f>
        <v>Даниел Главевски Зхоу  (108)</v>
      </c>
      <c r="AC37" s="75">
        <v>10</v>
      </c>
      <c r="AD37" s="75">
        <v>7</v>
      </c>
      <c r="AE37" s="75">
        <v>3</v>
      </c>
      <c r="AF37" s="75"/>
      <c r="AG37" s="75"/>
      <c r="AH37" s="75"/>
      <c r="AI37" s="75"/>
      <c r="AJ37" s="17">
        <f>IF(AC37="","",SUMPRODUCT(--(AC37:AI37&gt;AC38:AI38)))</f>
        <v>0</v>
      </c>
      <c r="AK37" s="11"/>
      <c r="AW37" s="92">
        <v>9</v>
      </c>
      <c r="AX37" s="22" t="s">
        <v>20</v>
      </c>
      <c r="AY37" s="476" t="str">
        <f>IF(P10="","",IF(P10&lt;P11,H10,H11))</f>
        <v/>
      </c>
      <c r="AZ37" s="476"/>
      <c r="BA37" s="476"/>
    </row>
    <row r="38" spans="3:53">
      <c r="G38" s="153"/>
      <c r="P38" s="8"/>
      <c r="AA38" s="82"/>
      <c r="AB38" s="95" t="str">
        <f>IF(Z43="","",IF(Z43&gt;Z44,R43,R44))</f>
        <v>Александар Јакимовски (178)</v>
      </c>
      <c r="AC38" s="75">
        <v>12</v>
      </c>
      <c r="AD38" s="75">
        <v>11</v>
      </c>
      <c r="AE38" s="75">
        <v>11</v>
      </c>
      <c r="AF38" s="75"/>
      <c r="AG38" s="75"/>
      <c r="AH38" s="75"/>
      <c r="AI38" s="75"/>
      <c r="AJ38" s="17">
        <f>IF(AC37="","",SUMPRODUCT(--(AC37:AI37&lt;AC38:AI38)))</f>
        <v>3</v>
      </c>
      <c r="AK38" s="11"/>
      <c r="AW38" s="92">
        <v>9</v>
      </c>
      <c r="AX38" s="22" t="s">
        <v>20</v>
      </c>
      <c r="AY38" s="476" t="str">
        <f>IF(P16="","",IF(P16&lt;P17,H16,H17))</f>
        <v>Давид Јоноски (287)</v>
      </c>
      <c r="AZ38" s="476"/>
      <c r="BA38" s="476"/>
    </row>
    <row r="39" spans="3:53">
      <c r="G39" s="153"/>
      <c r="AA39" s="76"/>
      <c r="AW39" s="92">
        <v>9</v>
      </c>
      <c r="AX39" s="22" t="s">
        <v>20</v>
      </c>
      <c r="AY39" s="476" t="str">
        <f>IF(P22="","",IF(P22&lt;P23,H22,H23))</f>
        <v>Борис Секулов (130)</v>
      </c>
      <c r="AZ39" s="476"/>
      <c r="BA39" s="476"/>
    </row>
    <row r="40" spans="3:53" ht="15.6">
      <c r="E40" s="314" t="s">
        <v>597</v>
      </c>
      <c r="F40" s="314">
        <v>13</v>
      </c>
      <c r="G40" s="152">
        <v>11</v>
      </c>
      <c r="H40" s="151" t="str">
        <f>IF(G40="","",VLOOKUP(G40,$C$3:$D$18,2,FALSE))</f>
        <v>Лука Стојчев (73)</v>
      </c>
      <c r="I40" s="75">
        <v>11</v>
      </c>
      <c r="J40" s="75">
        <v>11</v>
      </c>
      <c r="K40" s="75">
        <v>11</v>
      </c>
      <c r="L40" s="75"/>
      <c r="M40" s="75"/>
      <c r="N40" s="75"/>
      <c r="O40" s="75"/>
      <c r="P40" s="17">
        <f>IF(I40="","",SUMPRODUCT(--(I40:O40&gt;I41:O41)))</f>
        <v>3</v>
      </c>
      <c r="AA40" s="76"/>
      <c r="AW40" s="92">
        <v>9</v>
      </c>
      <c r="AX40" s="22" t="s">
        <v>20</v>
      </c>
      <c r="AY40" s="476" t="str">
        <f>IF(P28="","",IF(P28&lt;P29,H28,H29))</f>
        <v>Јован Пармачки (472)</v>
      </c>
      <c r="AZ40" s="476"/>
      <c r="BA40" s="476"/>
    </row>
    <row r="41" spans="3:53">
      <c r="F41">
        <v>14</v>
      </c>
      <c r="G41" s="154">
        <v>6</v>
      </c>
      <c r="H41" s="151" t="str">
        <f>IF(G41="","",VLOOKUP(G41,$C$3:$D$18,2,FALSE))</f>
        <v>Андреј Васевски (203)</v>
      </c>
      <c r="I41" s="75">
        <v>7</v>
      </c>
      <c r="J41" s="75">
        <v>7</v>
      </c>
      <c r="K41" s="75">
        <v>7</v>
      </c>
      <c r="L41" s="75"/>
      <c r="M41" s="75"/>
      <c r="N41" s="75"/>
      <c r="O41" s="75"/>
      <c r="P41" s="17">
        <f>IF(I40="","",SUMPRODUCT(--(I40:O40&lt;I41:O41)))</f>
        <v>0</v>
      </c>
      <c r="Z41" s="8"/>
      <c r="AA41" s="76"/>
      <c r="AW41" s="92">
        <v>9</v>
      </c>
      <c r="AX41" s="22" t="s">
        <v>20</v>
      </c>
      <c r="AY41" s="476" t="str">
        <f>IF(P34="","",IF(P34&lt;P35,H34,H35))</f>
        <v/>
      </c>
      <c r="AZ41" s="476"/>
      <c r="BA41" s="476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6" t="str">
        <f>IF(P40="","",IF(P40&lt;P41,H40,H41))</f>
        <v>Андреј Васевски (203)</v>
      </c>
      <c r="AZ42" s="476"/>
      <c r="BA42" s="476"/>
    </row>
    <row r="43" spans="3:53">
      <c r="G43" s="153"/>
      <c r="Q43" s="76"/>
      <c r="R43" s="96" t="str">
        <f>IF(P40="","",IF(P40&gt;P41,H40,H41))</f>
        <v>Лука Стојчев (73)</v>
      </c>
      <c r="S43" s="75">
        <v>9</v>
      </c>
      <c r="T43" s="75">
        <v>8</v>
      </c>
      <c r="U43" s="75">
        <v>9</v>
      </c>
      <c r="V43" s="75"/>
      <c r="W43" s="75"/>
      <c r="X43" s="75"/>
      <c r="Y43" s="75"/>
      <c r="Z43" s="17">
        <f>IF(S43="","",SUMPRODUCT(--(S43:Y43&gt;S44:Y44)))</f>
        <v>0</v>
      </c>
      <c r="AW43" s="92">
        <v>9</v>
      </c>
      <c r="AX43" s="22" t="s">
        <v>20</v>
      </c>
      <c r="AY43" s="476" t="str">
        <f>IF(P46="","",IF(P46&lt;P47,H46,H47))</f>
        <v>Јаков Кузмановски (443)</v>
      </c>
      <c r="AZ43" s="476"/>
      <c r="BA43" s="476"/>
    </row>
    <row r="44" spans="3:53">
      <c r="G44" s="153"/>
      <c r="Q44" s="82"/>
      <c r="R44" s="96" t="str">
        <f>IF(P46="","",IF(P46&gt;P47,H46,H47))</f>
        <v>Александар Јакимовски (178)</v>
      </c>
      <c r="S44" s="75">
        <v>11</v>
      </c>
      <c r="T44" s="75">
        <v>11</v>
      </c>
      <c r="U44" s="75">
        <v>11</v>
      </c>
      <c r="V44" s="75"/>
      <c r="W44" s="75"/>
      <c r="X44" s="75"/>
      <c r="Y44" s="75"/>
      <c r="Z44" s="17">
        <f>IF(S43="","",SUMPRODUCT(--(S43:Y43&lt;S44:Y44)))</f>
        <v>3</v>
      </c>
    </row>
    <row r="45" spans="3:53">
      <c r="G45" s="153"/>
      <c r="P45" s="8"/>
      <c r="Q45" s="76"/>
    </row>
    <row r="46" spans="3:53" ht="15.6">
      <c r="F46">
        <v>15</v>
      </c>
      <c r="G46" s="152">
        <v>14</v>
      </c>
      <c r="H46" s="151" t="str">
        <f>IF(G46="","",VLOOKUP(G46,$C$3:$D$18,2,FALSE))</f>
        <v>Јаков Кузмановски (443)</v>
      </c>
      <c r="I46" s="75">
        <v>6</v>
      </c>
      <c r="J46" s="75">
        <v>5</v>
      </c>
      <c r="K46" s="75">
        <v>4</v>
      </c>
      <c r="L46" s="75"/>
      <c r="M46" s="75"/>
      <c r="N46" s="75"/>
      <c r="O46" s="75"/>
      <c r="P46" s="17">
        <f>IF(I46="","",SUMPRODUCT(--(I46:O46&gt;I47:O47)))</f>
        <v>0</v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Александар Јакимовски (178)</v>
      </c>
      <c r="I47" s="75">
        <v>11</v>
      </c>
      <c r="J47" s="75">
        <v>11</v>
      </c>
      <c r="K47" s="75">
        <v>11</v>
      </c>
      <c r="L47" s="75"/>
      <c r="M47" s="75"/>
      <c r="N47" s="75"/>
      <c r="O47" s="75"/>
      <c r="P47" s="17">
        <f>IF(I46="","",SUMPRODUCT(--(I46:O46&lt;I47:O47)))</f>
        <v>3</v>
      </c>
    </row>
    <row r="49" spans="47:53">
      <c r="AU49" s="8"/>
    </row>
    <row r="50" spans="47:53">
      <c r="AX50" s="4"/>
      <c r="AY50" s="451"/>
      <c r="AZ50" s="451"/>
      <c r="BA50" s="451"/>
    </row>
    <row r="51" spans="47:53">
      <c r="AX51" s="4"/>
      <c r="AY51" s="451"/>
      <c r="AZ51" s="451"/>
      <c r="BA51" s="451"/>
    </row>
    <row r="52" spans="47:53">
      <c r="AX52" s="4"/>
      <c r="AY52" s="451"/>
      <c r="AZ52" s="451"/>
      <c r="BA52" s="451"/>
    </row>
  </sheetData>
  <mergeCells count="29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D21:D23"/>
  </mergeCells>
  <pageMargins left="0.7" right="0.7" top="0.75" bottom="0.75" header="0.3" footer="0.3"/>
  <pageSetup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1" t="s">
        <v>61</v>
      </c>
      <c r="D1" s="439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Андреј Стојановски (47)</v>
      </c>
      <c r="E3" s="58" t="s">
        <v>520</v>
      </c>
      <c r="F3">
        <v>1</v>
      </c>
      <c r="G3" s="47">
        <v>1</v>
      </c>
      <c r="H3" s="70" t="str">
        <f>IF(G3="","",VLOOKUP(G3,$C$3:$F$26,2,FALSE))</f>
        <v>Андреј Стојановски (47)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Јован Пармачки (472)</v>
      </c>
      <c r="G4" s="35"/>
      <c r="Q4" s="62"/>
      <c r="R4" s="74" t="str">
        <f>H3</f>
        <v>Андреј Стојановски (47)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Марко Цикарски (550)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Борис Секулов (130)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Андреј Васевски (203)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Даниел Главевски Зхоу  (108)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Давид Јоноски (287)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Кристијан Каламадевски (347)</v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Дарко Китановски (499)</v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Лука Стојчев (73)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Јаков Јакимовски (538)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Мартин Ристески (433)</v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40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Јаков Кузмановски (443)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0" t="str">
        <f>IF(BE25="","",IF(BE25&lt;BE26,AW25,AW26))</f>
        <v/>
      </c>
      <c r="BI16" s="440"/>
      <c r="BJ16" s="441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0"/>
      <c r="BI17" s="440"/>
      <c r="BJ17" s="441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0"/>
      <c r="BJ18" s="441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2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3" t="s">
        <v>58</v>
      </c>
      <c r="BJ20" s="442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46" t="s">
        <v>59</v>
      </c>
      <c r="BI21" s="444"/>
      <c r="BJ21" s="442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47"/>
      <c r="BI22" s="444"/>
      <c r="BJ22" s="449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48"/>
      <c r="BI23" s="445"/>
      <c r="BJ23" s="450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52" t="s">
        <v>81</v>
      </c>
      <c r="BH27" s="453"/>
      <c r="BI27" s="453"/>
      <c r="BJ27" s="453"/>
      <c r="BK27" s="454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5" t="str">
        <f>IF(BE25="","",IF(BE25&gt;BE26,AW25,AW26))</f>
        <v/>
      </c>
      <c r="BJ28" s="455"/>
      <c r="BK28" s="455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56" t="str">
        <f>IF(BE25="","",IF(BE25&lt;BE26,AW25,AW26))</f>
        <v/>
      </c>
      <c r="BJ29" s="456"/>
      <c r="BK29" s="456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57" t="str">
        <f>IF(BE25=BE26,"",IF(BE34=BE35,AW34,IF(BE34&gt;BE35,AW34,AW35)))</f>
        <v/>
      </c>
      <c r="BJ30" s="457"/>
      <c r="BK30" s="457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57" t="str">
        <f>IF(BE25=BE26,"",IF(BE34=BE35,AW35,IF(BE34&lt;BE35,AW34,AW35)))</f>
        <v/>
      </c>
      <c r="BJ31" s="457"/>
      <c r="BK31" s="457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8" t="str">
        <f>IF(AJ7="","",IF(AJ7&lt;AJ8,AB7,AB8))</f>
        <v/>
      </c>
      <c r="BJ32" s="458"/>
      <c r="BK32" s="458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58" t="str">
        <f>IF(AJ19="","",IF(AJ19&lt;AJ20,AB19,AB20))</f>
        <v/>
      </c>
      <c r="BJ33" s="458"/>
      <c r="BK33" s="458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8" t="str">
        <f>IF(AJ31="","",IF(AJ31&lt;AJ32,AB31,AB32))</f>
        <v/>
      </c>
      <c r="BJ34" s="458"/>
      <c r="BK34" s="458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8" t="str">
        <f>IF(AJ43="","",IF(AJ43&lt;AJ44,AB43,AB44))</f>
        <v/>
      </c>
      <c r="BJ35" s="458"/>
      <c r="BK35" s="458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/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6" t="str">
        <f>IF(Z10="","",IF(Z10&lt;Z11,R10,R11))</f>
        <v/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6" t="str">
        <f>IF(Z16="","",IF(Z16&lt;Z17,R16,R17))</f>
        <v/>
      </c>
      <c r="BJ38" s="476"/>
      <c r="BK38" s="476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6" t="str">
        <f>IF(Z22="","",IF(Z22&lt;Z23,R22,R23))</f>
        <v/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6" t="str">
        <f>IF(Z28="","",IF(Z28&lt;Z29,R28,R29))</f>
        <v/>
      </c>
      <c r="BJ40" s="476"/>
      <c r="BK40" s="476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6" t="str">
        <f>IF(Z34="","",IF(Z34&lt;Z35,R34,R35))</f>
        <v/>
      </c>
      <c r="BJ41" s="476"/>
      <c r="BK41" s="476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/>
      </c>
      <c r="BJ42" s="476"/>
      <c r="BK42" s="476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6" t="str">
        <f>IF(Z46="","",IF(Z46&lt;Z47,R46,R47))</f>
        <v/>
      </c>
      <c r="BJ43" s="476"/>
      <c r="BK43" s="476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Александар Јакимовски (178)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Александар Јакимовски (178)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1"/>
      <c r="BJ50" s="451"/>
      <c r="BK50" s="451"/>
    </row>
    <row r="51" spans="8:63">
      <c r="H51"/>
      <c r="I51"/>
      <c r="J51"/>
      <c r="K51"/>
      <c r="L51"/>
      <c r="M51"/>
      <c r="N51"/>
      <c r="O51"/>
      <c r="P51"/>
      <c r="BH51" s="4"/>
      <c r="BI51" s="451"/>
      <c r="BJ51" s="451"/>
      <c r="BK51" s="451"/>
    </row>
    <row r="52" spans="8:63">
      <c r="H52"/>
      <c r="I52"/>
      <c r="J52"/>
      <c r="K52"/>
      <c r="L52"/>
      <c r="M52"/>
      <c r="N52"/>
      <c r="O52"/>
      <c r="P52"/>
      <c r="BH52" s="4"/>
      <c r="BI52" s="451"/>
      <c r="BJ52" s="451"/>
      <c r="BK52" s="451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1" t="s">
        <v>61</v>
      </c>
      <c r="D1" s="439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Андреј Стојановски (47)</v>
      </c>
      <c r="E3" s="314" t="s">
        <v>515</v>
      </c>
      <c r="F3">
        <v>1</v>
      </c>
      <c r="G3" s="47">
        <v>1</v>
      </c>
      <c r="H3" s="70" t="str">
        <f>IF(G3="","",VLOOKUP(G3,$C$3:$E$26,2,FALSE))</f>
        <v>Андреј Стојановски (47)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Јован Пармачки (472)</v>
      </c>
      <c r="G4" s="35"/>
      <c r="Q4" s="62"/>
      <c r="R4" s="74" t="str">
        <f>H3</f>
        <v>Андреј Стојановски (47)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Марко Цикарски (550)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Борис Секулов (130)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Андреј Васевски (203)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Даниел Главевски Зхоу  (108)</v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Давид Јоноски (287)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Кристијан Каламадевски (347)</v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Дарко Китановски (499)</v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Лука Стојчев (73)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Јаков Јакимовски (538)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>Мартин Ристески (433)</v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40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>Јаков Кузмановски (443)</v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40" t="str">
        <f>IF(BE25="","",IF(BE25&lt;BE26,AW25,AW26))</f>
        <v/>
      </c>
      <c r="BI16" s="440"/>
      <c r="BJ16" s="441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40"/>
      <c r="BI17" s="440"/>
      <c r="BJ17" s="441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40"/>
      <c r="BJ18" s="441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42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43" t="s">
        <v>58</v>
      </c>
      <c r="BJ20" s="442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46" t="s">
        <v>59</v>
      </c>
      <c r="BI21" s="444"/>
      <c r="BJ21" s="442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47"/>
      <c r="BI22" s="444"/>
      <c r="BJ22" s="449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48"/>
      <c r="BI23" s="445"/>
      <c r="BJ23" s="450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52" t="s">
        <v>81</v>
      </c>
      <c r="BH27" s="453"/>
      <c r="BI27" s="453"/>
      <c r="BJ27" s="453"/>
      <c r="BK27" s="454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55" t="str">
        <f>IF(BE25="","",IF(BE25&gt;BE26,AW25,AW26))</f>
        <v/>
      </c>
      <c r="BJ28" s="455"/>
      <c r="BK28" s="455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56" t="str">
        <f>IF(BE25="","",IF(BE25&lt;BE26,AW25,AW26))</f>
        <v/>
      </c>
      <c r="BJ29" s="456"/>
      <c r="BK29" s="456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57" t="str">
        <f>IF(BE25=BE26,"",IF(BE34=BE35,AW34,IF(BE34&gt;BE35,AW34,AW35)))</f>
        <v/>
      </c>
      <c r="BJ30" s="457"/>
      <c r="BK30" s="457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57" t="str">
        <f>IF(BE25=BE26,"",IF(BE34=BE35,AW35,IF(BE34&lt;BE35,AW34,AW35)))</f>
        <v/>
      </c>
      <c r="BJ31" s="457"/>
      <c r="BK31" s="457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8" t="str">
        <f>IF(AJ7="","",IF(AJ7&lt;AJ8,AB7,AB8))</f>
        <v/>
      </c>
      <c r="BJ32" s="458"/>
      <c r="BK32" s="458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58" t="str">
        <f>IF(AJ19="","",IF(AJ19&lt;AJ20,AB19,AB20))</f>
        <v/>
      </c>
      <c r="BJ33" s="458"/>
      <c r="BK33" s="458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8" t="str">
        <f>IF(AJ31="","",IF(AJ31&lt;AJ32,AB31,AB32))</f>
        <v/>
      </c>
      <c r="BJ34" s="458"/>
      <c r="BK34" s="458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8" t="str">
        <f>IF(AJ43="","",IF(AJ43&lt;AJ44,AB43,AB44))</f>
        <v/>
      </c>
      <c r="BJ35" s="458"/>
      <c r="BK35" s="458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6" t="str">
        <f>IF(Z4="","",IF(Z4&lt;Z5,R4,R5))</f>
        <v/>
      </c>
      <c r="BJ36" s="476"/>
      <c r="BK36" s="476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6" t="str">
        <f>IF(Z10="","",IF(Z10&lt;Z11,R10,R11))</f>
        <v/>
      </c>
      <c r="BJ37" s="476"/>
      <c r="BK37" s="476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6" t="str">
        <f>IF(Z16="","",IF(Z16&lt;Z17,R16,R17))</f>
        <v/>
      </c>
      <c r="BJ38" s="476"/>
      <c r="BK38" s="476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6" t="str">
        <f>IF(Z22="","",IF(Z22&lt;Z23,R22,R23))</f>
        <v/>
      </c>
      <c r="BJ39" s="476"/>
      <c r="BK39" s="476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6" t="str">
        <f>IF(Z28="","",IF(Z28&lt;Z29,R28,R29))</f>
        <v/>
      </c>
      <c r="BJ40" s="476"/>
      <c r="BK40" s="476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6" t="str">
        <f>IF(Z34="","",IF(Z34&lt;Z35,R34,R35))</f>
        <v/>
      </c>
      <c r="BJ41" s="476"/>
      <c r="BK41" s="476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6" t="str">
        <f>IF(Z40="","",IF(Z40&lt;Z41,R40,R41))</f>
        <v/>
      </c>
      <c r="BJ42" s="476"/>
      <c r="BK42" s="476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6" t="str">
        <f>IF(Z46="","",IF(Z46&lt;Z47,R46,R47))</f>
        <v/>
      </c>
      <c r="BJ43" s="476"/>
      <c r="BK43" s="476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Александар Јакимовски (178)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Александар Јакимовски (178)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51"/>
      <c r="BJ50" s="451"/>
      <c r="BK50" s="451"/>
    </row>
    <row r="51" spans="8:63">
      <c r="H51"/>
      <c r="I51"/>
      <c r="J51"/>
      <c r="K51"/>
      <c r="L51"/>
      <c r="M51"/>
      <c r="N51"/>
      <c r="O51"/>
      <c r="P51"/>
      <c r="BH51" s="4"/>
      <c r="BI51" s="451"/>
      <c r="BJ51" s="451"/>
      <c r="BK51" s="451"/>
    </row>
    <row r="52" spans="8:63">
      <c r="H52"/>
      <c r="I52"/>
      <c r="J52"/>
      <c r="K52"/>
      <c r="L52"/>
      <c r="M52"/>
      <c r="N52"/>
      <c r="O52"/>
      <c r="P52"/>
      <c r="BH52" s="4"/>
      <c r="BI52" s="451"/>
      <c r="BJ52" s="451"/>
      <c r="BK52" s="451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1" t="s">
        <v>61</v>
      </c>
      <c r="D1" s="439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Андреј Стојановски (47)</v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Јован Пармачки (472)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Александар Јакимовски (178)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Марко Цикарски (550)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Борис Секулов (130)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Андреј Васевски (203)</v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Даниел Главевски Зхоу  (108)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Давид Јоноски (287)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>Кристијан Каламадевски (347)</v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>Дарко Китановски (499)</v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>Лука Стојчев (73)</v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>Јаков Јакимовски (538)</v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>Мартин Ристески (433)</v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40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>Јаков Кузмановски (443)</v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40" t="str">
        <f>IF(BD33=BD34,"",IF(BD33="","",IF(BD33&lt;BD34,AV33,AV34)))</f>
        <v/>
      </c>
      <c r="BG16" s="440"/>
      <c r="BH16" s="441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40"/>
      <c r="BG17" s="440"/>
      <c r="BH17" s="441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40"/>
      <c r="BH18" s="441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42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43" t="s">
        <v>58</v>
      </c>
      <c r="BH20" s="442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44"/>
      <c r="BH21" s="442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77" t="s">
        <v>59</v>
      </c>
      <c r="BG22" s="444"/>
      <c r="BH22" s="449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78"/>
      <c r="BG23" s="445"/>
      <c r="BH23" s="450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1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1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0" t="str">
        <f>IF(BD33=BD34,"",IF(BD33="","",IF(BD33&lt;BD34,AV33,AV34)))</f>
        <v/>
      </c>
      <c r="BG42" s="481"/>
      <c r="BH42" s="481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0"/>
      <c r="BH43" s="481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0"/>
      <c r="BH44" s="481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42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43" t="s">
        <v>58</v>
      </c>
      <c r="BH46" s="442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44"/>
      <c r="BH47" s="479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77" t="s">
        <v>59</v>
      </c>
      <c r="BG48" s="444"/>
      <c r="BH48" s="449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78"/>
      <c r="BG49" s="445"/>
      <c r="BH49" s="450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52" t="s">
        <v>81</v>
      </c>
      <c r="BF51" s="453"/>
      <c r="BG51" s="453"/>
      <c r="BH51" s="453"/>
      <c r="BI51" s="454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2" t="str">
        <f>IF(BD33="","",IF(BD33&gt;BD34,AV33,AV34))</f>
        <v/>
      </c>
      <c r="BH52" s="482"/>
      <c r="BI52" s="482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56" t="str">
        <f>IF(BD33=BD34,"",IF(BD33="","",IF(BD33&lt;BD34,AV33,AV34)))</f>
        <v/>
      </c>
      <c r="BH53" s="456"/>
      <c r="BI53" s="456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57" t="str">
        <f>IF(BD33=BD34,"",IF(BD41=BD42,AV41,IF(BD41&gt;BD42,AV41,AV42)))</f>
        <v/>
      </c>
      <c r="BH54" s="457"/>
      <c r="BI54" s="457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57" t="str">
        <f>IF(BD33=BD34,"",IF(BD41=BD42,AV42,IF(BD42&lt;BD41,AV42,AV41)))</f>
        <v/>
      </c>
      <c r="BH55" s="457"/>
      <c r="BI55" s="457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58" t="str">
        <f>IF(AI9="","",IF(AI9&lt;AI10,AA9,AA10))</f>
        <v/>
      </c>
      <c r="BH56" s="458"/>
      <c r="BI56" s="458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58" t="str">
        <f>IF(AI25="","",IF(AI25&lt;AI26,AA25,AA26))</f>
        <v/>
      </c>
      <c r="BH57" s="458"/>
      <c r="BI57" s="458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58" t="str">
        <f>IF(AI41="","",IF(AI41&lt;AI42,AA41,AA42))</f>
        <v/>
      </c>
      <c r="BH58" s="458"/>
      <c r="BI58" s="458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58" t="str">
        <f>IF(AI57="","",IF(AI57&lt;AI58,AA57,AA58))</f>
        <v/>
      </c>
      <c r="BH59" s="458"/>
      <c r="BI59" s="458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6" t="str">
        <f>IF(Y5="","",IF(Y5&lt;Y6,Q5,Q6))</f>
        <v/>
      </c>
      <c r="BH60" s="476"/>
      <c r="BI60" s="476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6" t="str">
        <f>IF(Y13="","",IF(Y13&lt;Y14,Q13,Q14))</f>
        <v/>
      </c>
      <c r="BH61" s="476"/>
      <c r="BI61" s="476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6" t="str">
        <f>IF(Y21="","",IF(Y21&lt;Y22,Q21,Q22))</f>
        <v/>
      </c>
      <c r="BH62" s="476"/>
      <c r="BI62" s="476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6" t="str">
        <f>IF(Y29="","",IF(Y29&lt;Y30,Q29,Q30))</f>
        <v/>
      </c>
      <c r="BH63" s="476"/>
      <c r="BI63" s="476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6" t="str">
        <f>IF(Y37="","",IF(Y37&lt;Y38,Q37,Q38))</f>
        <v/>
      </c>
      <c r="BH64" s="476"/>
      <c r="BI64" s="476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6" t="str">
        <f>IF(Y45="","",IF(Y45&lt;Y46,Q45,Q46))</f>
        <v/>
      </c>
      <c r="BH65" s="476"/>
      <c r="BI65" s="476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6" t="str">
        <f>IF(Y53="","",IF(Y53&lt;Y54,Q53,Q54))</f>
        <v/>
      </c>
      <c r="BH66" s="476"/>
      <c r="BI66" s="476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6" t="str">
        <f>IF(Y61="","",IF(Y61&lt;Y62,Q61,Q62))</f>
        <v/>
      </c>
      <c r="BH67" s="476"/>
      <c r="BI67" s="476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1" t="s">
        <v>61</v>
      </c>
      <c r="D1" s="439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Андреј Стојановски (47)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Јован Пармачки (472)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Александар Јакимовски (178)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Марко Цикарски (550)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Борис Секулов (130)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Андреј Васевски (203)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Даниел Главевски Зхоу  (108)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Давид Јоноски (287)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>Кристијан Каламадевски (347)</v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>Дарко Китановски (499)</v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>Лука Стојчев (73)</v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>Јаков Јакимовски (538)</v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>Мартин Ристески (433)</v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>Јаков Кузмановски (443)</v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64"/>
  <sheetViews>
    <sheetView workbookViewId="0">
      <selection activeCell="A2" sqref="A2:C764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917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918</v>
      </c>
      <c r="D68" t="s">
        <v>584</v>
      </c>
    </row>
    <row r="69" spans="1:4">
      <c r="A69" s="75">
        <v>70</v>
      </c>
      <c r="B69" s="333" t="s">
        <v>193</v>
      </c>
      <c r="C69" s="334" t="s">
        <v>918</v>
      </c>
      <c r="D69" t="s">
        <v>584</v>
      </c>
    </row>
    <row r="70" spans="1:4">
      <c r="A70" s="75">
        <v>71</v>
      </c>
      <c r="B70" s="333" t="s">
        <v>194</v>
      </c>
      <c r="C70" s="334" t="s">
        <v>918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918</v>
      </c>
      <c r="D73" t="s">
        <v>581</v>
      </c>
    </row>
    <row r="74" spans="1:4">
      <c r="A74" s="75">
        <v>75</v>
      </c>
      <c r="B74" s="333" t="s">
        <v>198</v>
      </c>
      <c r="C74" s="334" t="s">
        <v>918</v>
      </c>
      <c r="D74" t="s">
        <v>582</v>
      </c>
    </row>
    <row r="75" spans="1:4">
      <c r="A75" s="75">
        <v>76</v>
      </c>
      <c r="B75" s="231" t="s">
        <v>199</v>
      </c>
      <c r="C75" s="334" t="s">
        <v>918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919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139</v>
      </c>
      <c r="B137" s="320" t="s">
        <v>263</v>
      </c>
      <c r="C137" s="75" t="s">
        <v>922</v>
      </c>
      <c r="D137" t="s">
        <v>583</v>
      </c>
    </row>
    <row r="138" spans="1:4">
      <c r="A138" s="75">
        <v>140</v>
      </c>
      <c r="B138" s="227" t="s">
        <v>265</v>
      </c>
      <c r="C138" s="75" t="s">
        <v>920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918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919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917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339</v>
      </c>
      <c r="B337" s="343" t="s">
        <v>481</v>
      </c>
      <c r="C337" s="342" t="s">
        <v>922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347</v>
      </c>
      <c r="B345" s="227" t="s">
        <v>489</v>
      </c>
      <c r="C345" s="75" t="s">
        <v>920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82">
        <v>349</v>
      </c>
      <c r="B347" s="233" t="s">
        <v>491</v>
      </c>
      <c r="C347" s="82" t="s">
        <v>920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918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917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917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437</v>
      </c>
      <c r="B433" s="227" t="s">
        <v>630</v>
      </c>
      <c r="C433" s="75"/>
    </row>
    <row r="434" spans="1:3">
      <c r="A434" s="75">
        <v>438</v>
      </c>
      <c r="B434" s="227" t="s">
        <v>631</v>
      </c>
      <c r="C434" s="75"/>
    </row>
    <row r="435" spans="1:3">
      <c r="A435" s="75">
        <v>439</v>
      </c>
      <c r="B435" s="227" t="s">
        <v>632</v>
      </c>
      <c r="C435" s="75"/>
    </row>
    <row r="436" spans="1:3">
      <c r="A436" s="75">
        <v>440</v>
      </c>
      <c r="B436" s="227" t="s">
        <v>633</v>
      </c>
      <c r="C436" s="75" t="s">
        <v>525</v>
      </c>
    </row>
    <row r="437" spans="1:3">
      <c r="A437" s="75">
        <v>441</v>
      </c>
      <c r="B437" s="227" t="s">
        <v>634</v>
      </c>
      <c r="C437" s="230"/>
    </row>
    <row r="438" spans="1:3">
      <c r="A438" s="75">
        <v>442</v>
      </c>
      <c r="B438" s="227" t="s">
        <v>635</v>
      </c>
      <c r="C438" s="75"/>
    </row>
    <row r="439" spans="1:3">
      <c r="A439" s="75">
        <v>443</v>
      </c>
      <c r="B439" s="227" t="s">
        <v>636</v>
      </c>
      <c r="C439" s="75" t="s">
        <v>322</v>
      </c>
    </row>
    <row r="440" spans="1:3">
      <c r="A440" s="75">
        <v>444</v>
      </c>
      <c r="B440" s="231" t="s">
        <v>637</v>
      </c>
      <c r="C440" s="334" t="s">
        <v>918</v>
      </c>
    </row>
    <row r="441" spans="1:3">
      <c r="A441" s="75">
        <v>445</v>
      </c>
      <c r="B441" s="231" t="s">
        <v>638</v>
      </c>
      <c r="C441" s="334" t="s">
        <v>918</v>
      </c>
    </row>
    <row r="442" spans="1:3">
      <c r="A442" s="75">
        <v>446</v>
      </c>
      <c r="B442" s="227" t="s">
        <v>824</v>
      </c>
      <c r="C442" s="75" t="s">
        <v>360</v>
      </c>
    </row>
    <row r="443" spans="1:3">
      <c r="A443" s="75">
        <v>447</v>
      </c>
      <c r="B443" s="227" t="s">
        <v>639</v>
      </c>
      <c r="C443" s="230"/>
    </row>
    <row r="444" spans="1:3">
      <c r="A444" s="75">
        <v>448</v>
      </c>
      <c r="B444" s="227" t="s">
        <v>640</v>
      </c>
      <c r="C444" s="75" t="s">
        <v>205</v>
      </c>
    </row>
    <row r="445" spans="1:3">
      <c r="A445" s="75">
        <v>449</v>
      </c>
      <c r="B445" s="227" t="s">
        <v>641</v>
      </c>
      <c r="C445" s="230"/>
    </row>
    <row r="446" spans="1:3">
      <c r="A446" s="230">
        <v>450</v>
      </c>
      <c r="B446" s="231" t="s">
        <v>642</v>
      </c>
      <c r="C446" s="230"/>
    </row>
    <row r="447" spans="1:3">
      <c r="A447" s="75">
        <v>451</v>
      </c>
      <c r="B447" s="227" t="s">
        <v>643</v>
      </c>
      <c r="C447" s="75" t="s">
        <v>919</v>
      </c>
    </row>
    <row r="448" spans="1:3">
      <c r="A448" s="75">
        <v>452</v>
      </c>
      <c r="B448" s="227" t="s">
        <v>644</v>
      </c>
      <c r="C448" s="75" t="s">
        <v>823</v>
      </c>
    </row>
    <row r="449" spans="1:3">
      <c r="A449" s="75">
        <v>453</v>
      </c>
      <c r="B449" s="227" t="s">
        <v>645</v>
      </c>
      <c r="C449" s="75" t="s">
        <v>823</v>
      </c>
    </row>
    <row r="450" spans="1:3">
      <c r="A450" s="75">
        <v>454</v>
      </c>
      <c r="B450" s="227" t="s">
        <v>646</v>
      </c>
      <c r="C450" s="75" t="s">
        <v>823</v>
      </c>
    </row>
    <row r="451" spans="1:3">
      <c r="A451" s="352">
        <v>455</v>
      </c>
      <c r="B451" s="353" t="s">
        <v>647</v>
      </c>
      <c r="C451" s="352" t="s">
        <v>919</v>
      </c>
    </row>
    <row r="452" spans="1:3">
      <c r="A452" s="75">
        <v>456</v>
      </c>
      <c r="B452" s="227" t="s">
        <v>648</v>
      </c>
      <c r="C452" s="75" t="s">
        <v>823</v>
      </c>
    </row>
    <row r="453" spans="1:3">
      <c r="A453" s="75">
        <v>457</v>
      </c>
      <c r="B453" s="227" t="s">
        <v>649</v>
      </c>
      <c r="C453" s="75" t="s">
        <v>823</v>
      </c>
    </row>
    <row r="454" spans="1:3">
      <c r="A454" s="230">
        <v>458</v>
      </c>
      <c r="B454" s="231" t="s">
        <v>650</v>
      </c>
      <c r="C454" s="75" t="s">
        <v>136</v>
      </c>
    </row>
    <row r="455" spans="1:3">
      <c r="A455" s="75">
        <v>459</v>
      </c>
      <c r="B455" s="227" t="s">
        <v>651</v>
      </c>
      <c r="C455" s="230"/>
    </row>
    <row r="456" spans="1:3">
      <c r="A456" s="75">
        <v>460</v>
      </c>
      <c r="B456" s="227" t="s">
        <v>652</v>
      </c>
      <c r="C456" s="230"/>
    </row>
    <row r="457" spans="1:3">
      <c r="A457" s="75">
        <v>461</v>
      </c>
      <c r="B457" s="227" t="s">
        <v>653</v>
      </c>
      <c r="C457" s="230"/>
    </row>
    <row r="458" spans="1:3">
      <c r="A458" s="75">
        <v>462</v>
      </c>
      <c r="B458" s="227" t="s">
        <v>654</v>
      </c>
      <c r="C458" s="75" t="s">
        <v>360</v>
      </c>
    </row>
    <row r="459" spans="1:3">
      <c r="A459" s="75">
        <v>463</v>
      </c>
      <c r="B459" s="227" t="s">
        <v>655</v>
      </c>
      <c r="C459" s="230"/>
    </row>
    <row r="460" spans="1:3">
      <c r="A460" s="75">
        <v>464</v>
      </c>
      <c r="B460" s="227" t="s">
        <v>656</v>
      </c>
      <c r="C460" s="230"/>
    </row>
    <row r="461" spans="1:3">
      <c r="A461" s="230">
        <v>465</v>
      </c>
      <c r="B461" s="231" t="s">
        <v>657</v>
      </c>
      <c r="C461" s="230"/>
    </row>
    <row r="462" spans="1:3">
      <c r="A462" s="75">
        <v>466</v>
      </c>
      <c r="B462" s="227" t="s">
        <v>658</v>
      </c>
      <c r="C462" s="230"/>
    </row>
    <row r="463" spans="1:3">
      <c r="A463" s="75">
        <v>467</v>
      </c>
      <c r="B463" s="227" t="s">
        <v>659</v>
      </c>
      <c r="C463" s="230"/>
    </row>
    <row r="464" spans="1:3">
      <c r="A464" s="75">
        <v>468</v>
      </c>
      <c r="B464" s="231" t="s">
        <v>660</v>
      </c>
      <c r="C464" s="230"/>
    </row>
    <row r="465" spans="1:3">
      <c r="A465" s="75">
        <v>469</v>
      </c>
      <c r="B465" s="231" t="s">
        <v>661</v>
      </c>
      <c r="C465" s="230"/>
    </row>
    <row r="466" spans="1:3" ht="28.8">
      <c r="A466" s="75">
        <v>470</v>
      </c>
      <c r="B466" s="329" t="s">
        <v>662</v>
      </c>
      <c r="C466" s="75" t="s">
        <v>264</v>
      </c>
    </row>
    <row r="467" spans="1:3">
      <c r="A467" s="75">
        <v>471</v>
      </c>
      <c r="B467" s="227" t="s">
        <v>663</v>
      </c>
      <c r="C467" s="75" t="s">
        <v>264</v>
      </c>
    </row>
    <row r="468" spans="1:3">
      <c r="A468" s="82">
        <v>472</v>
      </c>
      <c r="B468" s="233" t="s">
        <v>664</v>
      </c>
      <c r="C468" s="75" t="s">
        <v>920</v>
      </c>
    </row>
    <row r="469" spans="1:3">
      <c r="A469" s="230">
        <v>473</v>
      </c>
      <c r="B469" s="231" t="s">
        <v>665</v>
      </c>
      <c r="C469" s="75"/>
    </row>
    <row r="470" spans="1:3">
      <c r="A470" s="157">
        <v>474</v>
      </c>
      <c r="B470" s="235" t="s">
        <v>666</v>
      </c>
      <c r="C470" s="230"/>
    </row>
    <row r="471" spans="1:3">
      <c r="A471" s="230">
        <v>475</v>
      </c>
      <c r="B471" s="231" t="s">
        <v>667</v>
      </c>
      <c r="C471" s="230"/>
    </row>
    <row r="472" spans="1:3">
      <c r="A472" s="230">
        <v>477</v>
      </c>
      <c r="B472" s="231" t="s">
        <v>668</v>
      </c>
      <c r="C472" s="230"/>
    </row>
    <row r="473" spans="1:3">
      <c r="A473" s="230">
        <v>478</v>
      </c>
      <c r="B473" s="231" t="s">
        <v>669</v>
      </c>
      <c r="C473" s="230" t="s">
        <v>303</v>
      </c>
    </row>
    <row r="474" spans="1:3">
      <c r="A474" s="75">
        <v>479</v>
      </c>
      <c r="B474" s="227" t="s">
        <v>670</v>
      </c>
      <c r="C474" s="75" t="s">
        <v>619</v>
      </c>
    </row>
    <row r="475" spans="1:3">
      <c r="A475" s="75">
        <v>484</v>
      </c>
      <c r="B475" s="227" t="s">
        <v>602</v>
      </c>
      <c r="C475" s="230"/>
    </row>
    <row r="476" spans="1:3">
      <c r="A476" s="75">
        <v>485</v>
      </c>
      <c r="B476" s="227" t="s">
        <v>603</v>
      </c>
      <c r="C476" s="75" t="s">
        <v>264</v>
      </c>
    </row>
    <row r="477" spans="1:3">
      <c r="A477" s="75">
        <v>486</v>
      </c>
      <c r="B477" s="227" t="s">
        <v>604</v>
      </c>
      <c r="C477" s="230"/>
    </row>
    <row r="478" spans="1:3">
      <c r="A478" s="75">
        <v>487</v>
      </c>
      <c r="B478" s="227" t="s">
        <v>605</v>
      </c>
      <c r="C478" s="75" t="s">
        <v>264</v>
      </c>
    </row>
    <row r="479" spans="1:3">
      <c r="A479" s="75">
        <v>488</v>
      </c>
      <c r="B479" s="227" t="s">
        <v>606</v>
      </c>
      <c r="C479" s="230"/>
    </row>
    <row r="480" spans="1:3">
      <c r="A480" s="75">
        <v>489</v>
      </c>
      <c r="B480" s="227" t="s">
        <v>607</v>
      </c>
      <c r="C480" s="230"/>
    </row>
    <row r="481" spans="1:3">
      <c r="A481" s="75">
        <v>490</v>
      </c>
      <c r="B481" s="227" t="s">
        <v>608</v>
      </c>
      <c r="C481" s="230"/>
    </row>
    <row r="482" spans="1:3">
      <c r="A482" s="75">
        <v>491</v>
      </c>
      <c r="B482" s="227" t="s">
        <v>609</v>
      </c>
      <c r="C482" s="230"/>
    </row>
    <row r="483" spans="1:3">
      <c r="A483" s="75">
        <v>492</v>
      </c>
      <c r="B483" s="227" t="s">
        <v>610</v>
      </c>
      <c r="C483" s="75" t="s">
        <v>264</v>
      </c>
    </row>
    <row r="484" spans="1:3">
      <c r="A484" s="75">
        <v>493</v>
      </c>
      <c r="B484" s="227" t="s">
        <v>611</v>
      </c>
      <c r="C484" s="230"/>
    </row>
    <row r="485" spans="1:3">
      <c r="A485" s="75">
        <v>494</v>
      </c>
      <c r="B485" s="227" t="s">
        <v>612</v>
      </c>
      <c r="C485" s="230"/>
    </row>
    <row r="486" spans="1:3">
      <c r="A486" s="75">
        <v>495</v>
      </c>
      <c r="B486" s="227" t="s">
        <v>690</v>
      </c>
      <c r="C486" s="230"/>
    </row>
    <row r="487" spans="1:3">
      <c r="A487" s="75">
        <v>496</v>
      </c>
      <c r="B487" s="227" t="s">
        <v>613</v>
      </c>
      <c r="C487" s="230"/>
    </row>
    <row r="488" spans="1:3">
      <c r="A488" s="75">
        <v>497</v>
      </c>
      <c r="B488" s="227" t="s">
        <v>614</v>
      </c>
      <c r="C488" s="230"/>
    </row>
    <row r="489" spans="1:3">
      <c r="A489" s="75">
        <v>499</v>
      </c>
      <c r="B489" s="227" t="s">
        <v>671</v>
      </c>
      <c r="C489" s="75" t="s">
        <v>525</v>
      </c>
    </row>
    <row r="490" spans="1:3">
      <c r="A490" s="75">
        <v>500</v>
      </c>
      <c r="B490" s="227" t="s">
        <v>672</v>
      </c>
      <c r="C490" s="75" t="s">
        <v>525</v>
      </c>
    </row>
    <row r="491" spans="1:3">
      <c r="A491" s="75">
        <v>501</v>
      </c>
      <c r="B491" s="227" t="s">
        <v>673</v>
      </c>
      <c r="C491" s="75" t="s">
        <v>525</v>
      </c>
    </row>
    <row r="492" spans="1:3">
      <c r="A492" s="75">
        <v>502</v>
      </c>
      <c r="B492" s="231" t="s">
        <v>674</v>
      </c>
      <c r="C492" s="230"/>
    </row>
    <row r="493" spans="1:3">
      <c r="A493" s="75">
        <v>503</v>
      </c>
      <c r="B493" s="227" t="s">
        <v>675</v>
      </c>
      <c r="C493" s="75" t="s">
        <v>823</v>
      </c>
    </row>
    <row r="494" spans="1:3">
      <c r="A494" s="75">
        <v>504</v>
      </c>
      <c r="B494" s="227" t="s">
        <v>676</v>
      </c>
      <c r="C494" s="75" t="s">
        <v>823</v>
      </c>
    </row>
    <row r="495" spans="1:3">
      <c r="A495" s="75">
        <v>505</v>
      </c>
      <c r="B495" s="227" t="s">
        <v>677</v>
      </c>
      <c r="C495" s="75" t="s">
        <v>823</v>
      </c>
    </row>
    <row r="496" spans="1:3">
      <c r="A496" s="75">
        <v>506</v>
      </c>
      <c r="B496" s="227" t="s">
        <v>678</v>
      </c>
      <c r="C496" s="75" t="s">
        <v>823</v>
      </c>
    </row>
    <row r="497" spans="1:3">
      <c r="A497" s="75">
        <v>507</v>
      </c>
      <c r="B497" s="227" t="s">
        <v>679</v>
      </c>
      <c r="C497" s="75" t="s">
        <v>823</v>
      </c>
    </row>
    <row r="498" spans="1:3">
      <c r="A498" s="75">
        <v>508</v>
      </c>
      <c r="B498" s="227" t="s">
        <v>680</v>
      </c>
      <c r="C498" s="75" t="s">
        <v>823</v>
      </c>
    </row>
    <row r="499" spans="1:3">
      <c r="A499" s="75">
        <v>509</v>
      </c>
      <c r="B499" s="227" t="s">
        <v>681</v>
      </c>
      <c r="C499" s="75" t="s">
        <v>688</v>
      </c>
    </row>
    <row r="500" spans="1:3">
      <c r="A500" s="75">
        <v>510</v>
      </c>
      <c r="B500" s="227" t="s">
        <v>682</v>
      </c>
      <c r="C500" s="75" t="s">
        <v>688</v>
      </c>
    </row>
    <row r="501" spans="1:3">
      <c r="A501" s="75">
        <v>511</v>
      </c>
      <c r="B501" s="227" t="s">
        <v>683</v>
      </c>
      <c r="C501" s="75" t="s">
        <v>688</v>
      </c>
    </row>
    <row r="502" spans="1:3">
      <c r="A502" s="75">
        <v>512</v>
      </c>
      <c r="B502" s="227" t="s">
        <v>684</v>
      </c>
      <c r="C502" s="75" t="s">
        <v>688</v>
      </c>
    </row>
    <row r="503" spans="1:3">
      <c r="A503" s="75">
        <v>513</v>
      </c>
      <c r="B503" s="227" t="s">
        <v>615</v>
      </c>
      <c r="C503" s="230"/>
    </row>
    <row r="504" spans="1:3">
      <c r="A504" s="75">
        <v>514</v>
      </c>
      <c r="B504" s="227" t="s">
        <v>616</v>
      </c>
      <c r="C504" s="230"/>
    </row>
    <row r="505" spans="1:3">
      <c r="A505" s="75">
        <v>515</v>
      </c>
      <c r="B505" s="227" t="s">
        <v>617</v>
      </c>
      <c r="C505" s="230" t="s">
        <v>689</v>
      </c>
    </row>
    <row r="506" spans="1:3">
      <c r="A506" s="230">
        <v>516</v>
      </c>
      <c r="B506" s="231" t="s">
        <v>685</v>
      </c>
      <c r="C506" s="230"/>
    </row>
    <row r="507" spans="1:3">
      <c r="A507" s="75">
        <v>517</v>
      </c>
      <c r="B507" s="227" t="s">
        <v>691</v>
      </c>
      <c r="C507" s="75" t="s">
        <v>254</v>
      </c>
    </row>
    <row r="508" spans="1:3">
      <c r="A508" s="75">
        <v>518</v>
      </c>
      <c r="B508" s="227" t="s">
        <v>692</v>
      </c>
      <c r="C508" s="230"/>
    </row>
    <row r="509" spans="1:3">
      <c r="A509" s="75">
        <v>519</v>
      </c>
      <c r="B509" s="227" t="s">
        <v>693</v>
      </c>
      <c r="C509" s="75" t="s">
        <v>687</v>
      </c>
    </row>
    <row r="510" spans="1:3">
      <c r="A510" s="75">
        <v>520</v>
      </c>
      <c r="B510" s="227" t="s">
        <v>694</v>
      </c>
      <c r="C510" s="230"/>
    </row>
    <row r="511" spans="1:3">
      <c r="A511" s="75">
        <v>521</v>
      </c>
      <c r="B511" s="227" t="s">
        <v>695</v>
      </c>
      <c r="C511" s="75" t="s">
        <v>687</v>
      </c>
    </row>
    <row r="512" spans="1:3">
      <c r="A512" s="75">
        <v>522</v>
      </c>
      <c r="B512" s="227" t="s">
        <v>696</v>
      </c>
      <c r="C512" s="75" t="s">
        <v>687</v>
      </c>
    </row>
    <row r="513" spans="1:3">
      <c r="A513" s="75">
        <v>523</v>
      </c>
      <c r="B513" s="227" t="s">
        <v>697</v>
      </c>
      <c r="C513" s="75" t="s">
        <v>687</v>
      </c>
    </row>
    <row r="514" spans="1:3">
      <c r="A514" s="230">
        <v>524</v>
      </c>
      <c r="B514" s="227" t="s">
        <v>698</v>
      </c>
      <c r="C514" s="75"/>
    </row>
    <row r="515" spans="1:3">
      <c r="A515" s="75">
        <v>525</v>
      </c>
      <c r="B515" s="227" t="s">
        <v>699</v>
      </c>
      <c r="C515" s="230"/>
    </row>
    <row r="516" spans="1:3">
      <c r="A516" s="75">
        <v>526</v>
      </c>
      <c r="B516" s="227" t="s">
        <v>700</v>
      </c>
      <c r="C516" s="230"/>
    </row>
    <row r="517" spans="1:3">
      <c r="A517" s="75">
        <v>527</v>
      </c>
      <c r="B517" s="227" t="s">
        <v>701</v>
      </c>
      <c r="C517" s="75" t="s">
        <v>173</v>
      </c>
    </row>
    <row r="518" spans="1:3">
      <c r="A518" s="75">
        <v>528</v>
      </c>
      <c r="B518" s="227" t="s">
        <v>702</v>
      </c>
      <c r="C518" s="75" t="s">
        <v>173</v>
      </c>
    </row>
    <row r="519" spans="1:3">
      <c r="A519" s="75">
        <v>529</v>
      </c>
      <c r="B519" s="227" t="s">
        <v>703</v>
      </c>
      <c r="C519" s="75" t="s">
        <v>136</v>
      </c>
    </row>
    <row r="520" spans="1:3">
      <c r="A520" s="230">
        <v>530</v>
      </c>
      <c r="B520" s="227" t="s">
        <v>704</v>
      </c>
      <c r="C520" s="230" t="s">
        <v>303</v>
      </c>
    </row>
    <row r="521" spans="1:3">
      <c r="A521" s="75">
        <v>531</v>
      </c>
      <c r="B521" s="227" t="s">
        <v>705</v>
      </c>
      <c r="C521" s="75" t="s">
        <v>264</v>
      </c>
    </row>
    <row r="522" spans="1:3">
      <c r="A522" s="75">
        <v>532</v>
      </c>
      <c r="B522" s="227" t="s">
        <v>706</v>
      </c>
      <c r="C522" s="75" t="s">
        <v>881</v>
      </c>
    </row>
    <row r="523" spans="1:3">
      <c r="A523" s="75">
        <v>533</v>
      </c>
      <c r="B523" s="227" t="s">
        <v>707</v>
      </c>
      <c r="C523" s="75" t="s">
        <v>919</v>
      </c>
    </row>
    <row r="524" spans="1:3">
      <c r="A524" s="75">
        <v>534</v>
      </c>
      <c r="B524" s="227" t="s">
        <v>708</v>
      </c>
      <c r="C524" s="75" t="s">
        <v>921</v>
      </c>
    </row>
    <row r="525" spans="1:3">
      <c r="A525" s="75">
        <v>535</v>
      </c>
      <c r="B525" s="227" t="s">
        <v>709</v>
      </c>
      <c r="C525" s="230"/>
    </row>
    <row r="526" spans="1:3">
      <c r="A526" s="75">
        <v>536</v>
      </c>
      <c r="B526" s="227" t="s">
        <v>710</v>
      </c>
      <c r="C526" s="75" t="s">
        <v>205</v>
      </c>
    </row>
    <row r="527" spans="1:3">
      <c r="A527" s="230">
        <v>537</v>
      </c>
      <c r="B527" s="227" t="s">
        <v>711</v>
      </c>
      <c r="C527" s="230"/>
    </row>
    <row r="528" spans="1:3">
      <c r="A528" s="230">
        <v>538</v>
      </c>
      <c r="B528" s="227" t="s">
        <v>712</v>
      </c>
      <c r="C528" s="75" t="s">
        <v>322</v>
      </c>
    </row>
    <row r="529" spans="1:3">
      <c r="A529" s="230">
        <v>539</v>
      </c>
      <c r="B529" s="231" t="s">
        <v>713</v>
      </c>
      <c r="C529" s="230" t="s">
        <v>823</v>
      </c>
    </row>
    <row r="530" spans="1:3">
      <c r="A530" s="75">
        <v>540</v>
      </c>
      <c r="B530" s="231" t="s">
        <v>714</v>
      </c>
      <c r="C530" s="75" t="s">
        <v>823</v>
      </c>
    </row>
    <row r="531" spans="1:3">
      <c r="A531" s="230">
        <v>541</v>
      </c>
      <c r="B531" s="231" t="s">
        <v>715</v>
      </c>
      <c r="C531" s="75" t="s">
        <v>823</v>
      </c>
    </row>
    <row r="532" spans="1:3">
      <c r="A532" s="230">
        <v>542</v>
      </c>
      <c r="B532" s="231" t="s">
        <v>716</v>
      </c>
      <c r="C532" s="75" t="s">
        <v>823</v>
      </c>
    </row>
    <row r="533" spans="1:3">
      <c r="A533" s="230">
        <v>543</v>
      </c>
      <c r="B533" s="231" t="s">
        <v>717</v>
      </c>
      <c r="C533" s="75" t="s">
        <v>823</v>
      </c>
    </row>
    <row r="534" spans="1:3">
      <c r="A534" s="75">
        <v>544</v>
      </c>
      <c r="B534" s="231" t="s">
        <v>718</v>
      </c>
      <c r="C534" s="75" t="s">
        <v>823</v>
      </c>
    </row>
    <row r="535" spans="1:3">
      <c r="A535" s="75">
        <v>545</v>
      </c>
      <c r="B535" s="231" t="s">
        <v>719</v>
      </c>
      <c r="C535" s="75" t="s">
        <v>823</v>
      </c>
    </row>
    <row r="536" spans="1:3">
      <c r="A536" s="75">
        <v>546</v>
      </c>
      <c r="B536" s="231" t="s">
        <v>720</v>
      </c>
      <c r="C536" s="75" t="s">
        <v>264</v>
      </c>
    </row>
    <row r="537" spans="1:3">
      <c r="A537" s="230">
        <v>547</v>
      </c>
      <c r="B537" s="231" t="s">
        <v>721</v>
      </c>
      <c r="C537" s="75" t="s">
        <v>264</v>
      </c>
    </row>
    <row r="538" spans="1:3">
      <c r="A538" s="230">
        <v>548</v>
      </c>
      <c r="B538" s="231" t="s">
        <v>722</v>
      </c>
      <c r="C538" s="75" t="s">
        <v>264</v>
      </c>
    </row>
    <row r="539" spans="1:3">
      <c r="A539" s="230">
        <v>549</v>
      </c>
      <c r="B539" s="231" t="s">
        <v>723</v>
      </c>
      <c r="C539" s="75" t="s">
        <v>264</v>
      </c>
    </row>
    <row r="540" spans="1:3">
      <c r="A540" s="75">
        <v>550</v>
      </c>
      <c r="B540" s="231" t="s">
        <v>724</v>
      </c>
      <c r="C540" s="75" t="s">
        <v>922</v>
      </c>
    </row>
    <row r="541" spans="1:3">
      <c r="A541" s="230">
        <v>551</v>
      </c>
      <c r="B541" s="231" t="s">
        <v>725</v>
      </c>
      <c r="C541" s="75" t="s">
        <v>264</v>
      </c>
    </row>
    <row r="542" spans="1:3">
      <c r="A542" s="230">
        <v>552</v>
      </c>
      <c r="B542" s="231" t="s">
        <v>726</v>
      </c>
      <c r="C542" s="230"/>
    </row>
    <row r="543" spans="1:3">
      <c r="A543" s="230">
        <v>553</v>
      </c>
      <c r="B543" s="231" t="s">
        <v>727</v>
      </c>
      <c r="C543" s="230"/>
    </row>
    <row r="544" spans="1:3">
      <c r="A544" s="75">
        <v>554</v>
      </c>
      <c r="B544" s="231" t="s">
        <v>728</v>
      </c>
      <c r="C544" s="75" t="s">
        <v>264</v>
      </c>
    </row>
    <row r="545" spans="1:3">
      <c r="A545" s="75">
        <v>555</v>
      </c>
      <c r="B545" s="231" t="s">
        <v>729</v>
      </c>
      <c r="C545" s="230"/>
    </row>
    <row r="546" spans="1:3">
      <c r="A546" s="75">
        <v>556</v>
      </c>
      <c r="B546" s="231" t="s">
        <v>730</v>
      </c>
      <c r="C546" s="75" t="s">
        <v>264</v>
      </c>
    </row>
    <row r="547" spans="1:3">
      <c r="A547" s="230">
        <v>557</v>
      </c>
      <c r="B547" s="231" t="s">
        <v>731</v>
      </c>
      <c r="C547" s="75" t="s">
        <v>264</v>
      </c>
    </row>
    <row r="548" spans="1:3">
      <c r="A548" s="230">
        <v>558</v>
      </c>
      <c r="B548" s="231" t="s">
        <v>732</v>
      </c>
      <c r="C548" s="75" t="s">
        <v>920</v>
      </c>
    </row>
    <row r="549" spans="1:3">
      <c r="A549" s="230">
        <v>559</v>
      </c>
      <c r="B549" s="231" t="s">
        <v>733</v>
      </c>
      <c r="C549" s="75" t="s">
        <v>264</v>
      </c>
    </row>
    <row r="550" spans="1:3">
      <c r="A550" s="75">
        <v>560</v>
      </c>
      <c r="B550" s="231" t="s">
        <v>734</v>
      </c>
      <c r="C550" s="75" t="s">
        <v>922</v>
      </c>
    </row>
    <row r="551" spans="1:3">
      <c r="A551" s="230">
        <v>561</v>
      </c>
      <c r="B551" s="231" t="s">
        <v>735</v>
      </c>
      <c r="C551" s="75" t="s">
        <v>264</v>
      </c>
    </row>
    <row r="552" spans="1:3">
      <c r="A552" s="230">
        <v>562</v>
      </c>
      <c r="B552" s="231" t="s">
        <v>736</v>
      </c>
      <c r="C552" s="75" t="s">
        <v>264</v>
      </c>
    </row>
    <row r="553" spans="1:3">
      <c r="A553" s="230">
        <v>563</v>
      </c>
      <c r="B553" s="231" t="s">
        <v>737</v>
      </c>
      <c r="C553" s="230"/>
    </row>
    <row r="554" spans="1:3">
      <c r="A554" s="75">
        <v>564</v>
      </c>
      <c r="B554" s="231" t="s">
        <v>738</v>
      </c>
      <c r="C554" s="75" t="s">
        <v>264</v>
      </c>
    </row>
    <row r="555" spans="1:3">
      <c r="A555" s="75">
        <v>565</v>
      </c>
      <c r="B555" s="231" t="s">
        <v>739</v>
      </c>
      <c r="C555" s="75" t="s">
        <v>264</v>
      </c>
    </row>
    <row r="556" spans="1:3">
      <c r="A556" s="75">
        <v>566</v>
      </c>
      <c r="B556" s="231" t="s">
        <v>740</v>
      </c>
      <c r="C556" s="75" t="s">
        <v>920</v>
      </c>
    </row>
    <row r="557" spans="1:3">
      <c r="A557" s="230">
        <v>567</v>
      </c>
      <c r="B557" s="231" t="s">
        <v>741</v>
      </c>
      <c r="C557" s="75" t="s">
        <v>264</v>
      </c>
    </row>
    <row r="558" spans="1:3">
      <c r="A558" s="230">
        <v>568</v>
      </c>
      <c r="B558" s="231" t="s">
        <v>742</v>
      </c>
      <c r="C558" s="75" t="s">
        <v>264</v>
      </c>
    </row>
    <row r="559" spans="1:3">
      <c r="A559" s="230">
        <v>569</v>
      </c>
      <c r="B559" s="231" t="s">
        <v>743</v>
      </c>
      <c r="C559" s="75" t="s">
        <v>264</v>
      </c>
    </row>
    <row r="560" spans="1:3">
      <c r="A560" s="75">
        <v>570</v>
      </c>
      <c r="B560" s="231" t="s">
        <v>744</v>
      </c>
      <c r="C560" s="75" t="s">
        <v>264</v>
      </c>
    </row>
    <row r="561" spans="1:3">
      <c r="A561" s="230">
        <v>571</v>
      </c>
      <c r="B561" s="231"/>
      <c r="C561" s="230"/>
    </row>
    <row r="562" spans="1:3">
      <c r="A562" s="230">
        <v>572</v>
      </c>
      <c r="B562" s="231" t="s">
        <v>745</v>
      </c>
      <c r="C562" s="75" t="s">
        <v>264</v>
      </c>
    </row>
    <row r="563" spans="1:3">
      <c r="A563" s="230">
        <v>573</v>
      </c>
      <c r="B563" s="231" t="s">
        <v>746</v>
      </c>
      <c r="C563" s="75" t="s">
        <v>264</v>
      </c>
    </row>
    <row r="564" spans="1:3">
      <c r="A564" s="75">
        <v>574</v>
      </c>
      <c r="B564" s="231" t="s">
        <v>747</v>
      </c>
      <c r="C564" s="75" t="s">
        <v>389</v>
      </c>
    </row>
    <row r="565" spans="1:3">
      <c r="A565" s="75">
        <v>575</v>
      </c>
      <c r="B565" s="231" t="s">
        <v>748</v>
      </c>
      <c r="C565" s="75"/>
    </row>
    <row r="566" spans="1:3">
      <c r="A566" s="75">
        <v>576</v>
      </c>
      <c r="B566" s="231" t="s">
        <v>749</v>
      </c>
      <c r="C566" s="75" t="s">
        <v>389</v>
      </c>
    </row>
    <row r="567" spans="1:3">
      <c r="A567" s="230">
        <v>577</v>
      </c>
      <c r="B567" s="231" t="s">
        <v>750</v>
      </c>
      <c r="C567" s="75" t="s">
        <v>389</v>
      </c>
    </row>
    <row r="568" spans="1:3">
      <c r="A568" s="230">
        <v>578</v>
      </c>
      <c r="B568" s="231" t="s">
        <v>751</v>
      </c>
      <c r="C568" s="75" t="s">
        <v>619</v>
      </c>
    </row>
    <row r="569" spans="1:3">
      <c r="A569" s="230">
        <v>579</v>
      </c>
      <c r="B569" s="231" t="s">
        <v>752</v>
      </c>
      <c r="C569" s="75" t="s">
        <v>619</v>
      </c>
    </row>
    <row r="570" spans="1:3">
      <c r="A570" s="75">
        <v>580</v>
      </c>
      <c r="B570" s="231" t="s">
        <v>753</v>
      </c>
      <c r="C570" s="75" t="s">
        <v>619</v>
      </c>
    </row>
    <row r="571" spans="1:3">
      <c r="A571" s="230">
        <v>581</v>
      </c>
      <c r="B571" s="231" t="s">
        <v>754</v>
      </c>
      <c r="C571" s="75" t="s">
        <v>619</v>
      </c>
    </row>
    <row r="572" spans="1:3">
      <c r="A572" s="230">
        <v>582</v>
      </c>
      <c r="B572" s="231" t="s">
        <v>755</v>
      </c>
      <c r="C572" s="75" t="s">
        <v>619</v>
      </c>
    </row>
    <row r="573" spans="1:3">
      <c r="A573" s="230">
        <v>583</v>
      </c>
      <c r="B573" s="231" t="s">
        <v>756</v>
      </c>
      <c r="C573" s="75" t="s">
        <v>619</v>
      </c>
    </row>
    <row r="574" spans="1:3">
      <c r="A574" s="75">
        <v>584</v>
      </c>
      <c r="B574" s="231" t="s">
        <v>757</v>
      </c>
      <c r="C574" s="75" t="s">
        <v>619</v>
      </c>
    </row>
    <row r="575" spans="1:3">
      <c r="A575" s="75">
        <v>585</v>
      </c>
      <c r="B575" s="231" t="s">
        <v>758</v>
      </c>
      <c r="C575" s="75" t="s">
        <v>525</v>
      </c>
    </row>
    <row r="576" spans="1:3">
      <c r="A576" s="75">
        <v>586</v>
      </c>
      <c r="B576" s="231" t="s">
        <v>759</v>
      </c>
      <c r="C576" s="75" t="s">
        <v>525</v>
      </c>
    </row>
    <row r="577" spans="1:3">
      <c r="A577" s="230">
        <v>587</v>
      </c>
      <c r="B577" s="231" t="s">
        <v>760</v>
      </c>
      <c r="C577" s="75" t="s">
        <v>525</v>
      </c>
    </row>
    <row r="578" spans="1:3">
      <c r="A578" s="230">
        <v>588</v>
      </c>
      <c r="B578" s="231" t="s">
        <v>761</v>
      </c>
      <c r="C578" s="75" t="s">
        <v>525</v>
      </c>
    </row>
    <row r="579" spans="1:3">
      <c r="A579" s="230">
        <v>589</v>
      </c>
      <c r="B579" s="231" t="s">
        <v>762</v>
      </c>
      <c r="C579" s="75" t="s">
        <v>525</v>
      </c>
    </row>
    <row r="580" spans="1:3">
      <c r="A580" s="230">
        <v>590</v>
      </c>
      <c r="B580" s="231" t="s">
        <v>763</v>
      </c>
      <c r="C580" s="75" t="s">
        <v>525</v>
      </c>
    </row>
    <row r="581" spans="1:3">
      <c r="A581" s="230">
        <v>591</v>
      </c>
      <c r="B581" s="231" t="s">
        <v>764</v>
      </c>
      <c r="C581" s="230" t="s">
        <v>303</v>
      </c>
    </row>
    <row r="582" spans="1:3">
      <c r="A582" s="230">
        <v>592</v>
      </c>
      <c r="B582" s="231" t="s">
        <v>765</v>
      </c>
      <c r="C582" s="75" t="s">
        <v>332</v>
      </c>
    </row>
    <row r="583" spans="1:3">
      <c r="A583" s="75">
        <v>593</v>
      </c>
      <c r="B583" s="231" t="s">
        <v>766</v>
      </c>
      <c r="C583" s="75" t="s">
        <v>332</v>
      </c>
    </row>
    <row r="584" spans="1:3">
      <c r="A584" s="75">
        <v>594</v>
      </c>
      <c r="B584" s="231" t="s">
        <v>767</v>
      </c>
      <c r="C584" s="75" t="s">
        <v>332</v>
      </c>
    </row>
    <row r="585" spans="1:3">
      <c r="A585" s="75">
        <v>595</v>
      </c>
      <c r="B585" s="231" t="s">
        <v>768</v>
      </c>
      <c r="C585" s="75"/>
    </row>
    <row r="586" spans="1:3">
      <c r="A586" s="230">
        <v>596</v>
      </c>
      <c r="B586" s="231" t="s">
        <v>769</v>
      </c>
      <c r="C586" s="334" t="s">
        <v>918</v>
      </c>
    </row>
    <row r="587" spans="1:3">
      <c r="A587" s="230">
        <v>597</v>
      </c>
      <c r="B587" s="231" t="s">
        <v>770</v>
      </c>
      <c r="C587" s="334" t="s">
        <v>918</v>
      </c>
    </row>
    <row r="588" spans="1:3">
      <c r="A588" s="230">
        <v>598</v>
      </c>
      <c r="B588" s="231" t="s">
        <v>771</v>
      </c>
      <c r="C588" s="334" t="s">
        <v>918</v>
      </c>
    </row>
    <row r="589" spans="1:3">
      <c r="A589" s="230">
        <v>599</v>
      </c>
      <c r="B589" s="231" t="s">
        <v>772</v>
      </c>
      <c r="C589" s="334" t="s">
        <v>918</v>
      </c>
    </row>
    <row r="590" spans="1:3">
      <c r="A590" s="230">
        <v>600</v>
      </c>
      <c r="B590" s="231" t="s">
        <v>773</v>
      </c>
      <c r="C590" s="230"/>
    </row>
    <row r="591" spans="1:3">
      <c r="A591" s="230">
        <v>601</v>
      </c>
      <c r="B591" s="231" t="s">
        <v>774</v>
      </c>
      <c r="C591" s="230"/>
    </row>
    <row r="592" spans="1:3">
      <c r="A592" s="75">
        <v>602</v>
      </c>
      <c r="B592" s="231" t="s">
        <v>775</v>
      </c>
      <c r="C592" s="75"/>
    </row>
    <row r="593" spans="1:3">
      <c r="A593" s="75">
        <v>603</v>
      </c>
      <c r="B593" s="231" t="s">
        <v>776</v>
      </c>
      <c r="C593" s="230"/>
    </row>
    <row r="594" spans="1:3" ht="15" thickBot="1">
      <c r="A594" s="75">
        <v>604</v>
      </c>
      <c r="B594" s="231" t="s">
        <v>777</v>
      </c>
      <c r="C594" s="230"/>
    </row>
    <row r="595" spans="1:3">
      <c r="A595" s="230">
        <v>605</v>
      </c>
      <c r="B595" s="231" t="s">
        <v>778</v>
      </c>
      <c r="C595" s="236"/>
    </row>
    <row r="596" spans="1:3">
      <c r="A596" s="230">
        <v>606</v>
      </c>
      <c r="B596" s="231" t="s">
        <v>779</v>
      </c>
      <c r="C596" s="75" t="s">
        <v>360</v>
      </c>
    </row>
    <row r="597" spans="1:3">
      <c r="A597" s="230">
        <v>607</v>
      </c>
      <c r="B597" s="231" t="s">
        <v>780</v>
      </c>
      <c r="C597" s="75" t="s">
        <v>254</v>
      </c>
    </row>
    <row r="598" spans="1:3">
      <c r="A598" s="230">
        <v>608</v>
      </c>
      <c r="B598" s="231" t="s">
        <v>781</v>
      </c>
      <c r="C598" s="75" t="s">
        <v>254</v>
      </c>
    </row>
    <row r="599" spans="1:3">
      <c r="A599" s="75">
        <v>609</v>
      </c>
      <c r="B599" s="231" t="s">
        <v>782</v>
      </c>
      <c r="C599" s="230"/>
    </row>
    <row r="600" spans="1:3">
      <c r="A600" s="75">
        <v>610</v>
      </c>
      <c r="B600" s="231" t="s">
        <v>783</v>
      </c>
      <c r="C600" s="230"/>
    </row>
    <row r="601" spans="1:3">
      <c r="A601" s="75">
        <v>611</v>
      </c>
      <c r="B601" s="231" t="s">
        <v>784</v>
      </c>
      <c r="C601" s="230"/>
    </row>
    <row r="602" spans="1:3">
      <c r="A602" s="75">
        <v>612</v>
      </c>
      <c r="B602" s="231" t="s">
        <v>785</v>
      </c>
      <c r="C602" s="75" t="s">
        <v>917</v>
      </c>
    </row>
    <row r="603" spans="1:3">
      <c r="A603" s="75">
        <v>613</v>
      </c>
      <c r="B603" s="231" t="s">
        <v>786</v>
      </c>
      <c r="C603" s="75"/>
    </row>
    <row r="604" spans="1:3">
      <c r="A604" s="75">
        <v>614</v>
      </c>
      <c r="B604" s="227" t="s">
        <v>787</v>
      </c>
      <c r="C604" s="75" t="s">
        <v>619</v>
      </c>
    </row>
    <row r="605" spans="1:3">
      <c r="A605" s="230">
        <v>615</v>
      </c>
      <c r="B605" s="231" t="s">
        <v>788</v>
      </c>
      <c r="C605" s="75" t="s">
        <v>619</v>
      </c>
    </row>
    <row r="606" spans="1:3">
      <c r="A606" s="230">
        <v>616</v>
      </c>
      <c r="B606" s="231" t="s">
        <v>789</v>
      </c>
      <c r="C606" s="75" t="s">
        <v>619</v>
      </c>
    </row>
    <row r="607" spans="1:3">
      <c r="A607" s="230">
        <v>617</v>
      </c>
      <c r="B607" s="231" t="s">
        <v>790</v>
      </c>
      <c r="C607" s="75" t="s">
        <v>312</v>
      </c>
    </row>
    <row r="608" spans="1:3">
      <c r="A608" s="230">
        <v>618</v>
      </c>
      <c r="B608" s="231" t="s">
        <v>791</v>
      </c>
      <c r="C608" s="75"/>
    </row>
    <row r="609" spans="1:3">
      <c r="A609" s="75">
        <v>619</v>
      </c>
      <c r="B609" s="231" t="s">
        <v>792</v>
      </c>
      <c r="C609" s="75" t="s">
        <v>917</v>
      </c>
    </row>
    <row r="610" spans="1:3">
      <c r="A610" s="230">
        <v>620</v>
      </c>
      <c r="B610" s="231" t="s">
        <v>793</v>
      </c>
      <c r="C610" s="157" t="s">
        <v>688</v>
      </c>
    </row>
    <row r="611" spans="1:3">
      <c r="A611" s="75">
        <v>621</v>
      </c>
      <c r="B611" s="231" t="s">
        <v>794</v>
      </c>
      <c r="C611" s="75" t="s">
        <v>688</v>
      </c>
    </row>
    <row r="612" spans="1:3">
      <c r="A612" s="230">
        <v>622</v>
      </c>
      <c r="B612" s="231" t="s">
        <v>795</v>
      </c>
      <c r="C612" s="75" t="s">
        <v>688</v>
      </c>
    </row>
    <row r="613" spans="1:3">
      <c r="A613" s="75">
        <v>623</v>
      </c>
      <c r="B613" s="231" t="s">
        <v>796</v>
      </c>
      <c r="C613" s="75" t="s">
        <v>688</v>
      </c>
    </row>
    <row r="614" spans="1:3">
      <c r="A614" s="230">
        <v>624</v>
      </c>
      <c r="B614" s="231" t="s">
        <v>797</v>
      </c>
      <c r="C614" s="75" t="s">
        <v>688</v>
      </c>
    </row>
    <row r="615" spans="1:3">
      <c r="A615" s="230">
        <v>625</v>
      </c>
      <c r="B615" s="231" t="s">
        <v>798</v>
      </c>
      <c r="C615" s="75" t="s">
        <v>322</v>
      </c>
    </row>
    <row r="616" spans="1:3">
      <c r="A616" s="230">
        <v>626</v>
      </c>
      <c r="B616" s="231" t="s">
        <v>799</v>
      </c>
      <c r="C616" s="230" t="s">
        <v>136</v>
      </c>
    </row>
    <row r="617" spans="1:3">
      <c r="A617" s="230">
        <v>627</v>
      </c>
      <c r="B617" s="231" t="s">
        <v>800</v>
      </c>
      <c r="C617" s="75" t="s">
        <v>823</v>
      </c>
    </row>
    <row r="618" spans="1:3">
      <c r="A618" s="230">
        <v>628</v>
      </c>
      <c r="B618" s="231" t="s">
        <v>801</v>
      </c>
      <c r="C618" s="327" t="s">
        <v>345</v>
      </c>
    </row>
    <row r="619" spans="1:3">
      <c r="A619" s="230">
        <v>629</v>
      </c>
      <c r="B619" s="231" t="s">
        <v>310</v>
      </c>
      <c r="C619" s="75" t="s">
        <v>619</v>
      </c>
    </row>
    <row r="620" spans="1:3">
      <c r="A620" s="230">
        <v>630</v>
      </c>
      <c r="B620" s="231" t="s">
        <v>802</v>
      </c>
      <c r="C620" s="75" t="s">
        <v>619</v>
      </c>
    </row>
    <row r="621" spans="1:3">
      <c r="A621" s="230">
        <v>631</v>
      </c>
      <c r="B621" s="231" t="s">
        <v>803</v>
      </c>
      <c r="C621" s="75" t="s">
        <v>619</v>
      </c>
    </row>
    <row r="622" spans="1:3">
      <c r="A622" s="230">
        <v>632</v>
      </c>
      <c r="B622" s="231" t="s">
        <v>804</v>
      </c>
      <c r="C622" s="75" t="s">
        <v>688</v>
      </c>
    </row>
    <row r="623" spans="1:3">
      <c r="A623" s="230">
        <v>633</v>
      </c>
      <c r="B623" s="231" t="s">
        <v>805</v>
      </c>
      <c r="C623" s="75" t="s">
        <v>923</v>
      </c>
    </row>
    <row r="624" spans="1:3">
      <c r="A624" s="75">
        <v>634</v>
      </c>
      <c r="B624" s="231" t="s">
        <v>806</v>
      </c>
      <c r="C624" s="75" t="s">
        <v>136</v>
      </c>
    </row>
    <row r="625" spans="1:3">
      <c r="A625" s="75">
        <v>635</v>
      </c>
      <c r="B625" s="231" t="s">
        <v>807</v>
      </c>
      <c r="C625" s="230"/>
    </row>
    <row r="626" spans="1:3">
      <c r="A626" s="230">
        <v>636</v>
      </c>
      <c r="B626" s="231" t="s">
        <v>808</v>
      </c>
      <c r="C626" s="75" t="s">
        <v>332</v>
      </c>
    </row>
    <row r="627" spans="1:3">
      <c r="A627" s="230">
        <v>637</v>
      </c>
      <c r="B627" s="231" t="s">
        <v>809</v>
      </c>
      <c r="C627" s="230" t="s">
        <v>810</v>
      </c>
    </row>
    <row r="628" spans="1:3">
      <c r="A628" s="230">
        <v>638</v>
      </c>
      <c r="B628" s="231" t="s">
        <v>811</v>
      </c>
      <c r="C628" s="230"/>
    </row>
    <row r="629" spans="1:3">
      <c r="A629" s="230">
        <v>639</v>
      </c>
      <c r="B629" s="231" t="s">
        <v>812</v>
      </c>
      <c r="C629" s="75" t="s">
        <v>332</v>
      </c>
    </row>
    <row r="630" spans="1:3">
      <c r="A630" s="230">
        <v>640</v>
      </c>
      <c r="B630" s="227" t="s">
        <v>813</v>
      </c>
      <c r="C630" s="75" t="s">
        <v>332</v>
      </c>
    </row>
    <row r="631" spans="1:3">
      <c r="A631" s="230">
        <v>641</v>
      </c>
      <c r="B631" s="231" t="s">
        <v>814</v>
      </c>
      <c r="C631" s="230" t="s">
        <v>303</v>
      </c>
    </row>
    <row r="632" spans="1:3">
      <c r="A632" s="75">
        <v>642</v>
      </c>
      <c r="B632" s="231" t="s">
        <v>815</v>
      </c>
      <c r="C632" s="75"/>
    </row>
    <row r="633" spans="1:3">
      <c r="A633" s="230">
        <v>643</v>
      </c>
      <c r="B633" s="231" t="s">
        <v>816</v>
      </c>
      <c r="C633" s="334" t="s">
        <v>918</v>
      </c>
    </row>
    <row r="634" spans="1:3">
      <c r="A634" s="230">
        <v>644</v>
      </c>
      <c r="B634" s="227" t="s">
        <v>817</v>
      </c>
      <c r="C634" s="75" t="s">
        <v>823</v>
      </c>
    </row>
    <row r="635" spans="1:3">
      <c r="A635" s="230">
        <v>645</v>
      </c>
      <c r="B635" s="227" t="s">
        <v>818</v>
      </c>
      <c r="C635" s="75"/>
    </row>
    <row r="636" spans="1:3">
      <c r="A636" s="230">
        <v>646</v>
      </c>
      <c r="B636" s="227" t="s">
        <v>819</v>
      </c>
      <c r="C636" s="75" t="s">
        <v>881</v>
      </c>
    </row>
    <row r="637" spans="1:3">
      <c r="A637" s="230">
        <v>647</v>
      </c>
      <c r="B637" s="231" t="s">
        <v>820</v>
      </c>
      <c r="C637" s="75"/>
    </row>
    <row r="638" spans="1:3">
      <c r="A638" s="75">
        <v>648</v>
      </c>
      <c r="B638" s="231" t="s">
        <v>825</v>
      </c>
      <c r="C638" s="75" t="s">
        <v>823</v>
      </c>
    </row>
    <row r="639" spans="1:3">
      <c r="A639" s="75">
        <v>649</v>
      </c>
      <c r="B639" s="231" t="s">
        <v>826</v>
      </c>
      <c r="C639" s="75" t="s">
        <v>823</v>
      </c>
    </row>
    <row r="640" spans="1:3">
      <c r="A640" s="230">
        <v>650</v>
      </c>
      <c r="B640" s="231" t="s">
        <v>827</v>
      </c>
      <c r="C640" s="75" t="s">
        <v>823</v>
      </c>
    </row>
    <row r="641" spans="1:3">
      <c r="A641" s="75">
        <v>651</v>
      </c>
      <c r="B641" s="227" t="s">
        <v>828</v>
      </c>
      <c r="C641" s="75" t="s">
        <v>921</v>
      </c>
    </row>
    <row r="642" spans="1:3">
      <c r="A642" s="75">
        <v>652</v>
      </c>
      <c r="B642" s="227" t="s">
        <v>829</v>
      </c>
      <c r="C642" s="75" t="s">
        <v>921</v>
      </c>
    </row>
    <row r="643" spans="1:3">
      <c r="A643" s="230">
        <v>653</v>
      </c>
      <c r="B643" s="227" t="s">
        <v>830</v>
      </c>
      <c r="C643" s="75" t="s">
        <v>389</v>
      </c>
    </row>
    <row r="644" spans="1:3">
      <c r="A644" s="75">
        <v>654</v>
      </c>
      <c r="B644" s="227" t="s">
        <v>831</v>
      </c>
      <c r="C644" s="75" t="s">
        <v>921</v>
      </c>
    </row>
    <row r="645" spans="1:3">
      <c r="A645" s="75">
        <v>655</v>
      </c>
      <c r="B645" s="227" t="s">
        <v>832</v>
      </c>
      <c r="C645" s="75" t="s">
        <v>921</v>
      </c>
    </row>
    <row r="646" spans="1:3">
      <c r="A646" s="230">
        <v>656</v>
      </c>
      <c r="B646" s="227" t="s">
        <v>833</v>
      </c>
      <c r="C646" s="75" t="s">
        <v>525</v>
      </c>
    </row>
    <row r="647" spans="1:3">
      <c r="A647" s="75">
        <v>657</v>
      </c>
      <c r="B647" s="227" t="s">
        <v>834</v>
      </c>
      <c r="C647" s="75"/>
    </row>
    <row r="648" spans="1:3">
      <c r="A648" s="75">
        <v>658</v>
      </c>
      <c r="B648" s="227" t="s">
        <v>835</v>
      </c>
      <c r="C648" s="75"/>
    </row>
    <row r="649" spans="1:3">
      <c r="A649" s="230">
        <v>659</v>
      </c>
      <c r="B649" s="227" t="s">
        <v>836</v>
      </c>
      <c r="C649" s="75" t="s">
        <v>332</v>
      </c>
    </row>
    <row r="650" spans="1:3">
      <c r="A650" s="75">
        <v>660</v>
      </c>
      <c r="B650" s="227" t="s">
        <v>837</v>
      </c>
      <c r="C650" s="230"/>
    </row>
    <row r="651" spans="1:3">
      <c r="A651" s="75">
        <v>661</v>
      </c>
      <c r="B651" s="227" t="s">
        <v>838</v>
      </c>
      <c r="C651" s="230"/>
    </row>
    <row r="652" spans="1:3">
      <c r="A652" s="230">
        <v>662</v>
      </c>
      <c r="B652" s="227" t="s">
        <v>839</v>
      </c>
      <c r="C652" s="230"/>
    </row>
    <row r="653" spans="1:3">
      <c r="A653" s="75">
        <v>663</v>
      </c>
      <c r="B653" s="227" t="s">
        <v>840</v>
      </c>
      <c r="C653" s="75" t="s">
        <v>205</v>
      </c>
    </row>
    <row r="654" spans="1:3">
      <c r="A654" s="75">
        <v>664</v>
      </c>
      <c r="B654" s="344" t="s">
        <v>841</v>
      </c>
      <c r="C654" s="230"/>
    </row>
    <row r="655" spans="1:3">
      <c r="A655" s="230">
        <v>665</v>
      </c>
      <c r="B655" s="227" t="s">
        <v>842</v>
      </c>
      <c r="C655" s="75" t="s">
        <v>332</v>
      </c>
    </row>
    <row r="656" spans="1:3">
      <c r="A656" s="230">
        <v>666</v>
      </c>
      <c r="B656" s="227" t="s">
        <v>843</v>
      </c>
      <c r="C656" s="230" t="s">
        <v>810</v>
      </c>
    </row>
    <row r="657" spans="1:3">
      <c r="A657" s="75">
        <v>667</v>
      </c>
      <c r="B657" s="227" t="s">
        <v>844</v>
      </c>
      <c r="C657" s="230"/>
    </row>
    <row r="658" spans="1:3">
      <c r="A658" s="75">
        <v>668</v>
      </c>
      <c r="B658" s="227" t="s">
        <v>845</v>
      </c>
      <c r="C658" s="230" t="s">
        <v>810</v>
      </c>
    </row>
    <row r="659" spans="1:3">
      <c r="A659" s="230">
        <v>669</v>
      </c>
      <c r="B659" s="227" t="s">
        <v>846</v>
      </c>
      <c r="C659" s="230"/>
    </row>
    <row r="660" spans="1:3">
      <c r="A660" s="230">
        <v>670</v>
      </c>
      <c r="B660" s="227" t="s">
        <v>847</v>
      </c>
      <c r="C660" s="230"/>
    </row>
    <row r="661" spans="1:3">
      <c r="A661" s="75">
        <v>671</v>
      </c>
      <c r="B661" s="227" t="s">
        <v>848</v>
      </c>
      <c r="C661" s="75" t="s">
        <v>823</v>
      </c>
    </row>
    <row r="662" spans="1:3">
      <c r="A662" s="75">
        <v>672</v>
      </c>
      <c r="B662" s="227" t="s">
        <v>849</v>
      </c>
      <c r="C662" s="75" t="s">
        <v>823</v>
      </c>
    </row>
    <row r="663" spans="1:3">
      <c r="A663" s="230">
        <v>673</v>
      </c>
      <c r="B663" s="227" t="s">
        <v>850</v>
      </c>
      <c r="C663" s="75" t="s">
        <v>823</v>
      </c>
    </row>
    <row r="664" spans="1:3">
      <c r="A664" s="230">
        <v>674</v>
      </c>
      <c r="B664" s="227" t="s">
        <v>851</v>
      </c>
      <c r="C664" s="75" t="s">
        <v>619</v>
      </c>
    </row>
    <row r="665" spans="1:3">
      <c r="A665" s="75">
        <v>675</v>
      </c>
      <c r="B665" s="227" t="s">
        <v>852</v>
      </c>
      <c r="C665" s="75" t="s">
        <v>688</v>
      </c>
    </row>
    <row r="666" spans="1:3">
      <c r="A666" s="75">
        <v>676</v>
      </c>
      <c r="B666" s="227" t="s">
        <v>853</v>
      </c>
      <c r="C666" s="75" t="s">
        <v>688</v>
      </c>
    </row>
    <row r="667" spans="1:3">
      <c r="A667" s="230">
        <v>677</v>
      </c>
      <c r="B667" s="227" t="s">
        <v>854</v>
      </c>
      <c r="C667" s="75" t="s">
        <v>312</v>
      </c>
    </row>
    <row r="668" spans="1:3">
      <c r="A668" s="230">
        <v>678</v>
      </c>
      <c r="B668" s="227" t="s">
        <v>855</v>
      </c>
      <c r="C668" s="230" t="s">
        <v>689</v>
      </c>
    </row>
    <row r="669" spans="1:3">
      <c r="A669" s="75">
        <v>679</v>
      </c>
      <c r="B669" s="227" t="s">
        <v>856</v>
      </c>
      <c r="C669" s="230"/>
    </row>
    <row r="670" spans="1:3">
      <c r="A670" s="75">
        <v>680</v>
      </c>
      <c r="B670" s="227" t="s">
        <v>857</v>
      </c>
      <c r="C670" s="354"/>
    </row>
    <row r="671" spans="1:3">
      <c r="A671" s="230">
        <v>681</v>
      </c>
      <c r="B671" s="227" t="s">
        <v>858</v>
      </c>
      <c r="C671" s="75" t="s">
        <v>312</v>
      </c>
    </row>
    <row r="672" spans="1:3">
      <c r="A672" s="230">
        <v>682</v>
      </c>
      <c r="B672" s="227" t="s">
        <v>859</v>
      </c>
      <c r="C672" s="82" t="s">
        <v>205</v>
      </c>
    </row>
    <row r="673" spans="1:3">
      <c r="A673" s="75">
        <v>683</v>
      </c>
      <c r="B673" s="227" t="s">
        <v>860</v>
      </c>
      <c r="C673" s="230"/>
    </row>
    <row r="674" spans="1:3">
      <c r="A674" s="75">
        <v>684</v>
      </c>
      <c r="B674" s="227" t="s">
        <v>861</v>
      </c>
      <c r="C674" s="75" t="s">
        <v>525</v>
      </c>
    </row>
    <row r="675" spans="1:3">
      <c r="A675" s="230">
        <v>685</v>
      </c>
      <c r="B675" s="227" t="s">
        <v>862</v>
      </c>
      <c r="C675" s="75" t="s">
        <v>525</v>
      </c>
    </row>
    <row r="676" spans="1:3">
      <c r="A676" s="230">
        <v>686</v>
      </c>
      <c r="B676" s="227" t="s">
        <v>863</v>
      </c>
      <c r="C676" s="230"/>
    </row>
    <row r="677" spans="1:3">
      <c r="A677" s="75">
        <v>687</v>
      </c>
      <c r="B677" s="227" t="s">
        <v>864</v>
      </c>
      <c r="C677" s="230"/>
    </row>
    <row r="678" spans="1:3">
      <c r="A678" s="75">
        <v>688</v>
      </c>
      <c r="B678" s="227" t="s">
        <v>865</v>
      </c>
      <c r="C678" s="230"/>
    </row>
    <row r="679" spans="1:3">
      <c r="A679" s="230">
        <v>689</v>
      </c>
      <c r="B679" s="227" t="s">
        <v>866</v>
      </c>
      <c r="C679" s="230"/>
    </row>
    <row r="680" spans="1:3">
      <c r="A680" s="230">
        <v>690</v>
      </c>
      <c r="B680" s="227" t="s">
        <v>867</v>
      </c>
      <c r="C680" s="75" t="s">
        <v>332</v>
      </c>
    </row>
    <row r="681" spans="1:3">
      <c r="A681" s="75">
        <v>691</v>
      </c>
      <c r="B681" s="227" t="s">
        <v>868</v>
      </c>
      <c r="C681" s="230"/>
    </row>
    <row r="682" spans="1:3">
      <c r="A682" s="75">
        <v>692</v>
      </c>
      <c r="B682" s="227" t="s">
        <v>869</v>
      </c>
      <c r="C682" s="230"/>
    </row>
    <row r="683" spans="1:3">
      <c r="A683" s="230">
        <v>693</v>
      </c>
      <c r="B683" s="227" t="s">
        <v>870</v>
      </c>
      <c r="C683" s="230" t="s">
        <v>871</v>
      </c>
    </row>
    <row r="684" spans="1:3">
      <c r="A684" s="230">
        <v>694</v>
      </c>
      <c r="B684" s="227" t="s">
        <v>872</v>
      </c>
      <c r="C684" s="230" t="s">
        <v>871</v>
      </c>
    </row>
    <row r="685" spans="1:3">
      <c r="A685" s="75">
        <v>695</v>
      </c>
      <c r="B685" s="227" t="s">
        <v>873</v>
      </c>
      <c r="C685" s="75" t="s">
        <v>373</v>
      </c>
    </row>
    <row r="686" spans="1:3">
      <c r="A686" s="75">
        <v>696</v>
      </c>
      <c r="B686" s="227" t="s">
        <v>874</v>
      </c>
      <c r="C686" s="75" t="s">
        <v>373</v>
      </c>
    </row>
    <row r="687" spans="1:3">
      <c r="A687" s="230">
        <v>697</v>
      </c>
      <c r="B687" s="227" t="s">
        <v>875</v>
      </c>
      <c r="C687" s="75" t="s">
        <v>373</v>
      </c>
    </row>
    <row r="688" spans="1:3">
      <c r="A688" s="230">
        <v>698</v>
      </c>
      <c r="B688" s="227" t="s">
        <v>876</v>
      </c>
      <c r="C688" s="75" t="s">
        <v>373</v>
      </c>
    </row>
    <row r="689" spans="1:3">
      <c r="A689" s="75">
        <v>699</v>
      </c>
      <c r="B689" s="227" t="s">
        <v>877</v>
      </c>
      <c r="C689" s="75" t="s">
        <v>373</v>
      </c>
    </row>
    <row r="690" spans="1:3">
      <c r="A690" s="75">
        <v>700</v>
      </c>
      <c r="B690" s="227" t="s">
        <v>878</v>
      </c>
      <c r="C690" s="75" t="s">
        <v>688</v>
      </c>
    </row>
    <row r="691" spans="1:3">
      <c r="A691" s="230">
        <v>701</v>
      </c>
      <c r="B691" s="227" t="s">
        <v>879</v>
      </c>
      <c r="C691" s="75" t="s">
        <v>332</v>
      </c>
    </row>
    <row r="692" spans="1:3">
      <c r="A692" s="230">
        <v>702</v>
      </c>
      <c r="B692" s="227" t="s">
        <v>880</v>
      </c>
      <c r="C692" s="75" t="s">
        <v>136</v>
      </c>
    </row>
    <row r="693" spans="1:3">
      <c r="A693" s="352">
        <v>703</v>
      </c>
      <c r="B693" s="353" t="s">
        <v>882</v>
      </c>
      <c r="C693" s="355" t="s">
        <v>689</v>
      </c>
    </row>
    <row r="694" spans="1:3">
      <c r="A694" s="75">
        <v>704</v>
      </c>
      <c r="B694" s="227" t="s">
        <v>883</v>
      </c>
      <c r="C694" s="75" t="s">
        <v>373</v>
      </c>
    </row>
    <row r="695" spans="1:3">
      <c r="A695" s="75">
        <v>705</v>
      </c>
      <c r="B695" s="227" t="s">
        <v>884</v>
      </c>
      <c r="C695" s="230" t="s">
        <v>303</v>
      </c>
    </row>
    <row r="696" spans="1:3">
      <c r="A696" s="75">
        <v>706</v>
      </c>
      <c r="B696" s="227" t="s">
        <v>885</v>
      </c>
      <c r="C696" s="230" t="s">
        <v>303</v>
      </c>
    </row>
    <row r="697" spans="1:3">
      <c r="A697" s="75">
        <v>707</v>
      </c>
      <c r="B697" s="227" t="s">
        <v>886</v>
      </c>
      <c r="C697" s="230" t="s">
        <v>303</v>
      </c>
    </row>
    <row r="698" spans="1:3">
      <c r="A698" s="75">
        <v>708</v>
      </c>
      <c r="B698" s="227" t="s">
        <v>887</v>
      </c>
      <c r="C698" s="230" t="s">
        <v>303</v>
      </c>
    </row>
    <row r="699" spans="1:3">
      <c r="A699" s="75">
        <v>709</v>
      </c>
      <c r="B699" s="227" t="s">
        <v>888</v>
      </c>
      <c r="C699" s="75" t="s">
        <v>322</v>
      </c>
    </row>
    <row r="700" spans="1:3">
      <c r="A700" s="75">
        <v>710</v>
      </c>
      <c r="B700" s="227" t="s">
        <v>889</v>
      </c>
      <c r="C700" s="75" t="s">
        <v>322</v>
      </c>
    </row>
    <row r="701" spans="1:3">
      <c r="A701" s="75">
        <v>711</v>
      </c>
      <c r="B701" s="227" t="s">
        <v>832</v>
      </c>
      <c r="C701" s="230"/>
    </row>
    <row r="702" spans="1:3">
      <c r="A702" s="75">
        <v>712</v>
      </c>
      <c r="B702" s="227" t="s">
        <v>890</v>
      </c>
      <c r="C702" s="230" t="s">
        <v>689</v>
      </c>
    </row>
    <row r="703" spans="1:3">
      <c r="A703" s="75">
        <v>713</v>
      </c>
      <c r="B703" s="227" t="s">
        <v>629</v>
      </c>
      <c r="C703" s="75" t="s">
        <v>823</v>
      </c>
    </row>
    <row r="704" spans="1:3">
      <c r="A704" s="75">
        <v>714</v>
      </c>
      <c r="B704" s="227" t="s">
        <v>628</v>
      </c>
      <c r="C704" s="75" t="s">
        <v>823</v>
      </c>
    </row>
    <row r="705" spans="1:3">
      <c r="A705" s="75">
        <v>715</v>
      </c>
      <c r="B705" s="227" t="s">
        <v>891</v>
      </c>
      <c r="C705" s="356" t="s">
        <v>810</v>
      </c>
    </row>
    <row r="706" spans="1:3">
      <c r="A706" s="75">
        <v>716</v>
      </c>
      <c r="B706" s="227" t="s">
        <v>892</v>
      </c>
      <c r="C706" s="75" t="s">
        <v>332</v>
      </c>
    </row>
    <row r="707" spans="1:3">
      <c r="A707" s="75">
        <v>717</v>
      </c>
      <c r="B707" s="227" t="s">
        <v>893</v>
      </c>
      <c r="C707" s="75" t="s">
        <v>332</v>
      </c>
    </row>
    <row r="708" spans="1:3">
      <c r="A708" s="75">
        <v>718</v>
      </c>
      <c r="B708" s="227" t="s">
        <v>894</v>
      </c>
      <c r="C708" s="75" t="s">
        <v>687</v>
      </c>
    </row>
    <row r="709" spans="1:3">
      <c r="A709" s="75">
        <v>719</v>
      </c>
      <c r="B709" s="227" t="s">
        <v>895</v>
      </c>
      <c r="C709" s="75" t="s">
        <v>823</v>
      </c>
    </row>
    <row r="710" spans="1:3">
      <c r="A710" s="75">
        <v>720</v>
      </c>
      <c r="B710" s="227" t="s">
        <v>896</v>
      </c>
      <c r="C710" s="75" t="s">
        <v>823</v>
      </c>
    </row>
    <row r="711" spans="1:3">
      <c r="A711" s="75">
        <v>721</v>
      </c>
      <c r="B711" s="227" t="s">
        <v>897</v>
      </c>
      <c r="C711" s="75" t="s">
        <v>823</v>
      </c>
    </row>
    <row r="712" spans="1:3">
      <c r="A712" s="75">
        <v>722</v>
      </c>
      <c r="B712" s="227" t="s">
        <v>898</v>
      </c>
      <c r="C712" s="75" t="s">
        <v>264</v>
      </c>
    </row>
    <row r="713" spans="1:3">
      <c r="A713" s="75">
        <v>723</v>
      </c>
      <c r="B713" s="227" t="s">
        <v>599</v>
      </c>
      <c r="C713" s="75" t="s">
        <v>922</v>
      </c>
    </row>
    <row r="714" spans="1:3">
      <c r="A714" s="75">
        <v>724</v>
      </c>
      <c r="B714" s="227" t="s">
        <v>899</v>
      </c>
      <c r="C714" s="75" t="s">
        <v>922</v>
      </c>
    </row>
    <row r="715" spans="1:3">
      <c r="A715" s="75">
        <v>725</v>
      </c>
      <c r="B715" s="227" t="s">
        <v>900</v>
      </c>
      <c r="C715" s="75" t="s">
        <v>264</v>
      </c>
    </row>
    <row r="716" spans="1:3">
      <c r="A716" s="75">
        <v>726</v>
      </c>
      <c r="B716" s="227" t="s">
        <v>901</v>
      </c>
      <c r="C716" s="75" t="s">
        <v>264</v>
      </c>
    </row>
    <row r="717" spans="1:3">
      <c r="A717" s="75">
        <v>727</v>
      </c>
      <c r="B717" s="227" t="s">
        <v>902</v>
      </c>
      <c r="C717" s="75" t="s">
        <v>264</v>
      </c>
    </row>
    <row r="718" spans="1:3">
      <c r="A718" s="75">
        <v>728</v>
      </c>
      <c r="B718" s="227" t="s">
        <v>903</v>
      </c>
      <c r="C718" s="75" t="s">
        <v>264</v>
      </c>
    </row>
    <row r="719" spans="1:3">
      <c r="A719" s="75">
        <v>729</v>
      </c>
      <c r="B719" s="227" t="s">
        <v>904</v>
      </c>
      <c r="C719" s="75" t="s">
        <v>264</v>
      </c>
    </row>
    <row r="720" spans="1:3">
      <c r="A720" s="75">
        <v>730</v>
      </c>
      <c r="B720" s="227" t="s">
        <v>905</v>
      </c>
      <c r="C720" s="75" t="s">
        <v>264</v>
      </c>
    </row>
    <row r="721" spans="1:3">
      <c r="A721" s="75">
        <v>731</v>
      </c>
      <c r="B721" s="227" t="s">
        <v>906</v>
      </c>
      <c r="C721" s="75" t="s">
        <v>264</v>
      </c>
    </row>
    <row r="722" spans="1:3">
      <c r="A722" s="75">
        <v>732</v>
      </c>
      <c r="B722" s="227" t="s">
        <v>907</v>
      </c>
      <c r="C722" s="75" t="s">
        <v>264</v>
      </c>
    </row>
    <row r="723" spans="1:3">
      <c r="A723" s="75">
        <v>733</v>
      </c>
      <c r="B723" s="227" t="s">
        <v>908</v>
      </c>
      <c r="C723" s="75" t="s">
        <v>264</v>
      </c>
    </row>
    <row r="724" spans="1:3">
      <c r="A724" s="75">
        <v>734</v>
      </c>
      <c r="B724" s="227" t="s">
        <v>909</v>
      </c>
      <c r="C724" s="75" t="s">
        <v>264</v>
      </c>
    </row>
    <row r="725" spans="1:3">
      <c r="A725" s="75">
        <v>735</v>
      </c>
      <c r="B725" s="227" t="s">
        <v>910</v>
      </c>
      <c r="C725" s="230" t="s">
        <v>136</v>
      </c>
    </row>
    <row r="726" spans="1:3">
      <c r="A726" s="75">
        <v>736</v>
      </c>
      <c r="B726" s="227" t="s">
        <v>911</v>
      </c>
      <c r="C726" s="230" t="s">
        <v>136</v>
      </c>
    </row>
    <row r="727" spans="1:3">
      <c r="A727" s="75">
        <v>737</v>
      </c>
      <c r="B727" s="227" t="s">
        <v>924</v>
      </c>
      <c r="C727" s="230" t="s">
        <v>136</v>
      </c>
    </row>
    <row r="728" spans="1:3">
      <c r="A728" s="75">
        <v>738</v>
      </c>
      <c r="B728" s="227" t="s">
        <v>925</v>
      </c>
      <c r="C728" s="230" t="s">
        <v>136</v>
      </c>
    </row>
    <row r="729" spans="1:3">
      <c r="A729" s="75">
        <v>739</v>
      </c>
      <c r="B729" s="227" t="s">
        <v>926</v>
      </c>
      <c r="C729" s="75" t="s">
        <v>688</v>
      </c>
    </row>
    <row r="730" spans="1:3">
      <c r="A730" s="75">
        <v>740</v>
      </c>
      <c r="B730" s="227" t="s">
        <v>927</v>
      </c>
      <c r="C730" s="230"/>
    </row>
    <row r="731" spans="1:3">
      <c r="A731" s="352">
        <v>741</v>
      </c>
      <c r="B731" s="353" t="s">
        <v>928</v>
      </c>
      <c r="C731" s="352" t="s">
        <v>823</v>
      </c>
    </row>
    <row r="732" spans="1:3">
      <c r="A732" s="352">
        <v>742</v>
      </c>
      <c r="B732" s="353" t="s">
        <v>929</v>
      </c>
      <c r="C732" s="355" t="s">
        <v>823</v>
      </c>
    </row>
    <row r="733" spans="1:3">
      <c r="A733" s="352">
        <v>743</v>
      </c>
      <c r="B733" s="353" t="s">
        <v>930</v>
      </c>
      <c r="C733" s="355" t="s">
        <v>823</v>
      </c>
    </row>
    <row r="734" spans="1:3">
      <c r="A734" s="352">
        <v>744</v>
      </c>
      <c r="B734" s="353" t="s">
        <v>931</v>
      </c>
      <c r="C734" s="355" t="s">
        <v>373</v>
      </c>
    </row>
    <row r="735" spans="1:3">
      <c r="A735" s="352">
        <v>745</v>
      </c>
      <c r="B735" s="353" t="s">
        <v>932</v>
      </c>
      <c r="C735" s="355" t="s">
        <v>373</v>
      </c>
    </row>
    <row r="736" spans="1:3">
      <c r="A736" s="352">
        <v>746</v>
      </c>
      <c r="B736" s="353" t="s">
        <v>933</v>
      </c>
      <c r="C736" s="355" t="s">
        <v>373</v>
      </c>
    </row>
    <row r="737" spans="1:3">
      <c r="A737" s="352">
        <v>747</v>
      </c>
      <c r="B737" s="353" t="s">
        <v>934</v>
      </c>
      <c r="C737" s="355" t="s">
        <v>373</v>
      </c>
    </row>
    <row r="738" spans="1:3">
      <c r="A738" s="352">
        <v>748</v>
      </c>
      <c r="B738" s="353" t="s">
        <v>935</v>
      </c>
      <c r="C738" s="355" t="s">
        <v>810</v>
      </c>
    </row>
    <row r="739" spans="1:3">
      <c r="A739" s="352">
        <v>749</v>
      </c>
      <c r="B739" s="353" t="s">
        <v>936</v>
      </c>
      <c r="C739" s="355" t="s">
        <v>810</v>
      </c>
    </row>
    <row r="740" spans="1:3">
      <c r="A740" s="352">
        <v>750</v>
      </c>
      <c r="B740" s="353" t="s">
        <v>937</v>
      </c>
      <c r="C740" s="355" t="s">
        <v>332</v>
      </c>
    </row>
    <row r="741" spans="1:3">
      <c r="A741" s="352">
        <v>752</v>
      </c>
      <c r="B741" s="353" t="s">
        <v>938</v>
      </c>
      <c r="C741" s="355" t="s">
        <v>525</v>
      </c>
    </row>
    <row r="742" spans="1:3">
      <c r="A742" s="352">
        <v>753</v>
      </c>
      <c r="B742" s="353" t="s">
        <v>939</v>
      </c>
      <c r="C742" s="355" t="s">
        <v>619</v>
      </c>
    </row>
    <row r="743" spans="1:3">
      <c r="A743" s="352">
        <v>754</v>
      </c>
      <c r="B743" s="353" t="s">
        <v>940</v>
      </c>
      <c r="C743" s="355" t="s">
        <v>303</v>
      </c>
    </row>
    <row r="744" spans="1:3">
      <c r="A744" s="352">
        <v>755</v>
      </c>
      <c r="B744" s="353" t="s">
        <v>941</v>
      </c>
      <c r="C744" s="355" t="s">
        <v>136</v>
      </c>
    </row>
    <row r="745" spans="1:3">
      <c r="A745" s="352">
        <v>756</v>
      </c>
      <c r="B745" s="353" t="s">
        <v>942</v>
      </c>
      <c r="C745" s="355" t="s">
        <v>881</v>
      </c>
    </row>
    <row r="746" spans="1:3">
      <c r="A746" s="352">
        <v>757</v>
      </c>
      <c r="B746" s="353" t="s">
        <v>943</v>
      </c>
      <c r="C746" s="355" t="s">
        <v>918</v>
      </c>
    </row>
    <row r="747" spans="1:3">
      <c r="A747" s="352">
        <v>758</v>
      </c>
      <c r="B747" s="353" t="s">
        <v>944</v>
      </c>
      <c r="C747" s="75" t="s">
        <v>923</v>
      </c>
    </row>
    <row r="748" spans="1:3">
      <c r="A748" s="352">
        <v>759</v>
      </c>
      <c r="B748" s="353" t="s">
        <v>945</v>
      </c>
      <c r="C748" s="75" t="s">
        <v>923</v>
      </c>
    </row>
    <row r="749" spans="1:3">
      <c r="A749" s="352">
        <v>760</v>
      </c>
      <c r="B749" s="353" t="s">
        <v>896</v>
      </c>
      <c r="C749" s="75" t="s">
        <v>923</v>
      </c>
    </row>
    <row r="750" spans="1:3">
      <c r="A750" s="352">
        <v>761</v>
      </c>
      <c r="B750" s="353" t="s">
        <v>946</v>
      </c>
      <c r="C750" s="75" t="s">
        <v>923</v>
      </c>
    </row>
    <row r="751" spans="1:3">
      <c r="A751" s="352">
        <v>762</v>
      </c>
      <c r="B751" s="353" t="s">
        <v>947</v>
      </c>
      <c r="C751" s="75" t="s">
        <v>923</v>
      </c>
    </row>
    <row r="752" spans="1:3">
      <c r="A752" s="352">
        <v>763</v>
      </c>
      <c r="B752" s="353" t="s">
        <v>948</v>
      </c>
      <c r="C752" s="75" t="s">
        <v>923</v>
      </c>
    </row>
    <row r="753" spans="1:3">
      <c r="A753" s="352">
        <v>764</v>
      </c>
      <c r="B753" s="353" t="s">
        <v>949</v>
      </c>
      <c r="C753" s="75" t="s">
        <v>923</v>
      </c>
    </row>
    <row r="754" spans="1:3">
      <c r="A754" s="352">
        <v>765</v>
      </c>
      <c r="B754" s="353" t="s">
        <v>950</v>
      </c>
      <c r="C754" s="75" t="s">
        <v>923</v>
      </c>
    </row>
    <row r="755" spans="1:3">
      <c r="A755" s="352">
        <v>766</v>
      </c>
      <c r="B755" s="353" t="s">
        <v>951</v>
      </c>
      <c r="C755" s="75" t="s">
        <v>923</v>
      </c>
    </row>
    <row r="756" spans="1:3">
      <c r="A756" s="352">
        <v>767</v>
      </c>
      <c r="B756" s="353" t="s">
        <v>952</v>
      </c>
      <c r="C756" s="355" t="s">
        <v>130</v>
      </c>
    </row>
    <row r="757" spans="1:3">
      <c r="A757" s="352">
        <v>768</v>
      </c>
      <c r="B757" s="353" t="s">
        <v>953</v>
      </c>
      <c r="C757" s="355" t="s">
        <v>130</v>
      </c>
    </row>
    <row r="758" spans="1:3">
      <c r="A758" s="75">
        <v>769</v>
      </c>
      <c r="B758" s="227" t="s">
        <v>954</v>
      </c>
      <c r="C758" s="75" t="s">
        <v>688</v>
      </c>
    </row>
    <row r="759" spans="1:3">
      <c r="A759" s="75">
        <v>770</v>
      </c>
      <c r="B759" s="227" t="s">
        <v>955</v>
      </c>
      <c r="C759" s="75" t="s">
        <v>688</v>
      </c>
    </row>
    <row r="760" spans="1:3">
      <c r="A760" s="352">
        <v>771</v>
      </c>
      <c r="B760" s="353" t="s">
        <v>956</v>
      </c>
      <c r="C760" s="355" t="s">
        <v>136</v>
      </c>
    </row>
    <row r="761" spans="1:3">
      <c r="A761" s="75">
        <v>1001</v>
      </c>
      <c r="B761" s="227" t="s">
        <v>821</v>
      </c>
      <c r="C761" s="230" t="s">
        <v>871</v>
      </c>
    </row>
    <row r="762" spans="1:3">
      <c r="A762" s="75">
        <v>772</v>
      </c>
      <c r="B762" s="227" t="s">
        <v>957</v>
      </c>
      <c r="C762" s="75" t="s">
        <v>254</v>
      </c>
    </row>
    <row r="763" spans="1:3">
      <c r="A763" s="352">
        <v>773</v>
      </c>
      <c r="B763" s="353" t="s">
        <v>958</v>
      </c>
      <c r="C763" s="355" t="s">
        <v>303</v>
      </c>
    </row>
    <row r="764" spans="1:3">
      <c r="A764" s="75">
        <v>774</v>
      </c>
      <c r="B764" s="227" t="s">
        <v>959</v>
      </c>
      <c r="C764" s="230" t="s">
        <v>303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/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IF(GROUPS!D4="","",GROUPS!D4)</f>
        <v>Андреј Стојановски (47)</v>
      </c>
      <c r="D3" s="395"/>
      <c r="E3" s="396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7" t="str">
        <f>IF(ISERROR(IF(AND(T9="",T13="",T17=""),"",SUM(AB3:AD3)+(N3-O3)/1000)+(AK3/10000)),"",IF(AND(T9="",T13="",T17=""),"",SUM(AB3:AD3)+(N3-O3)/1000)+(AK3/10000)+(AG3/100000))</f>
        <v/>
      </c>
      <c r="S3" s="397"/>
      <c r="T3" s="112" t="str">
        <f>IF(ISERROR(IF(C3="","",RANK(R3,$R$3:$S$6,0))),"",IF(C3="","",RANK(R3,$R$3:$S$6,0)))</f>
        <v/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/>
      </c>
      <c r="Y3" s="390"/>
      <c r="Z3" s="391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8">
        <f>SUM(AH3:AJ3)-SUM(AM3:AO3)</f>
        <v>0</v>
      </c>
      <c r="AL3" s="399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4" t="str">
        <f>IF(GROUPS!D5="","",GROUPS!D5)</f>
        <v>Јован Пармачки (472)</v>
      </c>
      <c r="D4" s="395"/>
      <c r="E4" s="396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7" t="str">
        <f>IF(ISERROR(IF(AND(T10="",U13="",U18=""),"",SUM(AB4:AD4)+(N4-O4)/1000)+(AK4/10000)+(AG4/100000)),"",IF(AND(T10="",U13="",U18=""),"",SUM(AB4:AD4)+(N4-O4)/1000)+(AK4/10000)+(AG4/100000))</f>
        <v/>
      </c>
      <c r="S4" s="397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8">
        <f t="shared" ref="AK4:AK6" si="2">SUM(AH4:AJ4)-SUM(AM4:AO4)</f>
        <v>0</v>
      </c>
      <c r="AL4" s="399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4" t="str">
        <f>IF(GROUPS!D6="","",GROUPS!D6)</f>
        <v>Матеј Стојанов (714)</v>
      </c>
      <c r="D5" s="395"/>
      <c r="E5" s="396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7" t="str">
        <f>IF(ISERROR(IF(AND(U9="",T14="",T18=""),"",SUM(AB5:AD5)+(N5-O5)/1000)+(AK5/10000)+(AG5/100000)),"",IF(AND(U9="",T14="",T18=""),"",SUM(AB5:AD5)+(N5-O5)/1000)+(AK5/10000)+(AG5/100000))</f>
        <v/>
      </c>
      <c r="S5" s="397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8">
        <f t="shared" si="2"/>
        <v>0</v>
      </c>
      <c r="AL5" s="399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03" t="str">
        <f>IF(GROUPS!D7="","",GROUPS!D7)</f>
        <v/>
      </c>
      <c r="D6" s="404"/>
      <c r="E6" s="405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 ht="18.600000000000001" thickBot="1">
      <c r="B9" s="183">
        <v>1</v>
      </c>
      <c r="C9" s="184" t="str">
        <f>IF(C3="","",VLOOKUP(B9,$B$3:$E$6,2,FALSE))</f>
        <v>Андреј Стојановски (47)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Јован Пармачки (472)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Јован Пармачки (472)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Матеј Стојанов (714)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 hidden="1">
      <c r="B17" s="128">
        <v>1</v>
      </c>
      <c r="C17" s="129" t="str">
        <f>IF(C5="","",VLOOKUP(B17,$B$3:$E$6,2,FALSE))</f>
        <v>Андреј Стојановски (47)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Матеј Стојанов (714)</v>
      </c>
      <c r="D18" s="140">
        <v>2</v>
      </c>
      <c r="E18" s="141" t="str">
        <f>IF(C5="","",VLOOKUP(D18,$B$3:$E$6,2,FALSE))</f>
        <v>Јован Пармачки (472)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K18" sqref="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417" t="str">
        <f>IF(ISERROR(INDEX($C$3:$C$6,MATCH(W2,$T$3:$T$6,0))),"",(INDEX($C$3:$C$6,MATCH(W2,$T$3:$T$6,0))))</f>
        <v>Андреј Стојановски (47)</v>
      </c>
      <c r="Y2" s="418"/>
      <c r="Z2" s="419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IF(GROUPS!D4="","",GROUPS!D4)</f>
        <v>Андреј Стојановски (47)</v>
      </c>
      <c r="D3" s="395"/>
      <c r="E3" s="396"/>
      <c r="F3" s="102"/>
      <c r="G3" s="103"/>
      <c r="H3" s="104">
        <f>T13</f>
        <v>3</v>
      </c>
      <c r="I3" s="105">
        <f>U13</f>
        <v>1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1</v>
      </c>
      <c r="P3" s="110">
        <f>IF(AND(T9="",T13="",T17=""),"",AG3)</f>
        <v>77</v>
      </c>
      <c r="Q3" s="111">
        <f>IF(AND(T9="",T13="",T17=""),"",AP3)</f>
        <v>54</v>
      </c>
      <c r="R3" s="397">
        <f>IF(ISERROR(IF(AND(T9="",T13="",T17=""),"",SUM(AB3:AD3)+(N3-O3)/1000)+(AK3/10000)),"",IF(AND(T9="",T13="",T17=""),"",SUM(AB3:AD3)+(N3-O3)/1000)+(AK3/10000)+(AG3/100000))</f>
        <v>4.00807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417" t="str">
        <f t="shared" ref="X3:X5" si="0">IF(ISERROR(INDEX($C$3:$C$6,MATCH(W3,$T$3:$T$6,0))),"",(INDEX($C$3:$C$6,MATCH(W3,$T$3:$T$6,0))))</f>
        <v>Јован Пармачки (472)</v>
      </c>
      <c r="Y3" s="418"/>
      <c r="Z3" s="419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77</v>
      </c>
      <c r="AH3" s="10">
        <f>F9+H9+J9+L9+N9+P9+R9</f>
        <v>33</v>
      </c>
      <c r="AI3" s="10">
        <f>F13+H13+J13+L13+N13+P13+R13</f>
        <v>44</v>
      </c>
      <c r="AJ3" s="10">
        <f>F17+H17+J17+L17+N17+P17+R17</f>
        <v>0</v>
      </c>
      <c r="AK3" s="398">
        <f>SUM(AH3:AJ3)-SUM(AM3:AO3)</f>
        <v>23</v>
      </c>
      <c r="AL3" s="399"/>
      <c r="AM3" s="10">
        <f>AH5</f>
        <v>15</v>
      </c>
      <c r="AN3" s="10">
        <f>AI4</f>
        <v>39</v>
      </c>
      <c r="AO3" s="10">
        <f>AJ6</f>
        <v>0</v>
      </c>
      <c r="AP3" s="9">
        <f>SUM(AM3:AO3)</f>
        <v>54</v>
      </c>
    </row>
    <row r="4" spans="2:47" ht="24" customHeight="1">
      <c r="B4" s="101">
        <v>2</v>
      </c>
      <c r="C4" s="394" t="str">
        <f>IF(GROUPS!D5="","",GROUPS!D5)</f>
        <v>Јован Пармачки (472)</v>
      </c>
      <c r="D4" s="395"/>
      <c r="E4" s="396"/>
      <c r="F4" s="113">
        <f>U13</f>
        <v>1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4</v>
      </c>
      <c r="O4" s="109">
        <f>IF(AND(T10="",U13="",U18=""),"",SUM(G4,K4,M4))</f>
        <v>3</v>
      </c>
      <c r="P4" s="110">
        <f>IF(AND(T10="",U13="",U18=""),"",AG4)</f>
        <v>72</v>
      </c>
      <c r="Q4" s="111">
        <f>IF(AND(T10="",U13="",U18=""),"",AP4)</f>
        <v>63</v>
      </c>
      <c r="R4" s="397">
        <f>IF(ISERROR(IF(AND(T10="",U13="",U18=""),"",SUM(AB4:AD4)+(N4-O4)/1000)+(AK4/10000)+(AG4/100000)),"",IF(AND(T10="",U13="",U18=""),"",SUM(AB4:AD4)+(N4-O4)/1000)+(AK4/10000)+(AG4/100000))</f>
        <v>3.0026199999999998</v>
      </c>
      <c r="S4" s="397"/>
      <c r="T4" s="112">
        <f>IF(ISERROR(IF(C4="","",RANK(R4,$R$3:$S$6,0))),"",IF(C4="","",RANK(R4,$R$3:$S$6,0)))</f>
        <v>2</v>
      </c>
      <c r="U4" s="9"/>
      <c r="V4" s="9"/>
      <c r="W4" s="7">
        <v>3</v>
      </c>
      <c r="X4" s="420" t="str">
        <f t="shared" si="0"/>
        <v>Матеј Стојанов (714)</v>
      </c>
      <c r="Y4" s="421"/>
      <c r="Z4" s="422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72</v>
      </c>
      <c r="AH4" s="10">
        <f>F10+H10+J10+L10+N10+P10+R10</f>
        <v>0</v>
      </c>
      <c r="AI4" s="10">
        <f>G13+I13+K13+M13+O13+Q13+S13</f>
        <v>39</v>
      </c>
      <c r="AJ4" s="10">
        <f>G18+I18+K18+M18+O18+Q18+S18</f>
        <v>33</v>
      </c>
      <c r="AK4" s="398">
        <f t="shared" ref="AK4:AK6" si="2">SUM(AH4:AJ4)-SUM(AM4:AO4)</f>
        <v>9</v>
      </c>
      <c r="AL4" s="399"/>
      <c r="AM4" s="10">
        <f>AH6</f>
        <v>0</v>
      </c>
      <c r="AN4" s="10">
        <f>AI3</f>
        <v>44</v>
      </c>
      <c r="AO4" s="10">
        <f>AJ5</f>
        <v>19</v>
      </c>
      <c r="AP4" s="9">
        <f t="shared" ref="AP4:AP6" si="3">SUM(AM4:AO4)</f>
        <v>63</v>
      </c>
    </row>
    <row r="5" spans="2:47" ht="24" customHeight="1">
      <c r="B5" s="101">
        <v>3</v>
      </c>
      <c r="C5" s="394" t="str">
        <f>IF(GROUPS!D6="","",GROUPS!D6)</f>
        <v>Матеј Стојанов (714)</v>
      </c>
      <c r="D5" s="395"/>
      <c r="E5" s="396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34</v>
      </c>
      <c r="Q5" s="111">
        <f>IF(AND(U9="",T14="",T18=""),"",AP5)</f>
        <v>66</v>
      </c>
      <c r="R5" s="397">
        <f>IF(ISERROR(IF(AND(U9="",T14="",T18=""),"",SUM(AB5:AD5)+(N5-O5)/1000)+(AK5/10000)+(AG5/100000)),"",IF(AND(U9="",T14="",T18=""),"",SUM(AB5:AD5)+(N5-O5)/1000)+(AK5/10000)+(AG5/100000))</f>
        <v>1.9911399999999999</v>
      </c>
      <c r="S5" s="397"/>
      <c r="T5" s="112">
        <f>IF(ISERROR(IF(C5="","",RANK(R5,$R$3:$S$6,0))),"",IF(C5="","",RANK(R5,$R$3:$S$6,0)))</f>
        <v>3</v>
      </c>
      <c r="U5" s="9"/>
      <c r="V5" s="9"/>
      <c r="W5" s="7">
        <v>4</v>
      </c>
      <c r="X5" s="420" t="str">
        <f t="shared" si="0"/>
        <v/>
      </c>
      <c r="Y5" s="421"/>
      <c r="Z5" s="422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34</v>
      </c>
      <c r="AH5" s="10">
        <f>G9+I9+K9+M9+O9+Q9+S9</f>
        <v>15</v>
      </c>
      <c r="AI5" s="10">
        <f>F14+H14+J14+L14+N14+P14+R14</f>
        <v>0</v>
      </c>
      <c r="AJ5" s="10">
        <f>F18+H18+J18+L18+N18+P18+R18</f>
        <v>19</v>
      </c>
      <c r="AK5" s="398">
        <f t="shared" si="2"/>
        <v>-32</v>
      </c>
      <c r="AL5" s="399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03" t="str">
        <f>IF(GROUPS!D7="","",GROUPS!D7)</f>
        <v/>
      </c>
      <c r="D6" s="404"/>
      <c r="E6" s="405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183</v>
      </c>
      <c r="Q7" s="127">
        <f>SUM(Q3:Q6)</f>
        <v>183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Андреј Стојановски (47)</v>
      </c>
      <c r="D9" s="130">
        <v>3</v>
      </c>
      <c r="E9" s="131" t="str">
        <f>IF(C5="","",VLOOKUP(D9,$B$3:$E$6,2,FALSE))</f>
        <v>Матеј Стојанов (714)</v>
      </c>
      <c r="F9" s="132">
        <v>11</v>
      </c>
      <c r="G9" s="133">
        <v>5</v>
      </c>
      <c r="H9" s="134">
        <v>11</v>
      </c>
      <c r="I9" s="133">
        <v>3</v>
      </c>
      <c r="J9" s="132">
        <v>11</v>
      </c>
      <c r="K9" s="135">
        <v>7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Јован Пармачки (472)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Андреј Стојановски (47)</v>
      </c>
      <c r="D13" s="130">
        <v>2</v>
      </c>
      <c r="E13" s="131" t="str">
        <f>IF(C4="","",VLOOKUP(D13,$B$3:$E$6,2,FALSE))</f>
        <v>Јован Пармачки (472)</v>
      </c>
      <c r="F13" s="132">
        <v>13</v>
      </c>
      <c r="G13" s="133">
        <v>11</v>
      </c>
      <c r="H13" s="134">
        <v>9</v>
      </c>
      <c r="I13" s="133">
        <v>11</v>
      </c>
      <c r="J13" s="132">
        <v>11</v>
      </c>
      <c r="K13" s="135">
        <v>8</v>
      </c>
      <c r="L13" s="134">
        <v>11</v>
      </c>
      <c r="M13" s="133">
        <v>9</v>
      </c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1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Матеј Стојанов (714)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Андреј Стојановски (47)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Матеј Стојанов (714)</v>
      </c>
      <c r="D18" s="140">
        <v>2</v>
      </c>
      <c r="E18" s="141" t="str">
        <f>IF(C4="","",VLOOKUP(D18,$B$3:$E$6,2,FALSE))</f>
        <v>Јован Пармачки (472)</v>
      </c>
      <c r="F18" s="142">
        <v>7</v>
      </c>
      <c r="G18" s="143">
        <v>11</v>
      </c>
      <c r="H18" s="144">
        <v>3</v>
      </c>
      <c r="I18" s="143">
        <v>11</v>
      </c>
      <c r="J18" s="142">
        <v>9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Z16" sqref="Z1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Александар Јакимовски (178)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IF(GROUPS!F4="","",GROUPS!F4)</f>
        <v>Александар Јакимовски (178)</v>
      </c>
      <c r="D3" s="395"/>
      <c r="E3" s="396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22</v>
      </c>
      <c r="R3" s="397">
        <f>IF(ISERROR(IF(AND(T9="",T13="",T17=""),"",SUM(AB3:AD3)+(N3-O3)/1000)+(AK3/10000)),"",IF(AND(T9="",T13="",T17=""),"",SUM(AB3:AD3)+(N3-O3)/1000)+(AK3/10000)+(AG3/100000))</f>
        <v>4.0110600000000005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Марко Цикарски (550)</v>
      </c>
      <c r="Y3" s="390"/>
      <c r="Z3" s="391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8">
        <f>SUM(AH3:AJ3)-SUM(AM3:AO3)</f>
        <v>44</v>
      </c>
      <c r="AL3" s="399"/>
      <c r="AM3" s="10">
        <f>AH5</f>
        <v>13</v>
      </c>
      <c r="AN3" s="10">
        <f>AI4</f>
        <v>9</v>
      </c>
      <c r="AO3" s="10">
        <f>AJ6</f>
        <v>0</v>
      </c>
      <c r="AP3" s="9">
        <f>SUM(AM3:AO3)</f>
        <v>22</v>
      </c>
    </row>
    <row r="4" spans="2:47" ht="24" customHeight="1">
      <c r="B4" s="101">
        <v>2</v>
      </c>
      <c r="C4" s="394" t="str">
        <f>IF(GROUPS!F5="","",GROUPS!F5)</f>
        <v>Петар Јуришиќ (361)</v>
      </c>
      <c r="D4" s="395"/>
      <c r="E4" s="396"/>
      <c r="F4" s="113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 t="str">
        <f>T10</f>
        <v/>
      </c>
      <c r="M4" s="115" t="str">
        <f>U10</f>
        <v/>
      </c>
      <c r="N4" s="108">
        <f>IF(AND(T10="",U13="",U18=""),"",SUM(F4,J4,L4))</f>
        <v>0</v>
      </c>
      <c r="O4" s="109">
        <f>IF(AND(T10="",U13="",U18=""),"",SUM(G4,K4,M4))</f>
        <v>6</v>
      </c>
      <c r="P4" s="110">
        <f>IF(AND(T10="",U13="",U18=""),"",AG4)</f>
        <v>24</v>
      </c>
      <c r="Q4" s="111">
        <f>IF(AND(T10="",U13="",U18=""),"",AP4)</f>
        <v>66</v>
      </c>
      <c r="R4" s="397">
        <f>IF(ISERROR(IF(AND(T10="",U13="",U18=""),"",SUM(AB4:AD4)+(N4-O4)/1000)+(AK4/10000)+(AG4/100000)),"",IF(AND(T10="",U13="",U18=""),"",SUM(AB4:AD4)+(N4-O4)/1000)+(AK4/10000)+(AG4/100000))</f>
        <v>1.99004</v>
      </c>
      <c r="S4" s="397"/>
      <c r="T4" s="112">
        <f>IF(ISERROR(IF(C4="","",RANK(R4,$R$3:$S$6,0))),"",IF(C4="","",RANK(R4,$R$3:$S$6,0)))</f>
        <v>3</v>
      </c>
      <c r="U4" s="9"/>
      <c r="V4" s="9"/>
      <c r="W4" s="7">
        <v>3</v>
      </c>
      <c r="X4" s="400" t="str">
        <f t="shared" si="0"/>
        <v>Петар Јуришиќ (361)</v>
      </c>
      <c r="Y4" s="401"/>
      <c r="Z4" s="402"/>
      <c r="AB4" s="10">
        <f>IF(F4="","",IF(F4&gt;G4,2,1))</f>
        <v>1</v>
      </c>
      <c r="AC4" s="10">
        <f>IF(J4="","",IF(J4&gt;K4,2,1))</f>
        <v>1</v>
      </c>
      <c r="AD4" s="10" t="str">
        <f>IF(L4="","",IF(L4&gt;M4,2,1))</f>
        <v/>
      </c>
      <c r="AE4" s="182"/>
      <c r="AG4" s="11">
        <f t="shared" ref="AG4:AG6" si="1">SUM(AH4:AJ4)</f>
        <v>24</v>
      </c>
      <c r="AH4" s="10">
        <f>F10+H10+J10+L10+N10+P10+R10</f>
        <v>0</v>
      </c>
      <c r="AI4" s="10">
        <f>G13+I13+K13+M13+O13+Q13+S13</f>
        <v>9</v>
      </c>
      <c r="AJ4" s="10">
        <f>G18+I18+K18+M18+O18+Q18+S18</f>
        <v>15</v>
      </c>
      <c r="AK4" s="398">
        <f t="shared" ref="AK4:AK6" si="2">SUM(AH4:AJ4)-SUM(AM4:AO4)</f>
        <v>-42</v>
      </c>
      <c r="AL4" s="399"/>
      <c r="AM4" s="10">
        <f>AH6</f>
        <v>0</v>
      </c>
      <c r="AN4" s="10">
        <f>AI3</f>
        <v>33</v>
      </c>
      <c r="AO4" s="10">
        <f>AJ5</f>
        <v>33</v>
      </c>
      <c r="AP4" s="9">
        <f t="shared" ref="AP4:AP6" si="3">SUM(AM4:AO4)</f>
        <v>66</v>
      </c>
    </row>
    <row r="5" spans="2:47" ht="24" customHeight="1">
      <c r="B5" s="101">
        <v>3</v>
      </c>
      <c r="C5" s="394" t="str">
        <f>IF(GROUPS!F6="","",GROUPS!F6)</f>
        <v>Марко Цикарски (550)</v>
      </c>
      <c r="D5" s="395"/>
      <c r="E5" s="396"/>
      <c r="F5" s="113">
        <f>U9</f>
        <v>0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3</v>
      </c>
      <c r="O5" s="109">
        <f>IF(AND(U9="",T14="",T18=""),"",SUM(G5,I5,M5))</f>
        <v>3</v>
      </c>
      <c r="P5" s="110">
        <f>IF(AND(U9="",T14="",T18=""),"",AG5)</f>
        <v>46</v>
      </c>
      <c r="Q5" s="111">
        <f>IF(AND(U9="",T14="",T18=""),"",AP5)</f>
        <v>48</v>
      </c>
      <c r="R5" s="397">
        <f>IF(ISERROR(IF(AND(U9="",T14="",T18=""),"",SUM(AB5:AD5)+(N5-O5)/1000)+(AK5/10000)+(AG5/100000)),"",IF(AND(U9="",T14="",T18=""),"",SUM(AB5:AD5)+(N5-O5)/1000)+(AK5/10000)+(AG5/100000))</f>
        <v>3.0002599999999999</v>
      </c>
      <c r="S5" s="397"/>
      <c r="T5" s="112">
        <f>IF(ISERROR(IF(C5="","",RANK(R5,$R$3:$S$6,0))),"",IF(C5="","",RANK(R5,$R$3:$S$6,0)))</f>
        <v>2</v>
      </c>
      <c r="U5" s="9"/>
      <c r="V5" s="9"/>
      <c r="W5" s="7">
        <v>4</v>
      </c>
      <c r="X5" s="400" t="str">
        <f t="shared" si="0"/>
        <v/>
      </c>
      <c r="Y5" s="401"/>
      <c r="Z5" s="402"/>
      <c r="AB5" s="10">
        <f t="shared" ref="AB5:AB6" si="4">IF(F5="","",IF(F5&gt;G5,2,1))</f>
        <v>1</v>
      </c>
      <c r="AC5" s="10">
        <f>IF(H5="","",IF(H5&gt;I5,2,1))</f>
        <v>2</v>
      </c>
      <c r="AD5" s="10" t="str">
        <f>IF(L5="","",IF(L5&gt;M5,2,1))</f>
        <v/>
      </c>
      <c r="AE5" s="182"/>
      <c r="AG5" s="11">
        <f t="shared" si="1"/>
        <v>46</v>
      </c>
      <c r="AH5" s="10">
        <f>G9+I9+K9+M9+O9+Q9+S9</f>
        <v>13</v>
      </c>
      <c r="AI5" s="10">
        <f>F14+H14+J14+L14+N14+P14+R14</f>
        <v>0</v>
      </c>
      <c r="AJ5" s="10">
        <f>F18+H18+J18+L18+N18+P18+R18</f>
        <v>33</v>
      </c>
      <c r="AK5" s="398">
        <f t="shared" si="2"/>
        <v>-2</v>
      </c>
      <c r="AL5" s="399"/>
      <c r="AM5" s="10">
        <f>AH3</f>
        <v>33</v>
      </c>
      <c r="AN5" s="10">
        <f>AI6</f>
        <v>0</v>
      </c>
      <c r="AO5" s="10">
        <f>AJ4</f>
        <v>15</v>
      </c>
      <c r="AP5" s="9">
        <f t="shared" si="3"/>
        <v>48</v>
      </c>
    </row>
    <row r="6" spans="2:47" ht="24" customHeight="1" thickBot="1">
      <c r="B6" s="116">
        <v>4</v>
      </c>
      <c r="C6" s="403" t="str">
        <f>IF(GROUPS!F7="","",GROUPS!F7)</f>
        <v/>
      </c>
      <c r="D6" s="404"/>
      <c r="E6" s="405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136</v>
      </c>
      <c r="Q7" s="127">
        <f>SUM(Q3:Q6)</f>
        <v>136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Александар Јакимовски (178)</v>
      </c>
      <c r="D9" s="130">
        <v>3</v>
      </c>
      <c r="E9" s="131" t="str">
        <f>IF(C5="","",VLOOKUP(D9,$B$3:$E$6,2,FALSE))</f>
        <v>Марко Цикарски (550)</v>
      </c>
      <c r="F9" s="132">
        <v>11</v>
      </c>
      <c r="G9" s="133">
        <v>4</v>
      </c>
      <c r="H9" s="134">
        <v>11</v>
      </c>
      <c r="I9" s="133">
        <v>4</v>
      </c>
      <c r="J9" s="132">
        <v>11</v>
      </c>
      <c r="K9" s="135">
        <v>5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Петар Јуришиќ (361)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Александар Јакимовски (178)</v>
      </c>
      <c r="D13" s="130">
        <v>2</v>
      </c>
      <c r="E13" s="131" t="str">
        <f>IF(C4="","",VLOOKUP(D13,$B$3:$E$6,2,FALSE))</f>
        <v>Петар Јуришиќ (361)</v>
      </c>
      <c r="F13" s="132">
        <v>11</v>
      </c>
      <c r="G13" s="133">
        <v>2</v>
      </c>
      <c r="H13" s="134">
        <v>11</v>
      </c>
      <c r="I13" s="133">
        <v>1</v>
      </c>
      <c r="J13" s="132">
        <v>11</v>
      </c>
      <c r="K13" s="135">
        <v>6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Марко Цикарски (550)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Александар Јакимовски (178)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Марко Цикарски (550)</v>
      </c>
      <c r="D18" s="140">
        <v>2</v>
      </c>
      <c r="E18" s="141" t="str">
        <f>IF(C4="","",VLOOKUP(D18,$B$3:$E$6,2,FALSE))</f>
        <v>Петар Јуришиќ (361)</v>
      </c>
      <c r="F18" s="142">
        <v>11</v>
      </c>
      <c r="G18" s="143">
        <v>6</v>
      </c>
      <c r="H18" s="144">
        <v>11</v>
      </c>
      <c r="I18" s="143">
        <v>5</v>
      </c>
      <c r="J18" s="142">
        <v>11</v>
      </c>
      <c r="K18" s="145">
        <v>4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topLeftCell="A2" workbookViewId="0">
      <selection activeCell="K18" sqref="K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75" t="s">
        <v>0</v>
      </c>
      <c r="C1" s="375"/>
      <c r="D1" s="375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77" t="s">
        <v>3</v>
      </c>
      <c r="D2" s="378"/>
      <c r="E2" s="379"/>
      <c r="F2" s="380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Борис Секулов (130)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101">
        <v>1</v>
      </c>
      <c r="C3" s="394" t="str">
        <f>IF(GROUPS!H4="","",GROUPS!H4)</f>
        <v>Борис Секулов (130)</v>
      </c>
      <c r="D3" s="395"/>
      <c r="E3" s="396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2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112</v>
      </c>
      <c r="Q3" s="111">
        <f>IF(AND(T9="",T13="",T17=""),"",AP3)</f>
        <v>81</v>
      </c>
      <c r="R3" s="397">
        <f>IF(ISERROR(IF(AND(T9="",T13="",T17=""),"",SUM(AB3:AD3)+(N3-O3)/1000)+(AK3/10000)),"",IF(AND(T9="",T13="",T17=""),"",SUM(AB3:AD3)+(N3-O3)/1000)+(AK3/10000)+(AG3/100000))</f>
        <v>6.0112199999999998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Андреј Васевски (203)</v>
      </c>
      <c r="Y3" s="390"/>
      <c r="Z3" s="391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112</v>
      </c>
      <c r="AH3" s="10">
        <f>F9+H9+J9+L9+N9+P9+R9</f>
        <v>46</v>
      </c>
      <c r="AI3" s="10">
        <f>F13+H13+J13+L13+N13+P13+R13</f>
        <v>33</v>
      </c>
      <c r="AJ3" s="10">
        <f>F17+H17+J17+L17+N17+P17+R17</f>
        <v>33</v>
      </c>
      <c r="AK3" s="398">
        <f>SUM(AH3:AJ3)-SUM(AM3:AO3)</f>
        <v>31</v>
      </c>
      <c r="AL3" s="399"/>
      <c r="AM3" s="10">
        <f>AH5</f>
        <v>40</v>
      </c>
      <c r="AN3" s="10">
        <f>AI4</f>
        <v>25</v>
      </c>
      <c r="AO3" s="10">
        <f>AJ6</f>
        <v>16</v>
      </c>
      <c r="AP3" s="9">
        <f>SUM(AM3:AO3)</f>
        <v>81</v>
      </c>
    </row>
    <row r="4" spans="2:47" ht="24" customHeight="1">
      <c r="B4" s="101">
        <v>2</v>
      </c>
      <c r="C4" s="394" t="str">
        <f>IF(GROUPS!H5="","",GROUPS!H5)</f>
        <v>Дамјан Петровиќ (536)</v>
      </c>
      <c r="D4" s="395"/>
      <c r="E4" s="396"/>
      <c r="F4" s="113">
        <f>U13</f>
        <v>0</v>
      </c>
      <c r="G4" s="106">
        <f>T13</f>
        <v>3</v>
      </c>
      <c r="H4" s="114"/>
      <c r="I4" s="103"/>
      <c r="J4" s="104">
        <f>U18</f>
        <v>0</v>
      </c>
      <c r="K4" s="106">
        <f>T18</f>
        <v>3</v>
      </c>
      <c r="L4" s="104">
        <f>T10</f>
        <v>2</v>
      </c>
      <c r="M4" s="115">
        <f>U10</f>
        <v>3</v>
      </c>
      <c r="N4" s="108">
        <f>IF(AND(T10="",U13="",U18=""),"",SUM(F4,J4,L4))</f>
        <v>2</v>
      </c>
      <c r="O4" s="109">
        <f>IF(AND(T10="",U13="",U18=""),"",SUM(G4,K4,M4))</f>
        <v>9</v>
      </c>
      <c r="P4" s="110">
        <f>IF(AND(T10="",U13="",U18=""),"",AG4)</f>
        <v>95</v>
      </c>
      <c r="Q4" s="111">
        <f>IF(AND(T10="",U13="",U18=""),"",AP4)</f>
        <v>111</v>
      </c>
      <c r="R4" s="397">
        <f>IF(ISERROR(IF(AND(T10="",U13="",U18=""),"",SUM(AB4:AD4)+(N4-O4)/1000)+(AK4/10000)+(AG4/100000)),"",IF(AND(T10="",U13="",U18=""),"",SUM(AB4:AD4)+(N4-O4)/1000)+(AK4/10000)+(AG4/100000))</f>
        <v>2.9923500000000001</v>
      </c>
      <c r="S4" s="397"/>
      <c r="T4" s="112">
        <f>IF(ISERROR(IF(C4="","",RANK(R4,$R$3:$S$6,0))),"",IF(C4="","",RANK(R4,$R$3:$S$6,0)))</f>
        <v>4</v>
      </c>
      <c r="U4" s="9"/>
      <c r="V4" s="9"/>
      <c r="W4" s="7">
        <v>3</v>
      </c>
      <c r="X4" s="400" t="str">
        <f t="shared" si="0"/>
        <v>Филип Цековски (566)</v>
      </c>
      <c r="Y4" s="401"/>
      <c r="Z4" s="402"/>
      <c r="AB4" s="10">
        <f>IF(F4="","",IF(F4&gt;G4,2,1))</f>
        <v>1</v>
      </c>
      <c r="AC4" s="10">
        <f>IF(J4="","",IF(J4&gt;K4,2,1))</f>
        <v>1</v>
      </c>
      <c r="AD4" s="10">
        <f>IF(L4="","",IF(L4&gt;M4,2,1))</f>
        <v>1</v>
      </c>
      <c r="AE4" s="182"/>
      <c r="AG4" s="11">
        <f t="shared" ref="AG4:AG6" si="1">SUM(AH4:AJ4)</f>
        <v>95</v>
      </c>
      <c r="AH4" s="10">
        <f>F10+H10+J10+L10+N10+P10+R10</f>
        <v>50</v>
      </c>
      <c r="AI4" s="10">
        <f>G13+I13+K13+M13+O13+Q13+S13</f>
        <v>25</v>
      </c>
      <c r="AJ4" s="10">
        <f>G18+I18+K18+M18+O18+Q18+S18</f>
        <v>20</v>
      </c>
      <c r="AK4" s="398">
        <f t="shared" ref="AK4:AK6" si="2">SUM(AH4:AJ4)-SUM(AM4:AO4)</f>
        <v>-16</v>
      </c>
      <c r="AL4" s="399"/>
      <c r="AM4" s="10">
        <f>AH6</f>
        <v>45</v>
      </c>
      <c r="AN4" s="10">
        <f>AI3</f>
        <v>33</v>
      </c>
      <c r="AO4" s="10">
        <f>AJ5</f>
        <v>33</v>
      </c>
      <c r="AP4" s="9">
        <f t="shared" ref="AP4:AP6" si="3">SUM(AM4:AO4)</f>
        <v>111</v>
      </c>
    </row>
    <row r="5" spans="2:47" ht="24" customHeight="1">
      <c r="B5" s="101">
        <v>3</v>
      </c>
      <c r="C5" s="394" t="str">
        <f>IF(GROUPS!H6="","",GROUPS!H6)</f>
        <v>Андреј Васевски (203)</v>
      </c>
      <c r="D5" s="395"/>
      <c r="E5" s="396"/>
      <c r="F5" s="113">
        <f>U9</f>
        <v>2</v>
      </c>
      <c r="G5" s="106">
        <f>T9</f>
        <v>3</v>
      </c>
      <c r="H5" s="104">
        <f>T18</f>
        <v>3</v>
      </c>
      <c r="I5" s="106">
        <f>U18</f>
        <v>0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8</v>
      </c>
      <c r="O5" s="109">
        <f>IF(AND(U9="",T14="",T18=""),"",SUM(G5,I5,M5))</f>
        <v>3</v>
      </c>
      <c r="P5" s="110">
        <f>IF(AND(U9="",T14="",T18=""),"",AG5)</f>
        <v>106</v>
      </c>
      <c r="Q5" s="111">
        <f>IF(AND(U9="",T14="",T18=""),"",AP5)</f>
        <v>80</v>
      </c>
      <c r="R5" s="397">
        <f>IF(ISERROR(IF(AND(U9="",T14="",T18=""),"",SUM(AB5:AD5)+(N5-O5)/1000)+(AK5/10000)+(AG5/100000)),"",IF(AND(U9="",T14="",T18=""),"",SUM(AB5:AD5)+(N5-O5)/1000)+(AK5/10000)+(AG5/100000))</f>
        <v>5.0086599999999999</v>
      </c>
      <c r="S5" s="397"/>
      <c r="T5" s="112">
        <f>IF(ISERROR(IF(C5="","",RANK(R5,$R$3:$S$6,0))),"",IF(C5="","",RANK(R5,$R$3:$S$6,0)))</f>
        <v>2</v>
      </c>
      <c r="U5" s="9"/>
      <c r="V5" s="9"/>
      <c r="W5" s="7">
        <v>4</v>
      </c>
      <c r="X5" s="400" t="str">
        <f t="shared" si="0"/>
        <v>Дамјан Петровиќ (536)</v>
      </c>
      <c r="Y5" s="401"/>
      <c r="Z5" s="402"/>
      <c r="AB5" s="10">
        <f t="shared" ref="AB5:AB6" si="4">IF(F5="","",IF(F5&gt;G5,2,1))</f>
        <v>1</v>
      </c>
      <c r="AC5" s="10">
        <f>IF(H5="","",IF(H5&gt;I5,2,1))</f>
        <v>2</v>
      </c>
      <c r="AD5" s="10">
        <f>IF(L5="","",IF(L5&gt;M5,2,1))</f>
        <v>2</v>
      </c>
      <c r="AE5" s="182"/>
      <c r="AG5" s="11">
        <f t="shared" si="1"/>
        <v>106</v>
      </c>
      <c r="AH5" s="10">
        <f>G9+I9+K9+M9+O9+Q9+S9</f>
        <v>40</v>
      </c>
      <c r="AI5" s="10">
        <f>F14+H14+J14+L14+N14+P14+R14</f>
        <v>33</v>
      </c>
      <c r="AJ5" s="10">
        <f>F18+H18+J18+L18+N18+P18+R18</f>
        <v>33</v>
      </c>
      <c r="AK5" s="398">
        <f t="shared" si="2"/>
        <v>26</v>
      </c>
      <c r="AL5" s="399"/>
      <c r="AM5" s="10">
        <f>AH3</f>
        <v>46</v>
      </c>
      <c r="AN5" s="10">
        <f>AI6</f>
        <v>14</v>
      </c>
      <c r="AO5" s="10">
        <f>AJ4</f>
        <v>20</v>
      </c>
      <c r="AP5" s="9">
        <f t="shared" si="3"/>
        <v>80</v>
      </c>
    </row>
    <row r="6" spans="2:47" ht="24" customHeight="1" thickBot="1">
      <c r="B6" s="116">
        <v>4</v>
      </c>
      <c r="C6" s="403" t="str">
        <f>IF(GROUPS!H7="","",GROUPS!H7)</f>
        <v>Филип Цековски (566)</v>
      </c>
      <c r="D6" s="404"/>
      <c r="E6" s="405"/>
      <c r="F6" s="117">
        <f>U17</f>
        <v>0</v>
      </c>
      <c r="G6" s="118">
        <f>T17</f>
        <v>3</v>
      </c>
      <c r="H6" s="119">
        <f>U10</f>
        <v>3</v>
      </c>
      <c r="I6" s="118">
        <f>T10</f>
        <v>2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3</v>
      </c>
      <c r="O6" s="123">
        <f>IF(AND(U10="",U14="",U17=""),"",SUM(G6,I6,K6))</f>
        <v>8</v>
      </c>
      <c r="P6" s="124">
        <f>IF(AND(U10="",U14="",U17=""),"",AG6)</f>
        <v>75</v>
      </c>
      <c r="Q6" s="125">
        <f>IF(AND(U10="",U14="",U17=""),"",AP6)</f>
        <v>116</v>
      </c>
      <c r="R6" s="406">
        <f>IF(ISERROR(IF(AND(U10="",U14="",U17=""),"",SUM(AB6:AD6)+(N6-O6)/1000)+(AK6/10000)+(AG6/100000)),"",IF(AND(U10="",U14="",U17=""),"",SUM(AB6:AD6)+(N6-O6)/1000)+(AK6/10000)+(AG6/100000))</f>
        <v>3.9916499999999999</v>
      </c>
      <c r="S6" s="406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2</v>
      </c>
      <c r="AD6" s="10">
        <f>IF(J6="","",IF(J6&gt;K6,2,1))</f>
        <v>1</v>
      </c>
      <c r="AE6" s="182"/>
      <c r="AG6" s="11">
        <f t="shared" si="1"/>
        <v>75</v>
      </c>
      <c r="AH6" s="10">
        <f>G10+I10+K10+M10+O10+Q10+S10</f>
        <v>45</v>
      </c>
      <c r="AI6" s="10">
        <f>G14+I14+K14+M14+O14+Q14+S14</f>
        <v>14</v>
      </c>
      <c r="AJ6" s="10">
        <f>G17+I17+K17+M17+O17+Q17+S17</f>
        <v>16</v>
      </c>
      <c r="AK6" s="398">
        <f t="shared" si="2"/>
        <v>-41</v>
      </c>
      <c r="AL6" s="399"/>
      <c r="AM6" s="10">
        <f>AH4</f>
        <v>50</v>
      </c>
      <c r="AN6" s="10">
        <f>AI5</f>
        <v>33</v>
      </c>
      <c r="AO6" s="10">
        <f>AJ3</f>
        <v>33</v>
      </c>
      <c r="AP6" s="9">
        <f t="shared" si="3"/>
        <v>116</v>
      </c>
    </row>
    <row r="7" spans="2:47" ht="18.600000000000001" thickBot="1">
      <c r="P7" s="127">
        <f>SUM(P3:P6)</f>
        <v>388</v>
      </c>
      <c r="Q7" s="127">
        <f>SUM(Q3:Q6)</f>
        <v>388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Борис Секулов (130)</v>
      </c>
      <c r="D9" s="130">
        <v>3</v>
      </c>
      <c r="E9" s="131" t="str">
        <f>IF(C5="","",VLOOKUP(D9,$B$3:$E$6,2,FALSE))</f>
        <v>Андреј Васевски (203)</v>
      </c>
      <c r="F9" s="132">
        <v>9</v>
      </c>
      <c r="G9" s="133">
        <v>11</v>
      </c>
      <c r="H9" s="134">
        <v>4</v>
      </c>
      <c r="I9" s="133">
        <v>11</v>
      </c>
      <c r="J9" s="132">
        <v>11</v>
      </c>
      <c r="K9" s="135">
        <v>6</v>
      </c>
      <c r="L9" s="134">
        <v>11</v>
      </c>
      <c r="M9" s="133">
        <v>6</v>
      </c>
      <c r="N9" s="132">
        <v>11</v>
      </c>
      <c r="O9" s="135">
        <v>6</v>
      </c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2</v>
      </c>
      <c r="AB9" s="10">
        <f>IF(F9="","",IF(F9&gt;G9,1,0))</f>
        <v>0</v>
      </c>
      <c r="AC9" s="10">
        <f>IF(G9="","",IF(G9&gt;F9,1,0))</f>
        <v>1</v>
      </c>
      <c r="AD9" s="10">
        <f>IF(H9="","",IF(H9&gt;I9,1,0))</f>
        <v>0</v>
      </c>
      <c r="AE9" s="10">
        <f>IF(I9="","",IF(I9&gt;H9,1,0))</f>
        <v>1</v>
      </c>
      <c r="AF9" s="10">
        <f>IF(J9="","",IF(J9&gt;K9,1,0))</f>
        <v>1</v>
      </c>
      <c r="AG9" s="10">
        <f>IF(K9="","",IF(K9&gt;J9,1,0))</f>
        <v>0</v>
      </c>
      <c r="AH9" s="10">
        <f>IF(L9="","",IF(L9&gt;M9,1,0))</f>
        <v>1</v>
      </c>
      <c r="AI9" s="10">
        <f>IF(M9="","",IF(M9&gt;L9,1,0))</f>
        <v>0</v>
      </c>
      <c r="AJ9" s="10">
        <f>IF(N9="","",IF(N9&gt;O9,1,0))</f>
        <v>1</v>
      </c>
      <c r="AK9" s="10">
        <f>IF(O9="","",IF(O9&gt;N9,1,0))</f>
        <v>0</v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Дамјан Петровиќ (536)</v>
      </c>
      <c r="D10" s="140">
        <v>4</v>
      </c>
      <c r="E10" s="141" t="str">
        <f>IF(C6="","",VLOOKUP(D10,$B$3:$E$6,2,FALSE))</f>
        <v>Филип Цековски (566)</v>
      </c>
      <c r="F10" s="142">
        <v>11</v>
      </c>
      <c r="G10" s="143">
        <v>13</v>
      </c>
      <c r="H10" s="144">
        <v>11</v>
      </c>
      <c r="I10" s="143">
        <v>3</v>
      </c>
      <c r="J10" s="142">
        <v>9</v>
      </c>
      <c r="K10" s="145">
        <v>11</v>
      </c>
      <c r="L10" s="144">
        <v>8</v>
      </c>
      <c r="M10" s="143">
        <v>11</v>
      </c>
      <c r="N10" s="142">
        <v>11</v>
      </c>
      <c r="O10" s="145">
        <v>7</v>
      </c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2</v>
      </c>
      <c r="U10" s="147">
        <f>IF(F10="","",SUM(SUMPRODUCT(--(F10&lt;G10)),SUMPRODUCT(--(H10&lt;I10)),SUMPRODUCT(--(J10&lt;K10)),SUMPRODUCT(--(L10&lt;M10)),SUMPRODUCT(--(N10&lt;O10)),SUMPRODUCT(--(P10&lt;Q10)),SUMPRODUCT(--(R10&lt;S10))))</f>
        <v>3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0</v>
      </c>
      <c r="AG10" s="10">
        <f>IF(K10="","",IF(K10&gt;J10,1,0))</f>
        <v>1</v>
      </c>
      <c r="AH10" s="10">
        <f>IF(L10="","",IF(L10&gt;M10,1,0))</f>
        <v>0</v>
      </c>
      <c r="AI10" s="10">
        <f>IF(M10="","",IF(M10&gt;L10,1,0))</f>
        <v>1</v>
      </c>
      <c r="AJ10" s="10">
        <f>IF(N10="","",IF(N10&gt;O10,1,0))</f>
        <v>1</v>
      </c>
      <c r="AK10" s="10">
        <f>IF(O10="","",IF(O10&gt;N10,1,0))</f>
        <v>0</v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Борис Секулов (130)</v>
      </c>
      <c r="D13" s="130">
        <v>2</v>
      </c>
      <c r="E13" s="131" t="str">
        <f>IF(C4="","",VLOOKUP(D13,$B$3:$E$6,2,FALSE))</f>
        <v>Дамјан Петровиќ (536)</v>
      </c>
      <c r="F13" s="132">
        <v>11</v>
      </c>
      <c r="G13" s="133">
        <v>7</v>
      </c>
      <c r="H13" s="134">
        <v>11</v>
      </c>
      <c r="I13" s="133">
        <v>9</v>
      </c>
      <c r="J13" s="132">
        <v>11</v>
      </c>
      <c r="K13" s="135">
        <v>9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Андреј Васевски (203)</v>
      </c>
      <c r="D14" s="140">
        <v>4</v>
      </c>
      <c r="E14" s="141" t="str">
        <f>IF(C6="","",VLOOKUP(D14,$B$3:$E$6,2,FALSE))</f>
        <v>Филип Цековски (566)</v>
      </c>
      <c r="F14" s="142">
        <v>11</v>
      </c>
      <c r="G14" s="143">
        <v>5</v>
      </c>
      <c r="H14" s="144">
        <v>11</v>
      </c>
      <c r="I14" s="143">
        <v>6</v>
      </c>
      <c r="J14" s="142">
        <v>11</v>
      </c>
      <c r="K14" s="145">
        <v>3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Борис Секулов (130)</v>
      </c>
      <c r="D17" s="130">
        <v>4</v>
      </c>
      <c r="E17" s="131" t="str">
        <f>IF(C6="","",VLOOKUP(D17,$B$3:$E$6,2,FALSE))</f>
        <v>Филип Цековски (566)</v>
      </c>
      <c r="F17" s="132">
        <v>11</v>
      </c>
      <c r="G17" s="133">
        <v>8</v>
      </c>
      <c r="H17" s="134">
        <v>11</v>
      </c>
      <c r="I17" s="133">
        <v>5</v>
      </c>
      <c r="J17" s="132">
        <v>11</v>
      </c>
      <c r="K17" s="135">
        <v>3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Андреј Васевски (203)</v>
      </c>
      <c r="D18" s="140">
        <v>2</v>
      </c>
      <c r="E18" s="141" t="str">
        <f>IF(C4="","",VLOOKUP(D18,$B$3:$E$6,2,FALSE))</f>
        <v>Дамјан Петровиќ (536)</v>
      </c>
      <c r="F18" s="142">
        <v>11</v>
      </c>
      <c r="G18" s="143">
        <v>9</v>
      </c>
      <c r="H18" s="144">
        <v>11</v>
      </c>
      <c r="I18" s="143">
        <v>8</v>
      </c>
      <c r="J18" s="142">
        <v>11</v>
      </c>
      <c r="K18" s="145">
        <v>3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3</v>
      </c>
      <c r="U18" s="147">
        <f>IF(F18="","",SUM(SUMPRODUCT(--(F18&lt;G18)),SUMPRODUCT(--(H18&lt;I18)),SUMPRODUCT(--(J18&lt;K18)),SUMPRODUCT(--(L18&lt;M18)),SUMPRODUCT(--(N18&lt;O18)),SUMPRODUCT(--(P18&lt;Q18)),SUMPRODUCT(--(R18&lt;S18))))</f>
        <v>0</v>
      </c>
      <c r="AB18" s="10">
        <f>IF(F18="","",IF(F18&gt;G18,1,0))</f>
        <v>1</v>
      </c>
      <c r="AC18" s="10">
        <f>IF(G18="","",IF(G18&gt;F18,1,0))</f>
        <v>0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1</v>
      </c>
      <c r="AG18" s="10">
        <f>IF(K18="","",IF(K18&gt;J18,1,0))</f>
        <v>0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Z17" sqref="Z17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Даниел Главевски Зхоу  (108)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IF(GROUPS!J4="","",GROUPS!J4)</f>
        <v>Даниел Главевски Зхоу  (108)</v>
      </c>
      <c r="D3" s="423"/>
      <c r="E3" s="424"/>
      <c r="F3" s="197"/>
      <c r="G3" s="103"/>
      <c r="H3" s="104">
        <f>T13</f>
        <v>3</v>
      </c>
      <c r="I3" s="105">
        <f>U13</f>
        <v>2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115</v>
      </c>
      <c r="Q3" s="111">
        <f>IF(AND(T9="",T13="",T17=""),"",AP3)</f>
        <v>80</v>
      </c>
      <c r="R3" s="397">
        <f>IF(ISERROR(IF(AND(T9="",T13="",T17=""),"",SUM(AB3:AD3)+(N3-O3)/1000)+(AK3/10000)),"",IF(AND(T9="",T13="",T17=""),"",SUM(AB3:AD3)+(N3-O3)/1000)+(AK3/10000)+(AG3/100000))</f>
        <v>6.0116499999999995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Давид Јоноски (287)</v>
      </c>
      <c r="Y3" s="390"/>
      <c r="Z3" s="391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115</v>
      </c>
      <c r="AH3" s="10">
        <f>F9+H9+J9+L9+N9+P9+R9</f>
        <v>33</v>
      </c>
      <c r="AI3" s="10">
        <f>F13+H13+J13+L13+N13+P13+R13</f>
        <v>49</v>
      </c>
      <c r="AJ3" s="10">
        <f>F17+H17+J17+L17+N17+P17+R17</f>
        <v>33</v>
      </c>
      <c r="AK3" s="398">
        <f>SUM(AH3:AJ3)-SUM(AM3:AO3)</f>
        <v>35</v>
      </c>
      <c r="AL3" s="399"/>
      <c r="AM3" s="10">
        <f>AH5</f>
        <v>14</v>
      </c>
      <c r="AN3" s="10">
        <f>AI4</f>
        <v>41</v>
      </c>
      <c r="AO3" s="10">
        <f>AJ6</f>
        <v>25</v>
      </c>
      <c r="AP3" s="9">
        <f>SUM(AM3:AO3)</f>
        <v>80</v>
      </c>
    </row>
    <row r="4" spans="2:47" ht="24" customHeight="1">
      <c r="B4" s="200">
        <v>2</v>
      </c>
      <c r="C4" s="423" t="str">
        <f>IF(GROUPS!J5="","",GROUPS!J5)</f>
        <v>Давид Јоноски (287)</v>
      </c>
      <c r="D4" s="423"/>
      <c r="E4" s="424"/>
      <c r="F4" s="198">
        <f>U13</f>
        <v>2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8</v>
      </c>
      <c r="O4" s="109">
        <f>IF(AND(T10="",U13="",U18=""),"",SUM(G4,K4,M4))</f>
        <v>3</v>
      </c>
      <c r="P4" s="110">
        <f>IF(AND(T10="",U13="",U18=""),"",AG4)</f>
        <v>107</v>
      </c>
      <c r="Q4" s="111">
        <f>IF(AND(T10="",U13="",U18=""),"",AP4)</f>
        <v>78</v>
      </c>
      <c r="R4" s="397">
        <f>IF(ISERROR(IF(AND(T10="",U13="",U18=""),"",SUM(AB4:AD4)+(N4-O4)/1000)+(AK4/10000)+(AG4/100000)),"",IF(AND(T10="",U13="",U18=""),"",SUM(AB4:AD4)+(N4-O4)/1000)+(AK4/10000)+(AG4/100000))</f>
        <v>5.0089700000000006</v>
      </c>
      <c r="S4" s="397"/>
      <c r="T4" s="112">
        <f>IF(ISERROR(IF(C4="","",RANK(R4,$R$3:$S$6,0))),"",IF(C4="","",RANK(R4,$R$3:$S$6,0)))</f>
        <v>2</v>
      </c>
      <c r="U4" s="9"/>
      <c r="V4" s="9"/>
      <c r="W4" s="7">
        <v>3</v>
      </c>
      <c r="X4" s="400" t="str">
        <f t="shared" si="0"/>
        <v>Лука Стојанов (713)</v>
      </c>
      <c r="Y4" s="401"/>
      <c r="Z4" s="402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107</v>
      </c>
      <c r="AH4" s="10">
        <f>F10+H10+J10+L10+N10+P10+R10</f>
        <v>33</v>
      </c>
      <c r="AI4" s="10">
        <f>G13+I13+K13+M13+O13+Q13+S13</f>
        <v>41</v>
      </c>
      <c r="AJ4" s="10">
        <f>G18+I18+K18+M18+O18+Q18+S18</f>
        <v>33</v>
      </c>
      <c r="AK4" s="398">
        <f t="shared" ref="AK4:AK6" si="2">SUM(AH4:AJ4)-SUM(AM4:AO4)</f>
        <v>29</v>
      </c>
      <c r="AL4" s="399"/>
      <c r="AM4" s="10">
        <f>AH6</f>
        <v>17</v>
      </c>
      <c r="AN4" s="10">
        <f>AI3</f>
        <v>49</v>
      </c>
      <c r="AO4" s="10">
        <f>AJ5</f>
        <v>12</v>
      </c>
      <c r="AP4" s="9">
        <f t="shared" ref="AP4:AP6" si="3">SUM(AM4:AO4)</f>
        <v>78</v>
      </c>
    </row>
    <row r="5" spans="2:47" ht="24" customHeight="1">
      <c r="B5" s="200">
        <v>3</v>
      </c>
      <c r="C5" s="423" t="str">
        <f>IF(GROUPS!J6="","",GROUPS!J6)</f>
        <v>Лука Стојанов (713)</v>
      </c>
      <c r="D5" s="423"/>
      <c r="E5" s="424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3</v>
      </c>
      <c r="M5" s="115">
        <f>U14</f>
        <v>1</v>
      </c>
      <c r="N5" s="108">
        <f>IF(AND(U9="",T14="",T18=""),"",SUM(F5,H5,L5))</f>
        <v>3</v>
      </c>
      <c r="O5" s="109">
        <f>IF(AND(U9="",T14="",T18=""),"",SUM(G5,I5,M5))</f>
        <v>7</v>
      </c>
      <c r="P5" s="110">
        <f>IF(AND(U9="",T14="",T18=""),"",AG5)</f>
        <v>66</v>
      </c>
      <c r="Q5" s="111">
        <f>IF(AND(U9="",T14="",T18=""),"",AP5)</f>
        <v>103</v>
      </c>
      <c r="R5" s="397">
        <f>IF(ISERROR(IF(AND(U9="",T14="",T18=""),"",SUM(AB5:AD5)+(N5-O5)/1000)+(AK5/10000)+(AG5/100000)),"",IF(AND(U9="",T14="",T18=""),"",SUM(AB5:AD5)+(N5-O5)/1000)+(AK5/10000)+(AG5/100000))</f>
        <v>3.9929600000000001</v>
      </c>
      <c r="S5" s="397"/>
      <c r="T5" s="112">
        <f>IF(ISERROR(IF(C5="","",RANK(R5,$R$3:$S$6,0))),"",IF(C5="","",RANK(R5,$R$3:$S$6,0)))</f>
        <v>3</v>
      </c>
      <c r="U5" s="9"/>
      <c r="V5" s="9"/>
      <c r="W5" s="7">
        <v>4</v>
      </c>
      <c r="X5" s="400" t="str">
        <f t="shared" si="0"/>
        <v>Матеј Тачунски (724)</v>
      </c>
      <c r="Y5" s="401"/>
      <c r="Z5" s="402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66</v>
      </c>
      <c r="AH5" s="10">
        <f>G9+I9+K9+M9+O9+Q9+S9</f>
        <v>14</v>
      </c>
      <c r="AI5" s="10">
        <f>F14+H14+J14+L14+N14+P14+R14</f>
        <v>40</v>
      </c>
      <c r="AJ5" s="10">
        <f>F18+H18+J18+L18+N18+P18+R18</f>
        <v>12</v>
      </c>
      <c r="AK5" s="398">
        <f t="shared" si="2"/>
        <v>-37</v>
      </c>
      <c r="AL5" s="399"/>
      <c r="AM5" s="10">
        <f>AH3</f>
        <v>33</v>
      </c>
      <c r="AN5" s="10">
        <f>AI6</f>
        <v>37</v>
      </c>
      <c r="AO5" s="10">
        <f>AJ4</f>
        <v>33</v>
      </c>
      <c r="AP5" s="9">
        <f t="shared" si="3"/>
        <v>103</v>
      </c>
    </row>
    <row r="6" spans="2:47" ht="24" customHeight="1" thickBot="1">
      <c r="B6" s="201">
        <v>4</v>
      </c>
      <c r="C6" s="425" t="str">
        <f>IF(GROUPS!J7="","",GROUPS!J7)</f>
        <v>Матеј Тачунски (724)</v>
      </c>
      <c r="D6" s="425"/>
      <c r="E6" s="426"/>
      <c r="F6" s="199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1</v>
      </c>
      <c r="K6" s="118">
        <f>T14</f>
        <v>3</v>
      </c>
      <c r="L6" s="120"/>
      <c r="M6" s="121"/>
      <c r="N6" s="122">
        <f>IF(AND(U10="",U14="",U17=""),"",SUM(F6,H6,J6))</f>
        <v>1</v>
      </c>
      <c r="O6" s="123">
        <f>IF(AND(U10="",U14="",U17=""),"",SUM(G6,I6,K6))</f>
        <v>9</v>
      </c>
      <c r="P6" s="124">
        <f>IF(AND(U10="",U14="",U17=""),"",AG6)</f>
        <v>79</v>
      </c>
      <c r="Q6" s="125">
        <f>IF(AND(U10="",U14="",U17=""),"",AP6)</f>
        <v>106</v>
      </c>
      <c r="R6" s="406">
        <f>IF(ISERROR(IF(AND(U10="",U14="",U17=""),"",SUM(AB6:AD6)+(N6-O6)/1000)+(AK6/10000)+(AG6/100000)),"",IF(AND(U10="",U14="",U17=""),"",SUM(AB6:AD6)+(N6-O6)/1000)+(AK6/10000)+(AG6/100000))</f>
        <v>2.9900899999999999</v>
      </c>
      <c r="S6" s="406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79</v>
      </c>
      <c r="AH6" s="10">
        <f>G10+I10+K10+M10+O10+Q10+S10</f>
        <v>17</v>
      </c>
      <c r="AI6" s="10">
        <f>G14+I14+K14+M14+O14+Q14+S14</f>
        <v>37</v>
      </c>
      <c r="AJ6" s="10">
        <f>G17+I17+K17+M17+O17+Q17+S17</f>
        <v>25</v>
      </c>
      <c r="AK6" s="398">
        <f t="shared" si="2"/>
        <v>-27</v>
      </c>
      <c r="AL6" s="399"/>
      <c r="AM6" s="10">
        <f>AH4</f>
        <v>33</v>
      </c>
      <c r="AN6" s="10">
        <f>AI5</f>
        <v>40</v>
      </c>
      <c r="AO6" s="10">
        <f>AJ3</f>
        <v>33</v>
      </c>
      <c r="AP6" s="9">
        <f t="shared" si="3"/>
        <v>106</v>
      </c>
    </row>
    <row r="7" spans="2:47" ht="18.600000000000001" thickBot="1">
      <c r="P7" s="127">
        <f>SUM(P3:P6)</f>
        <v>367</v>
      </c>
      <c r="Q7" s="127">
        <f>SUM(Q3:Q6)</f>
        <v>367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Даниел Главевски Зхоу  (108)</v>
      </c>
      <c r="D9" s="130">
        <v>3</v>
      </c>
      <c r="E9" s="131" t="str">
        <f>IF(C5="","",VLOOKUP(D9,$B$3:$E$6,2,FALSE))</f>
        <v>Лука Стојанов (713)</v>
      </c>
      <c r="F9" s="132">
        <v>11</v>
      </c>
      <c r="G9" s="133">
        <v>3</v>
      </c>
      <c r="H9" s="134">
        <v>11</v>
      </c>
      <c r="I9" s="133">
        <v>4</v>
      </c>
      <c r="J9" s="132">
        <v>11</v>
      </c>
      <c r="K9" s="135">
        <v>7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Давид Јоноски (287)</v>
      </c>
      <c r="D10" s="140">
        <v>4</v>
      </c>
      <c r="E10" s="141" t="str">
        <f>IF(C6="","",VLOOKUP(D10,$B$3:$E$6,2,FALSE))</f>
        <v>Матеј Тачунски (724)</v>
      </c>
      <c r="F10" s="142">
        <v>11</v>
      </c>
      <c r="G10" s="143">
        <v>6</v>
      </c>
      <c r="H10" s="144">
        <v>11</v>
      </c>
      <c r="I10" s="143">
        <v>7</v>
      </c>
      <c r="J10" s="142">
        <v>11</v>
      </c>
      <c r="K10" s="145">
        <v>4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Даниел Главевски Зхоу  (108)</v>
      </c>
      <c r="D13" s="130">
        <v>2</v>
      </c>
      <c r="E13" s="131" t="str">
        <f>IF(C4="","",VLOOKUP(D13,$B$3:$E$6,2,FALSE))</f>
        <v>Давид Јоноски (287)</v>
      </c>
      <c r="F13" s="132">
        <v>7</v>
      </c>
      <c r="G13" s="133">
        <v>11</v>
      </c>
      <c r="H13" s="134">
        <v>9</v>
      </c>
      <c r="I13" s="133">
        <v>11</v>
      </c>
      <c r="J13" s="132">
        <v>11</v>
      </c>
      <c r="K13" s="135">
        <v>6</v>
      </c>
      <c r="L13" s="134">
        <v>11</v>
      </c>
      <c r="M13" s="133">
        <v>6</v>
      </c>
      <c r="N13" s="132">
        <v>11</v>
      </c>
      <c r="O13" s="135">
        <v>7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Лука Стојанов (713)</v>
      </c>
      <c r="D14" s="140">
        <v>4</v>
      </c>
      <c r="E14" s="141" t="str">
        <f>IF(C6="","",VLOOKUP(D14,$B$3:$E$6,2,FALSE))</f>
        <v>Матеј Тачунски (724)</v>
      </c>
      <c r="F14" s="142">
        <v>11</v>
      </c>
      <c r="G14" s="143">
        <v>5</v>
      </c>
      <c r="H14" s="144">
        <v>4</v>
      </c>
      <c r="I14" s="143">
        <v>11</v>
      </c>
      <c r="J14" s="142">
        <v>12</v>
      </c>
      <c r="K14" s="145">
        <v>10</v>
      </c>
      <c r="L14" s="144">
        <v>13</v>
      </c>
      <c r="M14" s="143">
        <v>11</v>
      </c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1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1</v>
      </c>
      <c r="AG14" s="10">
        <f>IF(K14="","",IF(K14&gt;J14,1,0))</f>
        <v>0</v>
      </c>
      <c r="AH14" s="10">
        <f>IF(L14="","",IF(L14&gt;M14,1,0))</f>
        <v>1</v>
      </c>
      <c r="AI14" s="10">
        <f>IF(M14="","",IF(M14&gt;L14,1,0))</f>
        <v>0</v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Даниел Главевски Зхоу  (108)</v>
      </c>
      <c r="D17" s="130">
        <v>4</v>
      </c>
      <c r="E17" s="131" t="str">
        <f>IF(C6="","",VLOOKUP(D17,$B$3:$E$6,2,FALSE))</f>
        <v>Матеј Тачунски (724)</v>
      </c>
      <c r="F17" s="132">
        <v>11</v>
      </c>
      <c r="G17" s="133">
        <v>9</v>
      </c>
      <c r="H17" s="134">
        <v>11</v>
      </c>
      <c r="I17" s="133">
        <v>9</v>
      </c>
      <c r="J17" s="132">
        <v>11</v>
      </c>
      <c r="K17" s="135">
        <v>7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Лука Стојанов (713)</v>
      </c>
      <c r="D18" s="140">
        <v>2</v>
      </c>
      <c r="E18" s="141" t="str">
        <f>IF(C4="","",VLOOKUP(D18,$B$3:$E$6,2,FALSE))</f>
        <v>Давид Јоноски (287)</v>
      </c>
      <c r="F18" s="142">
        <v>3</v>
      </c>
      <c r="G18" s="143">
        <v>11</v>
      </c>
      <c r="H18" s="144">
        <v>5</v>
      </c>
      <c r="I18" s="143">
        <v>11</v>
      </c>
      <c r="J18" s="142">
        <v>4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A2" workbookViewId="0">
      <selection activeCell="M18" sqref="M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27" t="s">
        <v>0</v>
      </c>
      <c r="C1" s="427"/>
      <c r="D1" s="427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76" t="s">
        <v>1</v>
      </c>
      <c r="R1" s="376"/>
      <c r="S1" s="376"/>
      <c r="T1" s="376"/>
      <c r="U1" s="376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28" t="s">
        <v>3</v>
      </c>
      <c r="D2" s="428"/>
      <c r="E2" s="429"/>
      <c r="F2" s="383">
        <v>1</v>
      </c>
      <c r="G2" s="381"/>
      <c r="H2" s="382">
        <v>2</v>
      </c>
      <c r="I2" s="381"/>
      <c r="J2" s="382">
        <v>3</v>
      </c>
      <c r="K2" s="381"/>
      <c r="L2" s="382">
        <v>4</v>
      </c>
      <c r="M2" s="383"/>
      <c r="N2" s="384" t="s">
        <v>4</v>
      </c>
      <c r="O2" s="385"/>
      <c r="P2" s="386" t="s">
        <v>84</v>
      </c>
      <c r="Q2" s="387"/>
      <c r="R2" s="388" t="s">
        <v>5</v>
      </c>
      <c r="S2" s="388"/>
      <c r="T2" s="100" t="s">
        <v>6</v>
      </c>
      <c r="W2" s="7">
        <v>1</v>
      </c>
      <c r="X2" s="389" t="str">
        <f>IF(ISERROR(INDEX($C$3:$C$6,MATCH(W2,$T$3:$T$6,0))),"",(INDEX($C$3:$C$6,MATCH(W2,$T$3:$T$6,0))))</f>
        <v>Кристијан Каламадевски (347)</v>
      </c>
      <c r="Y2" s="390"/>
      <c r="Z2" s="391"/>
      <c r="AB2" s="392" t="s">
        <v>85</v>
      </c>
      <c r="AC2" s="392"/>
      <c r="AD2" s="392"/>
      <c r="AE2" s="392"/>
      <c r="AG2" s="6" t="s">
        <v>86</v>
      </c>
      <c r="AK2" s="393" t="s">
        <v>87</v>
      </c>
      <c r="AL2" s="393"/>
      <c r="AP2" s="6" t="s">
        <v>88</v>
      </c>
    </row>
    <row r="3" spans="2:47" ht="24" customHeight="1">
      <c r="B3" s="200">
        <v>1</v>
      </c>
      <c r="C3" s="423" t="str">
        <f>IF(GROUPS!D9="","",GROUPS!D9)</f>
        <v>Кристијан Каламадевски (347)</v>
      </c>
      <c r="D3" s="423"/>
      <c r="E3" s="424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34</v>
      </c>
      <c r="R3" s="397">
        <f>IF(ISERROR(IF(AND(T9="",T13="",T17=""),"",SUM(AB3:AD3)+(N3-O3)/1000)+(AK3/10000)),"",IF(AND(T9="",T13="",T17=""),"",SUM(AB3:AD3)+(N3-O3)/1000)+(AK3/10000)+(AG3/100000))</f>
        <v>4.0098599999999998</v>
      </c>
      <c r="S3" s="397"/>
      <c r="T3" s="112">
        <f>IF(ISERROR(IF(C3="","",RANK(R3,$R$3:$S$6,0))),"",IF(C3="","",RANK(R3,$R$3:$S$6,0)))</f>
        <v>1</v>
      </c>
      <c r="U3" s="9"/>
      <c r="V3" s="9"/>
      <c r="W3" s="7">
        <v>2</v>
      </c>
      <c r="X3" s="389" t="str">
        <f t="shared" ref="X3:X5" si="0">IF(ISERROR(INDEX($C$3:$C$6,MATCH(W3,$T$3:$T$6,0))),"",(INDEX($C$3:$C$6,MATCH(W3,$T$3:$T$6,0))))</f>
        <v>Дарко Китановски (499)</v>
      </c>
      <c r="Y3" s="390"/>
      <c r="Z3" s="391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398">
        <f>SUM(AH3:AJ3)-SUM(AM3:AO3)</f>
        <v>32</v>
      </c>
      <c r="AL3" s="399"/>
      <c r="AM3" s="10">
        <f>AH5</f>
        <v>14</v>
      </c>
      <c r="AN3" s="10">
        <f>AI4</f>
        <v>20</v>
      </c>
      <c r="AO3" s="10">
        <f>AJ6</f>
        <v>0</v>
      </c>
      <c r="AP3" s="9">
        <f>SUM(AM3:AO3)</f>
        <v>34</v>
      </c>
    </row>
    <row r="4" spans="2:47" ht="24" customHeight="1">
      <c r="B4" s="200">
        <v>2</v>
      </c>
      <c r="C4" s="423" t="str">
        <f>IF(GROUPS!D10="","",GROUPS!D10)</f>
        <v>Дарко Китановски (499)</v>
      </c>
      <c r="D4" s="423"/>
      <c r="E4" s="424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65</v>
      </c>
      <c r="Q4" s="111">
        <f>IF(AND(T10="",U13="",U18=""),"",AP4)</f>
        <v>71</v>
      </c>
      <c r="R4" s="397">
        <f>IF(ISERROR(IF(AND(T10="",U13="",U18=""),"",SUM(AB4:AD4)+(N4-O4)/1000)+(AK4/10000)+(AG4/100000)),"",IF(AND(T10="",U13="",U18=""),"",SUM(AB4:AD4)+(N4-O4)/1000)+(AK4/10000)+(AG4/100000))</f>
        <v>2.99905</v>
      </c>
      <c r="S4" s="397"/>
      <c r="T4" s="112">
        <f>IF(ISERROR(IF(C4="","",RANK(R4,$R$3:$S$6,0))),"",IF(C4="","",RANK(R4,$R$3:$S$6,0)))</f>
        <v>2</v>
      </c>
      <c r="U4" s="9"/>
      <c r="V4" s="9"/>
      <c r="W4" s="7">
        <v>3</v>
      </c>
      <c r="X4" s="400" t="str">
        <f t="shared" si="0"/>
        <v>Димитар Николов (673)</v>
      </c>
      <c r="Y4" s="401"/>
      <c r="Z4" s="402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65</v>
      </c>
      <c r="AH4" s="10">
        <f>F10+H10+J10+L10+N10+P10+R10</f>
        <v>0</v>
      </c>
      <c r="AI4" s="10">
        <f>G13+I13+K13+M13+O13+Q13+S13</f>
        <v>20</v>
      </c>
      <c r="AJ4" s="10">
        <f>G18+I18+K18+M18+O18+Q18+S18</f>
        <v>45</v>
      </c>
      <c r="AK4" s="398">
        <f t="shared" ref="AK4:AK6" si="2">SUM(AH4:AJ4)-SUM(AM4:AO4)</f>
        <v>-6</v>
      </c>
      <c r="AL4" s="399"/>
      <c r="AM4" s="10">
        <f>AH6</f>
        <v>0</v>
      </c>
      <c r="AN4" s="10">
        <f>AI3</f>
        <v>33</v>
      </c>
      <c r="AO4" s="10">
        <f>AJ5</f>
        <v>38</v>
      </c>
      <c r="AP4" s="9">
        <f t="shared" ref="AP4:AP6" si="3">SUM(AM4:AO4)</f>
        <v>71</v>
      </c>
    </row>
    <row r="5" spans="2:47" ht="24" customHeight="1">
      <c r="B5" s="200">
        <v>3</v>
      </c>
      <c r="C5" s="423" t="str">
        <f>IF(GROUPS!D11="","",GROUPS!D11)</f>
        <v>Димитар Николов (673)</v>
      </c>
      <c r="D5" s="423"/>
      <c r="E5" s="424"/>
      <c r="F5" s="198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52</v>
      </c>
      <c r="Q5" s="111">
        <f>IF(AND(U9="",T14="",T18=""),"",AP5)</f>
        <v>78</v>
      </c>
      <c r="R5" s="397">
        <f>IF(ISERROR(IF(AND(U9="",T14="",T18=""),"",SUM(AB5:AD5)+(N5-O5)/1000)+(AK5/10000)+(AG5/100000)),"",IF(AND(U9="",T14="",T18=""),"",SUM(AB5:AD5)+(N5-O5)/1000)+(AK5/10000)+(AG5/100000))</f>
        <v>1.9929200000000002</v>
      </c>
      <c r="S5" s="397"/>
      <c r="T5" s="112">
        <f>IF(ISERROR(IF(C5="","",RANK(R5,$R$3:$S$6,0))),"",IF(C5="","",RANK(R5,$R$3:$S$6,0)))</f>
        <v>3</v>
      </c>
      <c r="U5" s="9"/>
      <c r="V5" s="9"/>
      <c r="W5" s="7">
        <v>4</v>
      </c>
      <c r="X5" s="400" t="str">
        <f t="shared" si="0"/>
        <v/>
      </c>
      <c r="Y5" s="401"/>
      <c r="Z5" s="402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52</v>
      </c>
      <c r="AH5" s="10">
        <f>G9+I9+K9+M9+O9+Q9+S9</f>
        <v>14</v>
      </c>
      <c r="AI5" s="10">
        <f>F14+H14+J14+L14+N14+P14+R14</f>
        <v>0</v>
      </c>
      <c r="AJ5" s="10">
        <f>F18+H18+J18+L18+N18+P18+R18</f>
        <v>38</v>
      </c>
      <c r="AK5" s="398">
        <f t="shared" si="2"/>
        <v>-26</v>
      </c>
      <c r="AL5" s="399"/>
      <c r="AM5" s="10">
        <f>AH3</f>
        <v>33</v>
      </c>
      <c r="AN5" s="10">
        <f>AI6</f>
        <v>0</v>
      </c>
      <c r="AO5" s="10">
        <f>AJ4</f>
        <v>45</v>
      </c>
      <c r="AP5" s="9">
        <f t="shared" si="3"/>
        <v>78</v>
      </c>
    </row>
    <row r="6" spans="2:47" ht="24" customHeight="1" thickBot="1">
      <c r="B6" s="201">
        <v>4</v>
      </c>
      <c r="C6" s="425" t="str">
        <f>IF(GROUPS!D12="","",GROUPS!D12)</f>
        <v/>
      </c>
      <c r="D6" s="425"/>
      <c r="E6" s="426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06" t="str">
        <f>IF(ISERROR(IF(AND(U10="",U14="",U17=""),"",SUM(AB6:AD6)+(N6-O6)/1000)+(AK6/10000)+(AG6/100000)),"",IF(AND(U10="",U14="",U17=""),"",SUM(AB6:AD6)+(N6-O6)/1000)+(AK6/10000)+(AG6/100000))</f>
        <v/>
      </c>
      <c r="S6" s="406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8">
        <f t="shared" si="2"/>
        <v>0</v>
      </c>
      <c r="AL6" s="399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183</v>
      </c>
      <c r="Q7" s="127">
        <f>SUM(Q3:Q6)</f>
        <v>183</v>
      </c>
    </row>
    <row r="8" spans="2:47" ht="18.600000000000001" thickBot="1">
      <c r="B8" s="407" t="s">
        <v>7</v>
      </c>
      <c r="C8" s="408"/>
      <c r="D8" s="408"/>
      <c r="E8" s="409"/>
      <c r="F8" s="410" t="s">
        <v>8</v>
      </c>
      <c r="G8" s="411"/>
      <c r="H8" s="412" t="s">
        <v>9</v>
      </c>
      <c r="I8" s="411"/>
      <c r="J8" s="412" t="s">
        <v>10</v>
      </c>
      <c r="K8" s="411"/>
      <c r="L8" s="412" t="s">
        <v>11</v>
      </c>
      <c r="M8" s="411"/>
      <c r="N8" s="412" t="s">
        <v>12</v>
      </c>
      <c r="O8" s="411"/>
      <c r="P8" s="412" t="s">
        <v>13</v>
      </c>
      <c r="Q8" s="411"/>
      <c r="R8" s="412" t="s">
        <v>14</v>
      </c>
      <c r="S8" s="415"/>
      <c r="T8" s="407" t="s">
        <v>15</v>
      </c>
      <c r="U8" s="409"/>
      <c r="AB8" s="413">
        <v>1</v>
      </c>
      <c r="AC8" s="414"/>
      <c r="AD8" s="413">
        <v>2</v>
      </c>
      <c r="AE8" s="414"/>
      <c r="AF8" s="413">
        <v>3</v>
      </c>
      <c r="AG8" s="414"/>
      <c r="AH8" s="413">
        <v>4</v>
      </c>
      <c r="AI8" s="414"/>
      <c r="AJ8" s="413">
        <v>5</v>
      </c>
      <c r="AK8" s="414"/>
      <c r="AL8" s="413">
        <v>6</v>
      </c>
      <c r="AM8" s="414"/>
      <c r="AN8" s="413">
        <v>7</v>
      </c>
      <c r="AO8" s="414"/>
    </row>
    <row r="9" spans="2:47">
      <c r="B9" s="128">
        <v>1</v>
      </c>
      <c r="C9" s="129" t="str">
        <f>IF(C3="","",VLOOKUP(B9,$B$3:$E$6,2,FALSE))</f>
        <v>Кристијан Каламадевски (347)</v>
      </c>
      <c r="D9" s="130">
        <v>3</v>
      </c>
      <c r="E9" s="131" t="str">
        <f>IF(C5="","",VLOOKUP(D9,$B$3:$E$6,2,FALSE))</f>
        <v>Димитар Николов (673)</v>
      </c>
      <c r="F9" s="132">
        <v>11</v>
      </c>
      <c r="G9" s="133">
        <v>8</v>
      </c>
      <c r="H9" s="134">
        <v>11</v>
      </c>
      <c r="I9" s="133">
        <v>4</v>
      </c>
      <c r="J9" s="132">
        <v>11</v>
      </c>
      <c r="K9" s="135">
        <v>2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Дарко Китановски (499)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07" t="s">
        <v>16</v>
      </c>
      <c r="C12" s="408"/>
      <c r="D12" s="408"/>
      <c r="E12" s="409"/>
      <c r="F12" s="410" t="s">
        <v>8</v>
      </c>
      <c r="G12" s="411"/>
      <c r="H12" s="412" t="s">
        <v>9</v>
      </c>
      <c r="I12" s="411"/>
      <c r="J12" s="412" t="s">
        <v>10</v>
      </c>
      <c r="K12" s="411"/>
      <c r="L12" s="412" t="s">
        <v>11</v>
      </c>
      <c r="M12" s="411"/>
      <c r="N12" s="412" t="s">
        <v>12</v>
      </c>
      <c r="O12" s="411"/>
      <c r="P12" s="412" t="s">
        <v>13</v>
      </c>
      <c r="Q12" s="411"/>
      <c r="R12" s="412" t="s">
        <v>14</v>
      </c>
      <c r="S12" s="415"/>
      <c r="T12" s="407" t="s">
        <v>15</v>
      </c>
      <c r="U12" s="409"/>
      <c r="AU12" s="150"/>
    </row>
    <row r="13" spans="2:47">
      <c r="B13" s="128">
        <v>1</v>
      </c>
      <c r="C13" s="148" t="str">
        <f>IF(C3="","",VLOOKUP(B13,$B$3:$E$6,2,FALSE))</f>
        <v>Кристијан Каламадевски (347)</v>
      </c>
      <c r="D13" s="130">
        <v>2</v>
      </c>
      <c r="E13" s="131" t="str">
        <f>IF(C4="","",VLOOKUP(D13,$B$3:$E$6,2,FALSE))</f>
        <v>Дарко Китановски (499)</v>
      </c>
      <c r="F13" s="132">
        <v>11</v>
      </c>
      <c r="G13" s="133">
        <v>8</v>
      </c>
      <c r="H13" s="134">
        <v>11</v>
      </c>
      <c r="I13" s="133">
        <v>7</v>
      </c>
      <c r="J13" s="132">
        <v>11</v>
      </c>
      <c r="K13" s="135">
        <v>5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Димитар Николов (673)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07" t="s">
        <v>17</v>
      </c>
      <c r="C16" s="408"/>
      <c r="D16" s="408"/>
      <c r="E16" s="409"/>
      <c r="F16" s="410" t="s">
        <v>8</v>
      </c>
      <c r="G16" s="411"/>
      <c r="H16" s="412" t="s">
        <v>9</v>
      </c>
      <c r="I16" s="411"/>
      <c r="J16" s="412" t="s">
        <v>10</v>
      </c>
      <c r="K16" s="411"/>
      <c r="L16" s="412" t="s">
        <v>11</v>
      </c>
      <c r="M16" s="411"/>
      <c r="N16" s="412" t="s">
        <v>12</v>
      </c>
      <c r="O16" s="411"/>
      <c r="P16" s="412" t="s">
        <v>13</v>
      </c>
      <c r="Q16" s="411"/>
      <c r="R16" s="412" t="s">
        <v>14</v>
      </c>
      <c r="S16" s="415"/>
      <c r="T16" s="407" t="s">
        <v>15</v>
      </c>
      <c r="U16" s="409"/>
    </row>
    <row r="17" spans="2:41">
      <c r="B17" s="128">
        <v>1</v>
      </c>
      <c r="C17" s="129" t="str">
        <f>IF(C3="","",VLOOKUP(B17,$B$3:$E$6,2,FALSE))</f>
        <v>Кристијан Каламадевски (347)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Димитар Николов (673)</v>
      </c>
      <c r="D18" s="140">
        <v>2</v>
      </c>
      <c r="E18" s="141" t="str">
        <f>IF(C4="","",VLOOKUP(D18,$B$3:$E$6,2,FALSE))</f>
        <v>Дарко Китановски (499)</v>
      </c>
      <c r="F18" s="142">
        <v>9</v>
      </c>
      <c r="G18" s="143">
        <v>11</v>
      </c>
      <c r="H18" s="144">
        <v>14</v>
      </c>
      <c r="I18" s="143">
        <v>12</v>
      </c>
      <c r="J18" s="142">
        <v>9</v>
      </c>
      <c r="K18" s="145">
        <v>11</v>
      </c>
      <c r="L18" s="144">
        <v>6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1</v>
      </c>
      <c r="AE18" s="10">
        <f>IF(I18="","",IF(I18&gt;H18,1,0))</f>
        <v>0</v>
      </c>
      <c r="AF18" s="10">
        <f>IF(J18="","",IF(J18&gt;K18,1,0))</f>
        <v>0</v>
      </c>
      <c r="AG18" s="10">
        <f>IF(K18="","",IF(K18&gt;J18,1,0))</f>
        <v>1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16"/>
      <c r="C21" s="416"/>
      <c r="D21" s="416"/>
      <c r="E21" s="416"/>
      <c r="F21" s="416"/>
      <c r="G21" s="416"/>
      <c r="H21" s="416"/>
      <c r="I21" s="416"/>
      <c r="J21" s="416"/>
      <c r="K21" s="416"/>
      <c r="L21" s="416"/>
      <c r="M21" s="416"/>
      <c r="N21" s="416"/>
      <c r="O21" s="416"/>
      <c r="P21" s="416"/>
      <c r="Q21" s="416"/>
      <c r="R21" s="416"/>
      <c r="S21" s="416"/>
      <c r="T21" s="416"/>
      <c r="U21" s="416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GROUPS</vt:lpstr>
      <vt:lpstr>PARTICIPANTS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2025-11-23T15:47:44Z</dcterms:modified>
</cp:coreProperties>
</file>