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9" i="19" l="1"/>
  <c r="K15" i="19"/>
  <c r="K10" i="19"/>
  <c r="K22" i="19"/>
  <c r="K13" i="19"/>
  <c r="K7" i="19"/>
  <c r="K18" i="19"/>
  <c r="K5" i="19"/>
  <c r="K8" i="19"/>
  <c r="K25" i="19"/>
  <c r="K17" i="19"/>
  <c r="K4" i="19"/>
  <c r="K12" i="19"/>
  <c r="K14" i="19"/>
  <c r="K23" i="19"/>
  <c r="K9" i="19"/>
  <c r="K11" i="19"/>
  <c r="K24" i="19"/>
  <c r="K26" i="19"/>
  <c r="K21" i="19"/>
  <c r="K3" i="19"/>
  <c r="K20" i="19"/>
  <c r="K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6" i="19"/>
  <c r="J16" i="19"/>
  <c r="I16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J35" i="49"/>
  <c r="AL31" i="49" s="1"/>
  <c r="AJ34" i="49"/>
  <c r="AM30" i="49" s="1"/>
  <c r="O32" i="49"/>
  <c r="O31" i="49"/>
  <c r="AJ26" i="49"/>
  <c r="AJ25" i="49"/>
  <c r="AN29" i="49" s="1"/>
  <c r="O20" i="49"/>
  <c r="O19" i="49"/>
  <c r="Y14" i="49"/>
  <c r="Y13" i="49"/>
  <c r="O8" i="49"/>
  <c r="O7" i="49"/>
  <c r="AN32" i="49" s="1"/>
  <c r="AM16" i="49" l="1"/>
  <c r="AB35" i="49"/>
  <c r="AB26" i="49"/>
  <c r="AN34" i="49"/>
  <c r="AN33" i="49"/>
  <c r="AB25" i="49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5" i="19"/>
  <c r="J10" i="19"/>
  <c r="J22" i="19"/>
  <c r="J13" i="19"/>
  <c r="J7" i="19"/>
  <c r="J18" i="19"/>
  <c r="J5" i="19"/>
  <c r="J8" i="19"/>
  <c r="J25" i="19"/>
  <c r="J17" i="19"/>
  <c r="J4" i="19"/>
  <c r="J12" i="19"/>
  <c r="J14" i="19"/>
  <c r="J23" i="19"/>
  <c r="J9" i="19"/>
  <c r="J11" i="19"/>
  <c r="J24" i="19"/>
  <c r="J26" i="19"/>
  <c r="J21" i="19"/>
  <c r="J3" i="19"/>
  <c r="J20" i="19"/>
  <c r="J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9" i="19"/>
  <c r="I19" i="19"/>
  <c r="I15" i="19"/>
  <c r="I10" i="19"/>
  <c r="I22" i="19"/>
  <c r="I13" i="19"/>
  <c r="I7" i="19"/>
  <c r="I18" i="19"/>
  <c r="I5" i="19"/>
  <c r="I8" i="19"/>
  <c r="D10" i="19" s="1"/>
  <c r="I25" i="19"/>
  <c r="I17" i="19"/>
  <c r="I4" i="19"/>
  <c r="I12" i="19"/>
  <c r="I14" i="19"/>
  <c r="I23" i="19"/>
  <c r="I9" i="19"/>
  <c r="I11" i="19"/>
  <c r="I24" i="19"/>
  <c r="I26" i="19"/>
  <c r="I21" i="19"/>
  <c r="I3" i="19"/>
  <c r="I20" i="19"/>
  <c r="I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K3" i="6"/>
  <c r="J3" i="6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3" i="6" l="1"/>
  <c r="AB6" i="6"/>
  <c r="AD6" i="6"/>
  <c r="AD5" i="6"/>
  <c r="AB4" i="6"/>
  <c r="AC3" i="6"/>
  <c r="AD6" i="24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R6" i="24" s="1"/>
  <c r="N4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6" i="19"/>
  <c r="D45" i="36" l="1"/>
  <c r="D46" i="36"/>
  <c r="D38" i="36"/>
  <c r="D37" i="36"/>
  <c r="D4" i="1"/>
  <c r="C3" i="37" s="1"/>
  <c r="M13" i="19"/>
  <c r="M7" i="19"/>
  <c r="M18" i="19"/>
  <c r="M5" i="19"/>
  <c r="M8" i="19"/>
  <c r="M25" i="19"/>
  <c r="M17" i="19"/>
  <c r="M4" i="19"/>
  <c r="M12" i="19"/>
  <c r="M14" i="19"/>
  <c r="M23" i="19"/>
  <c r="M9" i="19"/>
  <c r="M11" i="19"/>
  <c r="M24" i="19"/>
  <c r="M26" i="19"/>
  <c r="M21" i="19"/>
  <c r="M3" i="19"/>
  <c r="M20" i="19"/>
  <c r="M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9" i="19"/>
  <c r="M15" i="19"/>
  <c r="M10" i="19"/>
  <c r="M22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AO16" i="47" l="1"/>
  <c r="AN30" i="47"/>
  <c r="AN31" i="47"/>
  <c r="AO19" i="47"/>
  <c r="G5" i="26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AN15" i="47" l="1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Q44" i="26" l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<sst xmlns="http://schemas.openxmlformats.org/spreadsheetml/2006/main" count="2514" uniqueCount="848">
  <si>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</si>
  <si>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</si>
  <si>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</si>
  <si>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</si>
  <si>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</si>
  <si>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</si>
  <si>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</si>
  <si>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</si>
  <si>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</si>
  <si>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</si>
  <si>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</si>
  <si>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</si>
  <si>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</si>
  <si>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</si>
  <si>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</si>
  <si>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</si>
  <si>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</si>
  <si>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</si>
  <si>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</si>
  <si>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</si>
  <si>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</si>
  <si>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</si>
  <si>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</si>
  <si>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</si>
  <si>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</si>
  <si>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</si>
  <si>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</si>
  <si>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</si>
  <si>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</si>
  <si>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</si>
  <si>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</si>
  <si>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</si>
  <si>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</si>
  <si>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</si>
  <si>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</si>
  <si>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</si>
  <si>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</si>
  <si>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</si>
  <si>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</si>
  <si>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</si>
  <si>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</si>
  <si>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</si>
  <si>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</si>
  <si>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</si>
  <si>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</si>
  <si>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</si>
  <si>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</si>
  <si>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</si>
  <si>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</si>
  <si>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</si>
  <si>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</si>
  <si>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</si>
  <si>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</si>
  <si>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</si>
  <si>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</si>
  <si>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</si>
  <si>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</si>
  <si>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</si>
  <si>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</si>
  <si>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</si>
  <si>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</si>
  <si>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</si>
  <si>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</si>
  <si>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</si>
  <si>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</si>
  <si>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</si>
  <si>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</si>
  <si>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</si>
  <si>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</si>
  <si>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</si>
  <si>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</si>
  <si>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</si>
  <si>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</si>
  <si>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</si>
  <si>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</si>
  <si>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</si>
  <si>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</si>
  <si>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</si>
  <si>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</si>
  <si>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</si>
  <si>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</si>
  <si>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</si>
  <si>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</si>
  <si>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</si>
  <si>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</si>
  <si>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</si>
  <si>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</si>
  <si>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</si>
  <si>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</si>
  <si>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</si>
  <si>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</si>
  <si>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</si>
  <si>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</si>
  <si>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</si>
  <si>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</si>
  <si>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</si>
  <si>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</si>
  <si>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</si>
  <si>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</si>
  <si>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</si>
  <si>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</si>
  <si>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</si>
  <si>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</si>
  <si>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</si>
  <si>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</si>
  <si>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</si>
  <si>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</si>
  <si>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</si>
  <si>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</si>
  <si>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</si>
  <si>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</si>
  <si>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</si>
  <si>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</si>
  <si>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</si>
  <si>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</si>
  <si>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</si>
  <si>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</si>
  <si>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</si>
  <si>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</si>
  <si>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</si>
  <si>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</si>
  <si>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</si>
  <si>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</si>
  <si>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</si>
  <si>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</si>
  <si>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</si>
  <si>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</si>
  <si>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</si>
  <si>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</si>
  <si>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</si>
  <si>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</si>
  <si>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</si>
  <si>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</si>
  <si>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</si>
  <si>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</si>
  <si>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</si>
  <si>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</si>
  <si>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</si>
  <si>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</si>
  <si>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</si>
  <si>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</si>
  <si>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</si>
  <si>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</si>
  <si>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</si>
  <si>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</si>
  <si>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</si>
  <si>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</si>
  <si>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</si>
  <si>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</si>
  <si>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</si>
  <si>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</si>
  <si>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</si>
  <si>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</si>
  <si>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</si>
  <si>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</si>
  <si>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</si>
  <si>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</si>
  <si>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</si>
  <si>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</si>
  <si>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</si>
  <si>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</si>
  <si>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</si>
  <si>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</si>
  <si>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</si>
  <si>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</si>
  <si>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</si>
  <si>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</si>
  <si>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</si>
  <si>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</si>
  <si>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</si>
  <si>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</si>
  <si>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</si>
  <si>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</si>
  <si>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</si>
  <si>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</si>
  <si>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</si>
  <si>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</si>
  <si>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</si>
  <si>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</si>
  <si>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</si>
  <si>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</si>
  <si>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</si>
  <si>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</si>
  <si>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</si>
  <si>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</si>
  <si>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</si>
  <si>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</si>
  <si>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</si>
  <si>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</si>
  <si>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</si>
  <si>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</si>
  <si>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</si>
  <si>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</si>
  <si>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</si>
  <si>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</si>
  <si>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</si>
  <si>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</si>
  <si>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</si>
  <si>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</si>
  <si>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</si>
  <si>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</si>
  <si>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</si>
  <si>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</si>
  <si>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</si>
  <si>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</si>
  <si>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</si>
  <si>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</si>
  <si>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</si>
  <si>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</si>
  <si>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</si>
  <si>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</si>
  <si>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</si>
  <si>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</si>
  <si>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</si>
  <si>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</si>
  <si>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</si>
  <si>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</si>
  <si>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</si>
  <si>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</si>
  <si>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</si>
  <si>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</si>
  <si>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</si>
  <si>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</si>
  <si>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</si>
  <si>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</si>
  <si>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</si>
  <si>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</si>
  <si>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</si>
  <si>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</si>
  <si>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</si>
  <si>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</si>
  <si>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</si>
  <si>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</si>
  <si>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</si>
  <si>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</si>
  <si>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</si>
  <si>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</si>
  <si>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</si>
  <si>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</si>
  <si>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</si>
  <si>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</si>
  <si>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</si>
  <si>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</si>
  <si>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</si>
  <si>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</si>
  <si>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</si>
  <si>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</si>
  <si>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</si>
  <si>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</si>
  <si>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</si>
  <si>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</si>
  <si>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</si>
  <si>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</si>
  <si>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</si>
  <si>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</si>
  <si>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</si>
  <si>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</si>
  <si>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</si>
  <si>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</si>
  <si>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</si>
  <si>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</si>
  <si>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</si>
  <si>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</si>
  <si>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</si>
  <si>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</si>
  <si>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</si>
  <si>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</si>
  <si>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</si>
  <si>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</si>
  <si>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</si>
  <si>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</si>
  <si>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</si>
  <si>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</si>
  <si>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</si>
  <si>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</si>
  <si>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</si>
  <si>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</si>
  <si>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</si>
  <si>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</si>
  <si>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</si>
  <si>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</si>
  <si>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</si>
  <si>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</si>
  <si>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</si>
  <si>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</si>
  <si>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</si>
  <si>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</si>
  <si>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</si>
  <si>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</si>
  <si>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</si>
  <si>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</si>
  <si>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</si>
  <si>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</si>
  <si>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</si>
  <si>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</si>
  <si>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</si>
  <si>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</si>
  <si>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</si>
  <si>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</si>
  <si>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</si>
  <si>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</si>
  <si>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</si>
  <si>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</si>
  <si>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</si>
  <si>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</si>
  <si>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</si>
  <si>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</si>
  <si>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</si>
  <si>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</si>
  <si>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</si>
  <si>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</si>
  <si>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</si>
  <si>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</si>
  <si>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</si>
  <si>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</si>
  <si>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</si>
  <si>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</si>
  <si>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</si>
  <si>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</si>
  <si>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</si>
  <si>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</si>
  <si>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</si>
  <si>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</si>
  <si>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</si>
  <si>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</si>
  <si>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</si>
  <si>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</si>
  <si>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</si>
  <si>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</si>
  <si>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</si>
  <si>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</si>
  <si>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</si>
  <si>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</si>
  <si>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</si>
  <si>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</si>
  <si>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</si>
  <si>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</si>
  <si>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</si>
  <si>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</si>
  <si>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</si>
  <si>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</si>
  <si>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</si>
  <si>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</si>
  <si>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</si>
  <si>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</si>
  <si>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</si>
  <si>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</si>
  <si>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</si>
  <si>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</si>
  <si>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</si>
  <si>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</si>
  <si>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</si>
  <si>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</si>
  <si>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</si>
  <si>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</si>
  <si>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</si>
  <si>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</si>
  <si>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</si>
  <si>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</si>
  <si>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</si>
  <si>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</si>
  <si>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</si>
  <si>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</si>
  <si>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</si>
  <si>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</si>
  <si>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</si>
  <si>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</si>
  <si>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</si>
  <si>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</si>
  <si>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</si>
  <si>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</si>
  <si>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</si>
  <si>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</si>
  <si>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</si>
  <si>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</si>
  <si>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</si>
  <si>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</si>
  <si>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</si>
  <si>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</si>
  <si>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</si>
  <si>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</si>
  <si>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</si>
  <si>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</si>
  <si>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</si>
  <si>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</si>
  <si>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</si>
  <si>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</si>
  <si>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</si>
  <si>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</si>
  <si>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</si>
  <si>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</si>
  <si>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</si>
  <si>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</si>
  <si>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</si>
  <si>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</si>
  <si>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</si>
  <si>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</si>
  <si>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</si>
  <si>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</si>
  <si>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</si>
  <si>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</si>
  <si>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</si>
  <si>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</si>
  <si>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</si>
  <si>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</si>
  <si>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</si>
  <si>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</si>
  <si>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</si>
  <si>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</si>
  <si>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</si>
  <si>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</si>
  <si>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</si>
  <si>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</si>
  <si>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</si>
  <si>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</si>
  <si>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</si>
  <si>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</si>
  <si>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</si>
  <si>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</si>
  <si>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</si>
  <si>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</si>
  <si>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</si>
  <si>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</si>
  <si>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</si>
  <si>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</si>
  <si>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</si>
  <si>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</si>
  <si>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</si>
  <si>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</si>
  <si>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</si>
  <si>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</si>
  <si>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</si>
  <si>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</si>
  <si>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</si>
  <si>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</si>
  <si>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</si>
  <si>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</si>
  <si>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</si>
  <si>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</si>
  <si>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</si>
  <si>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</si>
  <si>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</si>
  <si>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</si>
  <si>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</si>
  <si>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</si>
  <si>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</si>
  <si>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</si>
  <si>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</si>
  <si>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</si>
  <si>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</si>
  <si>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</si>
  <si>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</si>
  <si>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</si>
  <si>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</si>
  <si>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</si>
  <si>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</si>
  <si>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</si>
  <si>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</si>
  <si>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</si>
  <si>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</si>
  <si>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</si>
  <si>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</si>
  <si>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</si>
  <si>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</si>
  <si>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</si>
  <si>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</si>
  <si>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</si>
  <si>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</si>
  <si>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</si>
  <si>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</si>
  <si>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</si>
  <si>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</si>
  <si>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</si>
  <si>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</si>
  <si>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</si>
  <si>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</si>
  <si>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</si>
  <si>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</si>
  <si>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</si>
  <si>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</si>
  <si>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</si>
  <si>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</si>
  <si>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</si>
  <si>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</si>
  <si>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</si>
  <si>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</si>
  <si>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</si>
  <si>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</si>
  <si>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</si>
  <si>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</si>
  <si>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</si>
  <si>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</si>
  <si>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</si>
  <si>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</si>
  <si>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</si>
  <si>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</si>
  <si>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</si>
  <si>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</si>
  <si>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</si>
  <si>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</si>
  <si>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</si>
  <si>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</si>
  <si>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</si>
  <si>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</si>
  <si>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</si>
  <si>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</si>
  <si>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</si>
  <si>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</si>
  <si>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</si>
  <si>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</si>
  <si>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</si>
  <si>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</si>
  <si>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</si>
  <si>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</si>
  <si>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</si>
  <si>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</si>
  <si>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</si>
  <si>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</si>
  <si>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</si>
  <si>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</si>
  <si>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</si>
  <si>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</si>
  <si>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</si>
  <si>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</si>
  <si>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</si>
  <si>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</si>
  <si>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</si>
  <si>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</si>
  <si>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</si>
  <si>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</si>
  <si>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</si>
  <si>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</si>
  <si>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</si>
  <si>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</si>
  <si>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</si>
  <si>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</si>
  <si>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</si>
  <si>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</si>
  <si>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</si>
  <si>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</si>
  <si>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</si>
  <si>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</si>
  <si>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</si>
  <si>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</si>
  <si>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</si>
  <si>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</si>
  <si>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</si>
  <si>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</si>
  <si>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</si>
  <si>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</si>
  <si>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</si>
  <si>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</si>
  <si>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</si>
  <si>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</si>
  <si>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</si>
  <si>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</si>
  <si>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</si>
  <si>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</si>
  <si>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</si>
  <si>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</si>
  <si>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</si>
  <si>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</si>
  <si>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</si>
  <si>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</si>
  <si>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</si>
  <si>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</si>
  <si>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</si>
  <si>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</si>
  <si>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</si>
  <si>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</si>
  <si>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</si>
  <si>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</si>
  <si>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</si>
  <si>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</si>
  <si>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</si>
  <si>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</si>
  <si>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</si>
  <si>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</si>
  <si>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</si>
  <si>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</si>
  <si>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</si>
  <si>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</si>
  <si>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</si>
  <si>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</si>
  <si>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</si>
  <si>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</si>
  <si>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</si>
  <si>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</si>
  <si>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</si>
  <si>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</si>
  <si>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</si>
  <si>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</si>
  <si>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</si>
  <si>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</si>
  <si>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</si>
  <si>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</si>
  <si>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</si>
  <si>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</si>
  <si>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</si>
  <si>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</si>
  <si>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</si>
  <si>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</si>
  <si>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</si>
  <si>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</si>
  <si>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</si>
  <si>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</si>
  <si>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</si>
  <si>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</si>
  <si>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</si>
  <si>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</si>
  <si>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</si>
  <si>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</si>
  <si>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</si>
  <si>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</si>
  <si>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</si>
  <si>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</si>
  <si>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</si>
  <si>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</si>
  <si>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</si>
  <si>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</si>
  <si>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</si>
  <si>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</si>
  <si>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</si>
  <si>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</si>
  <si>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</si>
  <si>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</si>
  <si>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</si>
  <si>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</si>
  <si>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</si>
  <si>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</si>
  <si>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</si>
  <si>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</si>
  <si>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</si>
  <si>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</si>
  <si>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</si>
  <si>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</si>
  <si>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</si>
  <si>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</si>
  <si>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</si>
  <si>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</si>
  <si>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</si>
  <si>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</si>
  <si>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</si>
  <si>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</si>
  <si>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</si>
  <si>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</si>
  <si>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</si>
  <si>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</si>
  <si>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</si>
  <si>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</si>
  <si>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</si>
  <si>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</si>
  <si>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</si>
  <si>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</si>
  <si>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</si>
  <si>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</si>
  <si>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</si>
  <si>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</si>
  <si>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</si>
  <si>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</si>
  <si>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</si>
  <si>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</si>
  <si>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</si>
  <si>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</si>
  <si>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</si>
  <si>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</si>
  <si>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</si>
  <si>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</si>
  <si>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</si>
  <si>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</si>
  <si>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</si>
  <si>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</si>
  <si>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</si>
  <si>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</si>
  <si>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</si>
  <si>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</si>
  <si>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</si>
  <si>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</si>
  <si>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</si>
  <si>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</si>
  <si>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</si>
  <si>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</si>
  <si>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</si>
  <si>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</si>
  <si>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</si>
  <si>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</si>
  <si>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</si>
  <si>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</si>
  <si>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</si>
  <si>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</si>
  <si>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</si>
  <si>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</si>
  <si>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</si>
  <si>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</si>
  <si>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</si>
  <si>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</si>
  <si>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</si>
  <si>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</si>
  <si>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</si>
  <si>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</si>
  <si>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</si>
  <si>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</si>
  <si>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</si>
  <si>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</si>
  <si>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</si>
  <si>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</si>
  <si>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</si>
  <si>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</si>
  <si>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</si>
  <si>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</si>
  <si>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</si>
  <si>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</si>
  <si>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</si>
  <si>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</si>
  <si>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</si>
  <si>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</si>
  <si>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</si>
  <si>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</si>
  <si>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</si>
  <si>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</si>
  <si>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</si>
  <si>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</si>
  <si>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</si>
  <si>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</si>
  <si>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</si>
  <si>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</si>
  <si>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</si>
  <si>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</si>
  <si>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</si>
  <si>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</si>
  <si>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</si>
  <si>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</si>
  <si>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</si>
  <si>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</si>
  <si>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</si>
  <si>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</si>
  <si>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</si>
  <si>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</si>
  <si>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</si>
  <si>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</si>
  <si>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</si>
  <si>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</si>
  <si>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</si>
  <si>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</si>
  <si>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</si>
  <si>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</si>
  <si>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</si>
  <si>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</si>
  <si>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</si>
  <si>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</si>
  <si>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</si>
  <si>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</si>
  <si>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</si>
  <si>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</si>
  <si>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</si>
  <si>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</si>
  <si>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</si>
  <si>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</si>
  <si>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</si>
  <si>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</si>
  <si>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</si>
  <si>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</si>
  <si>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</si>
  <si>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</si>
  <si>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</si>
  <si>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</si>
  <si>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</si>
  <si>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</si>
  <si>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</si>
  <si>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</si>
  <si>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</si>
  <si>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</si>
  <si>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</si>
  <si>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</si>
  <si>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</si>
  <si>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</si>
  <si>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</si>
  <si>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</si>
  <si>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</si>
  <si>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</si>
  <si>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</si>
  <si>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</si>
  <si>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</si>
  <si>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</si>
  <si>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</si>
  <si>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</si>
  <si>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</si>
  <si>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</si>
  <si>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</si>
  <si>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</si>
  <si>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</si>
  <si>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</si>
  <si>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</si>
  <si>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</si>
  <si>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</si>
  <si>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</si>
  <si>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</si>
  <si>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</si>
  <si>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</si>
  <si>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</si>
  <si>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</si>
  <si>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</si>
  <si>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</si>
  <si>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</si>
  <si>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</si>
  <si>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</si>
  <si>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</si>
  <si>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</si>
  <si>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</si>
  <si>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</si>
  <si>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</si>
  <si>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</si>
  <si>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</si>
  <si>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</si>
  <si>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</si>
  <si>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</si>
  <si>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</si>
  <si>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</si>
  <si>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</si>
  <si>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</si>
  <si>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</si>
  <si>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</si>
  <si>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</si>
  <si>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</si>
  <si>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</si>
  <si>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</si>
  <si>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</si>
  <si>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</si>
  <si>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</si>
  <si>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</si>
  <si>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</si>
  <si>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</si>
  <si>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</si>
  <si>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</si>
  <si>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</si>
  <si>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</si>
  <si>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</si>
  <si>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</si>
  <si>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</si>
  <si>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</si>
  <si>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</si>
  <si>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</si>
  <si>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</si>
  <si>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</si>
  <si>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</si>
  <si>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</si>
  <si>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Сениорки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</si>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</sst>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R19" sqref="R19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49" t="s">
        <v>123</v>
      </c>
      <c r="C1" s="350"/>
      <c r="D1" s="350"/>
      <c r="E1" s="350"/>
      <c r="F1" s="351" t="s">
        <v>121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Амелиа Николов (187)</v>
      </c>
      <c r="E3" s="294" t="str">
        <f>IF(D3="","",INDEX($J$3:$J$42,MATCH(C3,$G$3:$G$42,0)))</f>
        <v>Шампион ФА</v>
      </c>
      <c r="F3" s="299">
        <v>22</v>
      </c>
      <c r="G3" s="250">
        <v>1</v>
      </c>
      <c r="H3" s="36">
        <v>187</v>
      </c>
      <c r="I3" s="300" t="str">
        <f>IF(ISERROR(VLOOKUP(H3,Baza!A:C,2,FALSE)&amp;" "&amp;"("&amp;H3&amp;")"),"",(VLOOKUP(H3,Baza!A:C,2,FALSE)&amp;" "&amp;"("&amp;H3&amp;")"))</f>
        <v>Амелиа Николов (187)</v>
      </c>
      <c r="J3" s="300" t="str">
        <f>IF(ISERROR(VLOOKUP(H3,Baza!A:C,3,FALSE)),"",(VLOOKUP(H3,Baza!A:C,3,FALSE)))</f>
        <v>Шампион ФА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22</v>
      </c>
      <c r="O3" s="250">
        <v>1022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>Ана Стојановска (181)</v>
      </c>
      <c r="E4" s="288" t="str">
        <f t="shared" ref="E4:E66" si="2">IF(D4="","",INDEX($J$3:$J$42,MATCH(C4,$G$3:$G$42,0)))</f>
        <v>Крива Паланка</v>
      </c>
      <c r="F4" s="284">
        <v>13</v>
      </c>
      <c r="G4" s="243">
        <v>5</v>
      </c>
      <c r="H4" s="36">
        <v>219</v>
      </c>
      <c r="I4" s="252" t="str">
        <f>IF(ISERROR(VLOOKUP(H4,Baza!A:C,2,FALSE)&amp;" "&amp;"("&amp;H4&amp;")"),"",(VLOOKUP(H4,Baza!A:C,2,FALSE)&amp;" "&amp;"("&amp;H4&amp;")"))</f>
        <v>Ива Димитриевска (219)</v>
      </c>
      <c r="J4" s="252" t="str">
        <f>IF(ISERROR(VLOOKUP(H4,Baza!A:C,3,FALSE)),"",(VLOOKUP(H4,Baza!A:C,3,FALSE)))</f>
        <v>Рисови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13</v>
      </c>
      <c r="O4" s="243">
        <v>707</v>
      </c>
    </row>
    <row r="5" spans="2:17">
      <c r="B5" s="355"/>
      <c r="C5" s="265">
        <v>3</v>
      </c>
      <c r="D5" s="287" t="str">
        <f t="shared" si="1"/>
        <v>Матеја Смолиќ (214)</v>
      </c>
      <c r="E5" s="288" t="str">
        <f t="shared" si="2"/>
        <v>Рисови</v>
      </c>
      <c r="F5" s="284">
        <v>9</v>
      </c>
      <c r="G5" s="243">
        <v>9</v>
      </c>
      <c r="H5" s="36">
        <v>194</v>
      </c>
      <c r="I5" s="252" t="str">
        <f>IF(ISERROR(VLOOKUP(H5,Baza!A:C,2,FALSE)&amp;" "&amp;"("&amp;H5&amp;")"),"",(VLOOKUP(H5,Baza!A:C,2,FALSE)&amp;" "&amp;"("&amp;H5&amp;")"))</f>
        <v>Софија Хасану (194)</v>
      </c>
      <c r="J5" s="252" t="str">
        <f>IF(ISERROR(VLOOKUP(H5,Baza!A:C,3,FALSE)),"",(VLOOKUP(H5,Baza!A:C,3,FALSE)))</f>
        <v>Младост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9</v>
      </c>
      <c r="O5" s="243">
        <v>644</v>
      </c>
    </row>
    <row r="6" spans="2:17" ht="16.2" thickBot="1">
      <c r="B6" s="356"/>
      <c r="C6" s="268">
        <v>4</v>
      </c>
      <c r="D6" s="291" t="str">
        <f t="shared" si="1"/>
        <v>Евгенија Пармачка (152)</v>
      </c>
      <c r="E6" s="292" t="str">
        <f t="shared" si="2"/>
        <v>Берово</v>
      </c>
      <c r="F6" s="284">
        <v>24</v>
      </c>
      <c r="G6" s="243">
        <v>13</v>
      </c>
      <c r="H6" s="36">
        <v>183</v>
      </c>
      <c r="I6" s="252" t="str">
        <f>IF(ISERROR(VLOOKUP(H6,Baza!A:C,2,FALSE)&amp;" "&amp;"("&amp;H6&amp;")"),"",(VLOOKUP(H6,Baza!A:C,2,FALSE)&amp;" "&amp;"("&amp;H6&amp;")"))</f>
        <v>Сара С.Стојановска (183)</v>
      </c>
      <c r="J6" s="252" t="str">
        <f>IF(ISERROR(VLOOKUP(H6,Baza!A:C,3,FALSE)),"",(VLOOKUP(H6,Baza!A:C,3,FALSE)))</f>
        <v>10 60 АС Ѓорче Петров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24</v>
      </c>
      <c r="O6" s="243">
        <v>421</v>
      </c>
    </row>
    <row r="7" spans="2:17">
      <c r="B7" s="357" t="s">
        <v>63</v>
      </c>
      <c r="C7" s="264">
        <v>5</v>
      </c>
      <c r="D7" s="285" t="str">
        <f t="shared" si="1"/>
        <v>Ива Димитриевска (219)</v>
      </c>
      <c r="E7" s="286" t="str">
        <f t="shared" si="2"/>
        <v>Рисови</v>
      </c>
      <c r="F7" s="284">
        <v>7</v>
      </c>
      <c r="G7" s="243">
        <v>10</v>
      </c>
      <c r="H7" s="36">
        <v>193</v>
      </c>
      <c r="I7" s="252" t="str">
        <f>IF(ISERROR(VLOOKUP(H7,Baza!A:C,2,FALSE)&amp;" "&amp;"("&amp;H7&amp;")"),"",(VLOOKUP(H7,Baza!A:C,2,FALSE)&amp;" "&amp;"("&amp;H7&amp;")"))</f>
        <v>Фани Јованоска (193)</v>
      </c>
      <c r="J7" s="252" t="str">
        <f>IF(ISERROR(VLOOKUP(H7,Baza!A:C,3,FALSE)),"",(VLOOKUP(H7,Baza!A:C,3,FALSE)))</f>
        <v>Берово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7</v>
      </c>
      <c r="O7" s="243">
        <v>375</v>
      </c>
    </row>
    <row r="8" spans="2:17">
      <c r="B8" s="355"/>
      <c r="C8" s="265">
        <v>6</v>
      </c>
      <c r="D8" s="287" t="str">
        <f t="shared" si="1"/>
        <v>Васе Богоеска (192)</v>
      </c>
      <c r="E8" s="288" t="str">
        <f t="shared" si="2"/>
        <v>Младост 96</v>
      </c>
      <c r="F8" s="284">
        <v>10</v>
      </c>
      <c r="G8" s="243">
        <v>14</v>
      </c>
      <c r="H8" s="36">
        <v>140</v>
      </c>
      <c r="I8" s="252" t="str">
        <f>IF(ISERROR(VLOOKUP(H8,Baza!A:C,2,FALSE)&amp;" "&amp;"("&amp;H8&amp;")"),"",(VLOOKUP(H8,Baza!A:C,2,FALSE)&amp;" "&amp;"("&amp;H8&amp;")"))</f>
        <v>Изабела Ковачовска (140)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10</v>
      </c>
      <c r="O8" s="243">
        <v>372</v>
      </c>
    </row>
    <row r="9" spans="2:17">
      <c r="B9" s="355"/>
      <c r="C9" s="265">
        <v>7</v>
      </c>
      <c r="D9" s="287" t="str">
        <f t="shared" si="1"/>
        <v>Сара А.Стојановска (182)</v>
      </c>
      <c r="E9" s="288" t="str">
        <f t="shared" si="2"/>
        <v>Крива Паланка</v>
      </c>
      <c r="F9" s="284">
        <v>17</v>
      </c>
      <c r="G9" s="243">
        <v>2</v>
      </c>
      <c r="H9" s="36">
        <v>181</v>
      </c>
      <c r="I9" s="252" t="str">
        <f>IF(ISERROR(VLOOKUP(H9,Baza!A:C,2,FALSE)&amp;" "&amp;"("&amp;H9&amp;")"),"",(VLOOKUP(H9,Baza!A:C,2,FALSE)&amp;" "&amp;"("&amp;H9&amp;")"))</f>
        <v>Ана Стојановска (181)</v>
      </c>
      <c r="J9" s="252" t="str">
        <f>IF(ISERROR(VLOOKUP(H9,Baza!A:C,3,FALSE)),"",(VLOOKUP(H9,Baza!A:C,3,FALSE)))</f>
        <v>Крива Паланка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17</v>
      </c>
      <c r="O9" s="243">
        <v>267</v>
      </c>
      <c r="Q9" s="324"/>
    </row>
    <row r="10" spans="2:17" ht="16.2" thickBot="1">
      <c r="B10" s="358"/>
      <c r="C10" s="266">
        <v>8</v>
      </c>
      <c r="D10" s="289" t="str">
        <f t="shared" si="1"/>
        <v>Елена Марковска (515)</v>
      </c>
      <c r="E10" s="290" t="str">
        <f t="shared" si="2"/>
        <v>Младост</v>
      </c>
      <c r="F10" s="284">
        <v>4</v>
      </c>
      <c r="G10" s="243">
        <v>6</v>
      </c>
      <c r="H10" s="36">
        <v>192</v>
      </c>
      <c r="I10" s="252" t="str">
        <f>IF(ISERROR(VLOOKUP(H10,Baza!A:C,2,FALSE)&amp;" "&amp;"("&amp;H10&amp;")"),"",(VLOOKUP(H10,Baza!A:C,2,FALSE)&amp;" "&amp;"("&amp;H10&amp;")"))</f>
        <v>Васе Богоеска (192)</v>
      </c>
      <c r="J10" s="252" t="str">
        <f>IF(ISERROR(VLOOKUP(H10,Baza!A:C,3,FALSE)),"",(VLOOKUP(H10,Baza!A:C,3,FALSE)))</f>
        <v>Младост 96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4</v>
      </c>
      <c r="O10" s="243">
        <v>263</v>
      </c>
      <c r="Q10" s="324"/>
    </row>
    <row r="11" spans="2:17">
      <c r="B11" s="354" t="s">
        <v>64</v>
      </c>
      <c r="C11" s="267">
        <v>9</v>
      </c>
      <c r="D11" s="293" t="str">
        <f t="shared" si="1"/>
        <v>Софија Хасану (194)</v>
      </c>
      <c r="E11" s="294" t="str">
        <f t="shared" si="2"/>
        <v>Младост</v>
      </c>
      <c r="F11" s="284">
        <v>18</v>
      </c>
      <c r="G11" s="243">
        <v>7</v>
      </c>
      <c r="H11" s="36">
        <v>182</v>
      </c>
      <c r="I11" s="252" t="str">
        <f>IF(ISERROR(VLOOKUP(H11,Baza!A:C,2,FALSE)&amp;" "&amp;"("&amp;H11&amp;")"),"",(VLOOKUP(H11,Baza!A:C,2,FALSE)&amp;" "&amp;"("&amp;H11&amp;")"))</f>
        <v>Сара А.Стојановска (182)</v>
      </c>
      <c r="J11" s="252" t="str">
        <f>IF(ISERROR(VLOOKUP(H11,Baza!A:C,3,FALSE)),"",(VLOOKUP(H11,Baza!A:C,3,FALSE)))</f>
        <v>Крива Паланка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18</v>
      </c>
      <c r="O11" s="243">
        <v>162</v>
      </c>
      <c r="Q11" s="324"/>
    </row>
    <row r="12" spans="2:17">
      <c r="B12" s="355"/>
      <c r="C12" s="265">
        <v>10</v>
      </c>
      <c r="D12" s="287" t="str">
        <f t="shared" si="1"/>
        <v>Фани Јованоска (193)</v>
      </c>
      <c r="E12" s="288" t="str">
        <f t="shared" si="2"/>
        <v>Берово</v>
      </c>
      <c r="F12" s="284">
        <v>14</v>
      </c>
      <c r="G12" s="243">
        <v>3</v>
      </c>
      <c r="H12" s="36">
        <v>214</v>
      </c>
      <c r="I12" s="252" t="str">
        <f>IF(ISERROR(VLOOKUP(H12,Baza!A:C,2,FALSE)&amp;" "&amp;"("&amp;H12&amp;")"),"",(VLOOKUP(H12,Baza!A:C,2,FALSE)&amp;" "&amp;"("&amp;H12&amp;")"))</f>
        <v>Матеја Смолиќ (214)</v>
      </c>
      <c r="J12" s="252" t="str">
        <f>IF(ISERROR(VLOOKUP(H12,Baza!A:C,3,FALSE)),"",(VLOOKUP(H12,Baza!A:C,3,FALSE)))</f>
        <v>Рисови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14</v>
      </c>
      <c r="O12" s="243">
        <v>55</v>
      </c>
      <c r="Q12" s="324"/>
    </row>
    <row r="13" spans="2:17">
      <c r="B13" s="355"/>
      <c r="C13" s="265">
        <v>11</v>
      </c>
      <c r="D13" s="287" t="str">
        <f t="shared" si="1"/>
        <v>Сара Ризовска (339)</v>
      </c>
      <c r="E13" s="288" t="str">
        <f t="shared" si="2"/>
        <v>Берово</v>
      </c>
      <c r="F13" s="284">
        <v>6</v>
      </c>
      <c r="G13" s="243">
        <v>15</v>
      </c>
      <c r="H13" s="36">
        <v>195</v>
      </c>
      <c r="I13" s="252" t="str">
        <f>IF(ISERROR(VLOOKUP(H13,Baza!A:C,2,FALSE)&amp;" "&amp;"("&amp;H13&amp;")"),"",(VLOOKUP(H13,Baza!A:C,2,FALSE)&amp;" "&amp;"("&amp;H13&amp;")"))</f>
        <v>Емилија Марковска (195)</v>
      </c>
      <c r="J13" s="252" t="str">
        <f>IF(ISERROR(VLOOKUP(H13,Baza!A:C,3,FALSE)),"",(VLOOKUP(H13,Baza!A:C,3,FALSE)))</f>
        <v>Младост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6</v>
      </c>
      <c r="O13" s="243">
        <v>21</v>
      </c>
      <c r="Q13" s="324"/>
    </row>
    <row r="14" spans="2:17" ht="16.2" thickBot="1">
      <c r="B14" s="356"/>
      <c r="C14" s="268">
        <v>12</v>
      </c>
      <c r="D14" s="291" t="str">
        <f t="shared" si="1"/>
        <v/>
      </c>
      <c r="E14" s="292" t="str">
        <f t="shared" si="2"/>
        <v/>
      </c>
      <c r="F14" s="284">
        <v>15</v>
      </c>
      <c r="G14" s="243">
        <v>11</v>
      </c>
      <c r="H14" s="36">
        <v>339</v>
      </c>
      <c r="I14" s="252" t="str">
        <f>IF(ISERROR(VLOOKUP(H14,Baza!A:C,2,FALSE)&amp;" "&amp;"("&amp;H14&amp;")"),"",(VLOOKUP(H14,Baza!A:C,2,FALSE)&amp;" "&amp;"("&amp;H14&amp;")"))</f>
        <v>Сара Ризовска (339)</v>
      </c>
      <c r="J14" s="252" t="str">
        <f>IF(ISERROR(VLOOKUP(H14,Baza!A:C,3,FALSE)),"",(VLOOKUP(H14,Baza!A:C,3,FALSE)))</f>
        <v>Берово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15</v>
      </c>
      <c r="O14" s="243">
        <v>21</v>
      </c>
      <c r="Q14" s="324"/>
    </row>
    <row r="15" spans="2:17">
      <c r="B15" s="357" t="s">
        <v>65</v>
      </c>
      <c r="C15" s="264">
        <v>13</v>
      </c>
      <c r="D15" s="285" t="str">
        <f t="shared" si="1"/>
        <v>Сара С.Стојановска (183)</v>
      </c>
      <c r="E15" s="286" t="str">
        <f t="shared" si="2"/>
        <v>10 60 АС Ѓорче Петров</v>
      </c>
      <c r="F15" s="284">
        <v>3</v>
      </c>
      <c r="G15" s="243">
        <v>16</v>
      </c>
      <c r="H15" s="36">
        <v>337</v>
      </c>
      <c r="I15" s="252" t="str">
        <f>IF(ISERROR(VLOOKUP(H15,Baza!A:C,2,FALSE)&amp;" "&amp;"("&amp;H15&amp;")"),"",(VLOOKUP(H15,Baza!A:C,2,FALSE)&amp;" "&amp;"("&amp;H15&amp;")"))</f>
        <v>Моника Стајковска (337)</v>
      </c>
      <c r="J15" s="252" t="str">
        <f>IF(ISERROR(VLOOKUP(H15,Baza!A:C,3,FALSE)),"",(VLOOKUP(H15,Baza!A:C,3,FALSE)))</f>
        <v>Берово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3</v>
      </c>
      <c r="O15" s="243">
        <v>13</v>
      </c>
      <c r="Q15" s="324"/>
    </row>
    <row r="16" spans="2:17">
      <c r="B16" s="355"/>
      <c r="C16" s="265">
        <v>14</v>
      </c>
      <c r="D16" s="287" t="str">
        <f t="shared" si="1"/>
        <v>Изабела Ковачовска (140)</v>
      </c>
      <c r="E16" s="288" t="str">
        <f t="shared" si="2"/>
        <v>Берово</v>
      </c>
      <c r="F16" s="284">
        <v>1</v>
      </c>
      <c r="G16" s="243">
        <v>4</v>
      </c>
      <c r="H16" s="36">
        <v>152</v>
      </c>
      <c r="I16" s="252" t="str">
        <f>IF(ISERROR(VLOOKUP(H16,Baza!A:C,2,FALSE)&amp;" "&amp;"("&amp;H16&amp;")"),"",(VLOOKUP(H16,Baza!A:C,2,FALSE)&amp;" "&amp;"("&amp;H16&amp;")"))</f>
        <v>Евгенија Пармачка (152)</v>
      </c>
      <c r="J16" s="252" t="str">
        <f>IF(ISERROR(VLOOKUP(H16,Baza!A:C,3,FALSE)),"",(VLOOKUP(H16,Baza!A:C,3,FALSE)))</f>
        <v>Берово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1</v>
      </c>
      <c r="O16" s="243">
        <v>10</v>
      </c>
      <c r="Q16" s="324"/>
    </row>
    <row r="17" spans="2:17">
      <c r="B17" s="355"/>
      <c r="C17" s="265">
        <v>15</v>
      </c>
      <c r="D17" s="287" t="str">
        <f t="shared" si="1"/>
        <v>Емилија Марковска (195)</v>
      </c>
      <c r="E17" s="288" t="str">
        <f t="shared" si="2"/>
        <v>Младост</v>
      </c>
      <c r="F17" s="284">
        <v>12</v>
      </c>
      <c r="G17" s="243">
        <v>8</v>
      </c>
      <c r="H17" s="36">
        <v>515</v>
      </c>
      <c r="I17" s="252" t="str">
        <f>IF(ISERROR(VLOOKUP(H17,Baza!A:C,2,FALSE)&amp;" "&amp;"("&amp;H17&amp;")"),"",(VLOOKUP(H17,Baza!A:C,2,FALSE)&amp;" "&amp;"("&amp;H17&amp;")"))</f>
        <v>Елена Марковска (515)</v>
      </c>
      <c r="J17" s="252" t="str">
        <f>IF(ISERROR(VLOOKUP(H17,Baza!A:C,3,FALSE)),"",(VLOOKUP(H17,Baza!A:C,3,FALSE)))</f>
        <v>Младост</v>
      </c>
      <c r="K17" s="312">
        <f>IF(ISERROR(VLOOKUP(H17,Baza!A:D,4,FALSE)),"",(VLOOKUP(H17,Baza!A:D,4,FALSE)))</f>
        <v>0</v>
      </c>
      <c r="M17" s="239" t="e">
        <f t="shared" si="0"/>
        <v>#N/A</v>
      </c>
      <c r="N17" s="239">
        <v>12</v>
      </c>
      <c r="O17" s="243">
        <v>0</v>
      </c>
      <c r="Q17" s="324"/>
    </row>
    <row r="18" spans="2:17" ht="16.2" thickBot="1">
      <c r="B18" s="358"/>
      <c r="C18" s="266">
        <v>16</v>
      </c>
      <c r="D18" s="289" t="str">
        <f t="shared" si="1"/>
        <v>Моника Стајковска (337)</v>
      </c>
      <c r="E18" s="290" t="str">
        <f t="shared" si="2"/>
        <v>Берово</v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6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57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8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6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57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8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6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7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8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6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7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8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6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7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8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6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7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8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7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8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7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8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7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8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7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8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7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8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7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8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7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8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7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8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IF(GROUPS!F9="","",GROUPS!F9)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IF(GROUPS!F10="","",GROUPS!F10)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IF(GROUPS!F11="","",GROUPS!F11)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IF(GROUPS!F12="","",GROUPS!F12)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IF(GROUPS!H9="","",GROUPS!H9)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IF(GROUPS!H10="","",GROUPS!H10)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IF(GROUPS!H11="","",GROUPS!H11)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IF(GROUPS!H12="","",GROUPS!H12)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IF(GROUPS!J12="","",GROUPS!J12)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IF(GROUPS!D17="","",GROUPS!D17)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IF(GROUPS!H17="","",GROUPS!H17)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IF(GROUPS!J17="","",GROUPS!J17)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IF(GROUPS!F19="","",GROUPS!F19)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IF(GROUPS!H19="","",GROUPS!H19)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1:J33"/>
  <sheetViews>
    <sheetView showGridLines="0" workbookViewId="0">
      <selection activeCell="T39" sqref="T39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846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Амелиа Николов (187)</v>
      </c>
      <c r="E4" s="32">
        <f>C4+4</f>
        <v>5</v>
      </c>
      <c r="F4" s="33" t="str">
        <f>IF(VLOOKUP(E4,PARTICIPANTS!$C$3:$D$98,2,FALSE)="","",(VLOOKUP(E4,PARTICIPANTS!$C$3:$D$98,2,FALSE)))</f>
        <v>Ива Димитриевска (219)</v>
      </c>
      <c r="G4" s="32">
        <f>E4+4</f>
        <v>9</v>
      </c>
      <c r="H4" s="33" t="str">
        <f>IF(VLOOKUP(G4,PARTICIPANTS!$C$3:$D$98,2,FALSE)="","",(VLOOKUP(G4,PARTICIPANTS!$C$3:$D$98,2,FALSE)))</f>
        <v>Софија Хасану (194)</v>
      </c>
      <c r="I4" s="32">
        <f>G4+4</f>
        <v>13</v>
      </c>
      <c r="J4" s="33" t="str">
        <f>IF(VLOOKUP(I4,PARTICIPANTS!$C$3:$D$98,2,FALSE)="","",(VLOOKUP(I4,PARTICIPANTS!$C$3:$D$98,2,FALSE)))</f>
        <v>Сара С.Стојановска (183)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Ана Стојановска (181)</v>
      </c>
      <c r="E5" s="32">
        <f t="shared" ref="E5:I7" si="0">C5+4</f>
        <v>6</v>
      </c>
      <c r="F5" s="33" t="str">
        <f>IF(VLOOKUP(E5,PARTICIPANTS!$C$3:$D$98,2,FALSE)="","",(VLOOKUP(E5,PARTICIPANTS!$C$3:$D$98,2,FALSE)))</f>
        <v>Васе Богоеска (192)</v>
      </c>
      <c r="G5" s="32">
        <f t="shared" si="0"/>
        <v>10</v>
      </c>
      <c r="H5" s="33" t="str">
        <f>IF(VLOOKUP(G5,PARTICIPANTS!$C$3:$D$98,2,FALSE)="","",(VLOOKUP(G5,PARTICIPANTS!$C$3:$D$98,2,FALSE)))</f>
        <v>Фани Јованоска (193)</v>
      </c>
      <c r="I5" s="32">
        <f t="shared" si="0"/>
        <v>14</v>
      </c>
      <c r="J5" s="33" t="str">
        <f>IF(VLOOKUP(I5,PARTICIPANTS!$C$3:$D$98,2,FALSE)="","",(VLOOKUP(I5,PARTICIPANTS!$C$3:$D$98,2,FALSE)))</f>
        <v>Изабела Ковачовска (140)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Матеја Смолиќ (214)</v>
      </c>
      <c r="E6" s="32">
        <f t="shared" si="0"/>
        <v>7</v>
      </c>
      <c r="F6" s="33" t="str">
        <f>IF(VLOOKUP(E6,PARTICIPANTS!$C$3:$D$98,2,FALSE)="","",(VLOOKUP(E6,PARTICIPANTS!$C$3:$D$98,2,FALSE)))</f>
        <v>Сара А.Стојановска (182)</v>
      </c>
      <c r="G6" s="32">
        <f t="shared" si="0"/>
        <v>11</v>
      </c>
      <c r="H6" s="33" t="str">
        <f>IF(VLOOKUP(G6,PARTICIPANTS!$C$3:$D$98,2,FALSE)="","",(VLOOKUP(G6,PARTICIPANTS!$C$3:$D$98,2,FALSE)))</f>
        <v>Сара Ризовска (339)</v>
      </c>
      <c r="I6" s="32">
        <f t="shared" si="0"/>
        <v>15</v>
      </c>
      <c r="J6" s="33" t="str">
        <f>IF(VLOOKUP(I6,PARTICIPANTS!$C$3:$D$98,2,FALSE)="","",(VLOOKUP(I6,PARTICIPANTS!$C$3:$D$98,2,FALSE)))</f>
        <v>Емилија Марковска (195)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Евгенија Пармачка (152)</v>
      </c>
      <c r="E7" s="32">
        <f t="shared" si="0"/>
        <v>8</v>
      </c>
      <c r="F7" s="33" t="str">
        <f>IF(VLOOKUP(E7,PARTICIPANTS!$C$3:$D$98,2,FALSE)="","",(VLOOKUP(E7,PARTICIPANTS!$C$3:$D$98,2,FALSE)))</f>
        <v>Елена Марковска (515)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>Моника Стајковска (337)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IF(GROUPS!J19="","",GROUPS!J19)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2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Амелиа Николов (187)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Ана Стојановска (181)</v>
      </c>
    </row>
    <row r="5" spans="2:42" ht="15.6">
      <c r="B5" s="218" t="s">
        <v>27</v>
      </c>
      <c r="C5" s="210">
        <v>3</v>
      </c>
      <c r="D5" s="211" t="str">
        <f>IF(' II'!$X$2="","",' II'!$X$2)</f>
        <v>Сара А.Стојановска (182)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Васе Богоеска (192)</v>
      </c>
    </row>
    <row r="7" spans="2:42" ht="15.6">
      <c r="B7" s="212" t="s">
        <v>29</v>
      </c>
      <c r="C7" s="213">
        <v>5</v>
      </c>
      <c r="D7" s="207" t="str">
        <f>IF(' III'!$X$2="","",' III'!$X$2)</f>
        <v>Софија Хасану (194)</v>
      </c>
      <c r="F7" s="254">
        <v>1</v>
      </c>
      <c r="G7" s="96" t="str">
        <f>IF(F7="","",VLOOKUP(F7,$C$3:$D$8,2,FALSE))</f>
        <v>Амелиа Николов (187)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Фани Јованоска (193)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Амелиа Николов (187)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>Васе Богоеска (192)</v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24" t="str">
        <f>IF(AJ25="","",IF(AJ25&gt;AJ26,AB25,AB26))</f>
        <v/>
      </c>
    </row>
    <row r="16" spans="2:42" ht="15.6">
      <c r="C16" s="35"/>
      <c r="D16" s="2"/>
      <c r="P16" s="76"/>
      <c r="Y16" s="80"/>
      <c r="AM16" s="424" t="str">
        <f>IF(AJ25="","",IF(AJ25&lt;AJ26,AB25,AB26))</f>
        <v/>
      </c>
      <c r="AN16" s="424"/>
      <c r="AO16" s="425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24"/>
      <c r="AN17" s="424"/>
      <c r="AO17" s="425"/>
    </row>
    <row r="18" spans="3:42" ht="15.6">
      <c r="C18" s="35"/>
      <c r="D18" s="2"/>
      <c r="P18" s="76"/>
      <c r="Y18" s="80"/>
      <c r="AJ18" s="8"/>
      <c r="AM18" s="424"/>
      <c r="AO18" s="425"/>
    </row>
    <row r="19" spans="3:42" ht="16.2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26" t="str">
        <f>IF(AJ25=AJ26,"",IF(OR(AJ34&gt;AJ35,AJ34&lt;AJ35),"",AB35))</f>
        <v/>
      </c>
    </row>
    <row r="20" spans="3:42" ht="16.2" thickBot="1">
      <c r="C20" s="35"/>
      <c r="D20" s="2"/>
      <c r="F20" s="254">
        <v>4</v>
      </c>
      <c r="G20" s="96" t="str">
        <f>IF(F20="","",VLOOKUP(F20,$C$3:$D$8,2,FALSE))</f>
        <v>Васе Богоеска (192)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27" t="s">
        <v>58</v>
      </c>
      <c r="AO20" s="426"/>
    </row>
    <row r="21" spans="3:42" ht="16.2" thickBot="1">
      <c r="C21" s="35"/>
      <c r="D21" s="2"/>
      <c r="Y21" s="80"/>
      <c r="AM21" s="430" t="s">
        <v>59</v>
      </c>
      <c r="AN21" s="428"/>
      <c r="AO21" s="426"/>
    </row>
    <row r="22" spans="3:42" ht="15.6">
      <c r="C22" s="35"/>
      <c r="D22" s="2"/>
      <c r="Y22" s="80"/>
      <c r="AM22" s="431"/>
      <c r="AN22" s="428"/>
      <c r="AO22" s="433" t="s">
        <v>60</v>
      </c>
    </row>
    <row r="23" spans="3:42" ht="16.2" thickBot="1">
      <c r="C23" s="35"/>
      <c r="D23" s="2"/>
      <c r="Y23" s="80"/>
      <c r="AM23" s="432"/>
      <c r="AN23" s="429"/>
      <c r="AO23" s="43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/>
      </c>
      <c r="AO28" s="439"/>
      <c r="AP28" s="439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/>
      </c>
      <c r="AO29" s="440"/>
      <c r="AP29" s="440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/>
      </c>
      <c r="AO30" s="441"/>
      <c r="AP30" s="441"/>
    </row>
    <row r="31" spans="3:42" ht="15.6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/>
      </c>
      <c r="AO31" s="441"/>
      <c r="AP31" s="441"/>
    </row>
    <row r="32" spans="3:42" ht="15.6">
      <c r="C32" s="35"/>
      <c r="D32" s="2"/>
      <c r="F32" s="254">
        <v>2</v>
      </c>
      <c r="G32" s="96" t="str">
        <f>IF(F32="","",VLOOKUP(F32,$C$3:$D$8,2,FALSE))</f>
        <v>Ана Стојановска (181)</v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42" t="str">
        <f>IF(O7="","",IF(O7&lt;O8,G7,G8))</f>
        <v/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/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>Ана Стојановска (181)</v>
      </c>
      <c r="AO34" s="442"/>
      <c r="AP34" s="44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3" t="str">
        <f>IF(O43="","",IF(O43&lt;O44,G43,G44))</f>
        <v/>
      </c>
      <c r="AO35" s="443"/>
      <c r="AP35" s="443"/>
    </row>
    <row r="36" spans="3:42">
      <c r="P36" s="76"/>
      <c r="Y36" s="81"/>
      <c r="AL36" s="164"/>
      <c r="AM36" s="165"/>
      <c r="AN36" s="444"/>
      <c r="AO36" s="444"/>
      <c r="AP36" s="444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G44</f>
        <v>Сара А.Стојановска (182)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O43" s="255"/>
      <c r="AL43" s="163"/>
      <c r="AM43" s="4"/>
      <c r="AN43" s="435"/>
      <c r="AO43" s="435"/>
      <c r="AP43" s="435"/>
    </row>
    <row r="44" spans="3:42">
      <c r="F44" s="254">
        <v>3</v>
      </c>
      <c r="G44" s="96" t="str">
        <f>IF(F44="","",VLOOKUP(F44,$C$3:$D$8,2,FALSE))</f>
        <v>Сара А.Стојановска (182)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tabSelected="1" topLeftCell="E5" zoomScale="70" zoomScaleNormal="70" workbookViewId="0">
      <selection activeCell="AB20" sqref="AB20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Амелиа Николов (187)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Ана Стојановска (181)</v>
      </c>
    </row>
    <row r="5" spans="2:47" ht="15.6">
      <c r="B5" s="48" t="s">
        <v>27</v>
      </c>
      <c r="C5" s="48">
        <v>3</v>
      </c>
      <c r="D5" s="27" t="str">
        <f>IF(' II'!$X$2="","",' II'!$X$2)</f>
        <v>Сара А.Стојановска (182)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Васе Богоеска (192)</v>
      </c>
    </row>
    <row r="7" spans="2:47" ht="15.6">
      <c r="B7" s="48" t="s">
        <v>29</v>
      </c>
      <c r="C7" s="48">
        <v>5</v>
      </c>
      <c r="D7" s="23" t="str">
        <f>IF(' III'!$X$2="","",' III'!$X$2)</f>
        <v>Софија Хасану (194)</v>
      </c>
      <c r="F7" s="314">
        <v>1</v>
      </c>
      <c r="G7" s="151" t="str">
        <f>IF(F7="","",VLOOKUP(F7,$C$3:$D$10,2,FALSE))</f>
        <v>Амелиа Николов (187)</v>
      </c>
      <c r="H7" s="75">
        <v>11</v>
      </c>
      <c r="I7" s="75">
        <v>11</v>
      </c>
      <c r="J7" s="75">
        <v>11</v>
      </c>
      <c r="K7" s="75"/>
      <c r="L7" s="75"/>
      <c r="M7" s="75"/>
      <c r="N7" s="75"/>
      <c r="O7" s="17">
        <f>IF(H7="","",SUMPRODUCT(--(H7:N7&gt;H8:N8)))</f>
        <v>3</v>
      </c>
    </row>
    <row r="8" spans="2:47" ht="16.2" thickBot="1">
      <c r="B8" s="48" t="s">
        <v>53</v>
      </c>
      <c r="C8" s="48">
        <v>6</v>
      </c>
      <c r="D8" s="24" t="str">
        <f>IF(' III'!$X$3="","",' III'!$X$3)</f>
        <v>Фани Јованоска (193)</v>
      </c>
      <c r="F8" s="314">
        <v>4</v>
      </c>
      <c r="G8" s="151" t="str">
        <f>IF(F8="","",VLOOKUP(F8,$C$3:$D$10,2,FALSE))</f>
        <v>Васе Богоеска (192)</v>
      </c>
      <c r="H8" s="75">
        <v>7</v>
      </c>
      <c r="I8" s="75">
        <v>4</v>
      </c>
      <c r="J8" s="75">
        <v>3</v>
      </c>
      <c r="K8" s="75"/>
      <c r="L8" s="75"/>
      <c r="M8" s="75"/>
      <c r="N8" s="75"/>
      <c r="O8" s="17">
        <f>IF(H7="","",SUMPRODUCT(--(H7:N7&lt;H8:N8)))</f>
        <v>0</v>
      </c>
    </row>
    <row r="9" spans="2:47" ht="15.6">
      <c r="B9" s="48" t="s">
        <v>30</v>
      </c>
      <c r="C9" s="48">
        <v>7</v>
      </c>
      <c r="D9" s="27" t="str">
        <f>IF(IV!$X$2="","",IV!$X$2)</f>
        <v>Моника Стајковска (337)</v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>Сара С.Стојановска (183)</v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>Амелиа Николов (187)</v>
      </c>
      <c r="R13" s="75">
        <v>11</v>
      </c>
      <c r="S13" s="75">
        <v>11</v>
      </c>
      <c r="T13" s="75">
        <v>11</v>
      </c>
      <c r="U13" s="75"/>
      <c r="V13" s="75"/>
      <c r="W13" s="75"/>
      <c r="X13" s="75"/>
      <c r="Y13" s="17">
        <f>IF(R13="","",SUMPRODUCT(--(R13:X13&gt;R14:X14)))</f>
        <v>3</v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>Софија Хасану (194)</v>
      </c>
      <c r="R14" s="75">
        <v>9</v>
      </c>
      <c r="S14" s="75">
        <v>3</v>
      </c>
      <c r="T14" s="75">
        <v>7</v>
      </c>
      <c r="U14" s="75"/>
      <c r="V14" s="75"/>
      <c r="W14" s="75"/>
      <c r="X14" s="75"/>
      <c r="Y14" s="17">
        <f>IF(R13="","",SUMPRODUCT(--(R13:X13&lt;R14:X14)))</f>
        <v>0</v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24" t="str">
        <f>IF(AJ25="","",IF(AJ25&gt;AJ26,AB25,AB26))</f>
        <v>Амелиа Николов (187)</v>
      </c>
    </row>
    <row r="16" spans="2:47" ht="15.6">
      <c r="B16" s="35"/>
      <c r="C16" s="35">
        <v>5</v>
      </c>
      <c r="D16" s="315" t="s">
        <v>596</v>
      </c>
      <c r="P16" s="76"/>
      <c r="Y16" s="80"/>
      <c r="AM16" s="424" t="str">
        <f>IF(AJ25="","",IF(AJ25&lt;AJ26,AB25,AB26))</f>
        <v>Фани Јованоска (193)</v>
      </c>
      <c r="AN16" s="424"/>
      <c r="AO16" s="425" t="str">
        <f>IF(AJ25=AJ26,"",IF(AJ34=AJ35,AB34,IF(AJ34&gt;AJ35,AB34,AB35)))</f>
        <v>Софија Хасану (194)</v>
      </c>
    </row>
    <row r="17" spans="2:42" ht="15.6">
      <c r="B17" s="35"/>
      <c r="C17" s="35">
        <v>7</v>
      </c>
      <c r="D17" s="315" t="s">
        <v>597</v>
      </c>
      <c r="P17" s="76"/>
      <c r="Y17" s="80"/>
      <c r="AB17" s="2">
        <v>8</v>
      </c>
      <c r="AJ17" s="8"/>
      <c r="AM17" s="424"/>
      <c r="AN17" s="424"/>
      <c r="AO17" s="425"/>
    </row>
    <row r="18" spans="2:42" ht="15.6">
      <c r="B18" s="35"/>
      <c r="C18" s="35"/>
      <c r="D18" s="2"/>
      <c r="P18" s="76"/>
      <c r="Y18" s="80"/>
      <c r="AJ18" s="8"/>
      <c r="AM18" s="424"/>
      <c r="AO18" s="425"/>
    </row>
    <row r="19" spans="2:42" ht="16.2" thickBot="1">
      <c r="C19" s="35"/>
      <c r="D19" s="2"/>
      <c r="F19" s="314">
        <v>8</v>
      </c>
      <c r="G19" s="151" t="str">
        <f>IF(F19="","",VLOOKUP(F19,$C$3:$D$10,2,FALSE))</f>
        <v>Сара С.Стојановска (183)</v>
      </c>
      <c r="H19" s="75">
        <v>8</v>
      </c>
      <c r="I19" s="75">
        <v>9</v>
      </c>
      <c r="J19" s="75">
        <v>5</v>
      </c>
      <c r="K19" s="75"/>
      <c r="L19" s="75"/>
      <c r="M19" s="75"/>
      <c r="N19" s="75"/>
      <c r="O19" s="17">
        <f>IF(H19="","",SUMPRODUCT(--(H19:N19&gt;H20:N20)))</f>
        <v>0</v>
      </c>
      <c r="Y19" s="80"/>
      <c r="AO19" s="426" t="str">
        <f>IF(AJ25=AJ26,"",IF(OR(AJ34&gt;AJ35,AJ34&lt;AJ35),"",AB35))</f>
        <v>Моника Стајковска (337)</v>
      </c>
    </row>
    <row r="20" spans="2:42" ht="16.2" thickBot="1">
      <c r="C20" s="35"/>
      <c r="D20" s="310">
        <v>5.7</v>
      </c>
      <c r="F20" s="314">
        <v>5</v>
      </c>
      <c r="G20" s="151" t="str">
        <f>IF(F20="","",VLOOKUP(F20,$C$3:$D$10,2,FALSE))</f>
        <v>Софија Хасану (194)</v>
      </c>
      <c r="H20" s="75">
        <v>11</v>
      </c>
      <c r="I20" s="75">
        <v>11</v>
      </c>
      <c r="J20" s="75">
        <v>11</v>
      </c>
      <c r="K20" s="75"/>
      <c r="L20" s="75"/>
      <c r="M20" s="75"/>
      <c r="N20" s="75"/>
      <c r="O20" s="17">
        <f>IF(H19="","",SUMPRODUCT(--(H19:N19&lt;H20:N20)))</f>
        <v>3</v>
      </c>
      <c r="Y20" s="80"/>
      <c r="AN20" s="427" t="s">
        <v>58</v>
      </c>
      <c r="AO20" s="426"/>
    </row>
    <row r="21" spans="2:42" ht="16.350000000000001" customHeight="1" thickBot="1">
      <c r="C21" s="446" t="s">
        <v>598</v>
      </c>
      <c r="D21" s="446"/>
      <c r="Y21" s="80"/>
      <c r="AM21" s="430" t="s">
        <v>59</v>
      </c>
      <c r="AN21" s="428"/>
      <c r="AO21" s="426"/>
    </row>
    <row r="22" spans="2:42" ht="15.6" customHeight="1">
      <c r="C22" s="446"/>
      <c r="D22" s="446"/>
      <c r="Y22" s="80"/>
      <c r="AM22" s="431"/>
      <c r="AN22" s="428"/>
      <c r="AO22" s="433" t="s">
        <v>60</v>
      </c>
    </row>
    <row r="23" spans="2:42" ht="16.350000000000001" customHeight="1" thickBot="1">
      <c r="C23" s="446"/>
      <c r="D23" s="446"/>
      <c r="Y23" s="80"/>
      <c r="AM23" s="432"/>
      <c r="AN23" s="429"/>
      <c r="AO23" s="43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>Амелиа Николов (187)</v>
      </c>
      <c r="AC25" s="75">
        <v>11</v>
      </c>
      <c r="AD25" s="75">
        <v>11</v>
      </c>
      <c r="AE25" s="75">
        <v>7</v>
      </c>
      <c r="AF25" s="75">
        <v>11</v>
      </c>
      <c r="AG25" s="75"/>
      <c r="AH25" s="75"/>
      <c r="AI25" s="75"/>
      <c r="AJ25" s="17">
        <f>IF(AC25="","",SUMPRODUCT(--(AC25:AI25&gt;AC26:AI26)))</f>
        <v>3</v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>Фани Јованоска (193)</v>
      </c>
      <c r="AC26" s="75">
        <v>6</v>
      </c>
      <c r="AD26" s="75">
        <v>8</v>
      </c>
      <c r="AE26" s="75">
        <v>11</v>
      </c>
      <c r="AF26" s="75">
        <v>7</v>
      </c>
      <c r="AG26" s="75"/>
      <c r="AH26" s="75"/>
      <c r="AI26" s="75"/>
      <c r="AJ26" s="17">
        <f>IF(AC25="","",SUMPRODUCT(--(AC25:AI25&lt;AC26:AI26)))</f>
        <v>1</v>
      </c>
    </row>
    <row r="27" spans="2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>Амелиа Николов (187)</v>
      </c>
      <c r="AO28" s="439"/>
      <c r="AP28" s="439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>Фани Јованоска (193)</v>
      </c>
      <c r="AO29" s="440"/>
      <c r="AP29" s="440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>Софија Хасану (194)</v>
      </c>
      <c r="AO30" s="441"/>
      <c r="AP30" s="441"/>
    </row>
    <row r="31" spans="2:42" ht="15.6">
      <c r="C31" s="35"/>
      <c r="D31" s="310">
        <v>5.7</v>
      </c>
      <c r="F31" s="314">
        <v>7</v>
      </c>
      <c r="G31" s="151" t="str">
        <f>IF(F31="","",VLOOKUP(F31,$C$3:$D$10,2,FALSE))</f>
        <v>Моника Стајковска (337)</v>
      </c>
      <c r="H31" s="75">
        <v>11</v>
      </c>
      <c r="I31" s="75">
        <v>12</v>
      </c>
      <c r="J31" s="75">
        <v>11</v>
      </c>
      <c r="K31" s="75">
        <v>11</v>
      </c>
      <c r="L31" s="75"/>
      <c r="M31" s="75"/>
      <c r="N31" s="75"/>
      <c r="O31" s="17">
        <f>IF(H31="","",SUMPRODUCT(--(H31:N31&gt;H32:N32)))</f>
        <v>3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>Моника Стајковска (337)</v>
      </c>
      <c r="AO31" s="441"/>
      <c r="AP31" s="441"/>
    </row>
    <row r="32" spans="2:42" ht="15.6">
      <c r="C32" s="35"/>
      <c r="D32" s="2"/>
      <c r="F32" s="314">
        <v>2</v>
      </c>
      <c r="G32" s="151" t="str">
        <f>IF(F32="","",VLOOKUP(F32,$C$3:$D$10,2,FALSE))</f>
        <v>Ана Стојановска (181)</v>
      </c>
      <c r="H32" s="75">
        <v>7</v>
      </c>
      <c r="I32" s="75">
        <v>14</v>
      </c>
      <c r="J32" s="75">
        <v>9</v>
      </c>
      <c r="K32" s="75">
        <v>5</v>
      </c>
      <c r="L32" s="75"/>
      <c r="M32" s="75"/>
      <c r="N32" s="75"/>
      <c r="O32" s="17">
        <f>IF(H31="","",SUMPRODUCT(--(H31:N31&lt;H32:N32)))</f>
        <v>1</v>
      </c>
      <c r="Y32" s="80"/>
      <c r="AA32" s="38"/>
      <c r="AL32" s="87">
        <v>5</v>
      </c>
      <c r="AM32" s="88" t="s">
        <v>80</v>
      </c>
      <c r="AN32" s="442" t="str">
        <f>IF(O7="","",IF(O7&lt;O8,G7,G8))</f>
        <v>Васе Богоеска (192)</v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>Сара С.Стојановска (183)</v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Софија Хасану (194)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>Ана Стојановска (181)</v>
      </c>
      <c r="AO34" s="442"/>
      <c r="AP34" s="442"/>
    </row>
    <row r="35" spans="3:42">
      <c r="P35" s="76"/>
      <c r="Y35" s="80"/>
      <c r="AB35" s="98" t="str">
        <f>IF(Y37="","",IF(Y37&lt;Y38,Q37,Q38))</f>
        <v>Моника Стајковска (337)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42" t="str">
        <f>IF(O43="","",IF(O43&lt;O44,G43,G44))</f>
        <v>Сара А.Стојановска (182)</v>
      </c>
      <c r="AO35" s="442"/>
      <c r="AP35" s="442"/>
    </row>
    <row r="36" spans="3:42">
      <c r="P36" s="76"/>
      <c r="Y36" s="81"/>
      <c r="AL36" s="163"/>
      <c r="AM36" s="4"/>
      <c r="AN36" s="435"/>
      <c r="AO36" s="435"/>
      <c r="AP36" s="435"/>
    </row>
    <row r="37" spans="3:42">
      <c r="D37" t="s">
        <v>847</v>
      </c>
      <c r="P37" s="76"/>
      <c r="Q37" s="95" t="str">
        <f>IF(O31="","",IF(O31&gt;O32,G31,G32))</f>
        <v>Моника Стајковска (337)</v>
      </c>
      <c r="R37" s="75">
        <v>8</v>
      </c>
      <c r="S37" s="75">
        <v>11</v>
      </c>
      <c r="T37" s="75">
        <v>8</v>
      </c>
      <c r="U37" s="75">
        <v>9</v>
      </c>
      <c r="V37" s="75"/>
      <c r="W37" s="75"/>
      <c r="X37" s="75"/>
      <c r="Y37" s="17">
        <f>IF(R37="","",SUMPRODUCT(--(R37:X37&gt;R38:X38)))</f>
        <v>1</v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IF(O43="","",IF(O43&gt;O44,G43,G44))</f>
        <v>Фани Јованоска (193)</v>
      </c>
      <c r="R38" s="75">
        <v>11</v>
      </c>
      <c r="S38" s="75">
        <v>7</v>
      </c>
      <c r="T38" s="75">
        <v>11</v>
      </c>
      <c r="U38" s="75">
        <v>11</v>
      </c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F43" s="314">
        <v>6</v>
      </c>
      <c r="G43" s="151" t="str">
        <f>IF(F43="","",VLOOKUP(F43,$C$3:$D$10,2,FALSE))</f>
        <v>Фани Јованоска (193)</v>
      </c>
      <c r="H43" s="75">
        <v>11</v>
      </c>
      <c r="I43" s="75">
        <v>13</v>
      </c>
      <c r="J43" s="75">
        <v>12</v>
      </c>
      <c r="K43" s="75"/>
      <c r="L43" s="75"/>
      <c r="M43" s="75"/>
      <c r="N43" s="75"/>
      <c r="O43" s="17">
        <f>IF(H43="","",SUMPRODUCT(--(H43:N43&gt;H44:N44)))</f>
        <v>3</v>
      </c>
      <c r="AL43" s="163"/>
      <c r="AM43" s="4"/>
      <c r="AN43" s="435"/>
      <c r="AO43" s="435"/>
      <c r="AP43" s="435"/>
    </row>
    <row r="44" spans="3:42">
      <c r="F44" s="314">
        <v>3</v>
      </c>
      <c r="G44" s="151" t="str">
        <f>IF(F44="","",VLOOKUP(F44,$C$3:$D$10,2,FALSE))</f>
        <v>Сара А.Стојановска (182)</v>
      </c>
      <c r="H44" s="75">
        <v>4</v>
      </c>
      <c r="I44" s="75">
        <v>11</v>
      </c>
      <c r="J44" s="75">
        <v>10</v>
      </c>
      <c r="K44" s="75"/>
      <c r="L44" s="75"/>
      <c r="M44" s="75"/>
      <c r="N44" s="75"/>
      <c r="O44" s="17">
        <f>IF(H43="","",SUMPRODUCT(--(H43:N43&lt;H44:N44)))</f>
        <v>0</v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2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Амелиа Николов (187)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Ана Стојановска (181)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Сара А.Стојановска (182)</v>
      </c>
      <c r="F5" s="155">
        <v>1</v>
      </c>
      <c r="G5" s="156" t="str">
        <f>IF(F5="","",VLOOKUP(F5,$C$3:$D$18,2,FALSE))</f>
        <v>Амелиа Николов (187)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Васе Богоеска (192)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Софија Хасану (194)</v>
      </c>
      <c r="F7" s="153"/>
      <c r="P7" s="76"/>
      <c r="Q7" s="96" t="str">
        <f>G5</f>
        <v>Амелиа Николов (187)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Фани Јованоска (193)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Моника Стајковска (337)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Сара С.Стојановска (183)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4"/>
      <c r="AY18" s="42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3:52" ht="16.2" thickBot="1">
      <c r="C21" s="35"/>
      <c r="D21" s="2"/>
      <c r="F21" s="153"/>
      <c r="O21" s="8"/>
      <c r="P21" s="76"/>
      <c r="AI21" s="80"/>
      <c r="AW21" s="450" t="s">
        <v>59</v>
      </c>
      <c r="AX21" s="448"/>
      <c r="AY21" s="42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1"/>
      <c r="AX22" s="448"/>
      <c r="AY22" s="453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9"/>
      <c r="AY23" s="454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5" t="str">
        <f>IF(AT25="","",IF(AT25&gt;AT26,AL25,AL26))</f>
        <v/>
      </c>
      <c r="AY28" s="455"/>
      <c r="AZ28" s="455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3" t="str">
        <f>IF(Y43="","",IF(Y43&lt;Y44,Q43,Q44))</f>
        <v/>
      </c>
      <c r="AY35" s="443"/>
      <c r="AZ35" s="443"/>
    </row>
    <row r="36" spans="3:52">
      <c r="F36" s="153"/>
      <c r="Z36" s="76"/>
      <c r="AI36" s="81"/>
      <c r="AV36" s="164"/>
      <c r="AW36" s="165"/>
      <c r="AX36" s="444"/>
      <c r="AY36" s="444"/>
      <c r="AZ36" s="44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5"/>
      <c r="AY37" s="435"/>
      <c r="AZ37" s="435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5"/>
      <c r="AY38" s="435"/>
      <c r="AZ38" s="435"/>
    </row>
    <row r="39" spans="3:52">
      <c r="F39" s="153"/>
      <c r="Z39" s="76"/>
      <c r="AV39" s="163"/>
      <c r="AW39" s="4"/>
      <c r="AX39" s="435"/>
      <c r="AY39" s="435"/>
      <c r="AZ39" s="435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5"/>
      <c r="AY40" s="435"/>
      <c r="AZ40" s="435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5"/>
      <c r="AY41" s="435"/>
      <c r="AZ41" s="435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5"/>
      <c r="AY42" s="435"/>
      <c r="AZ42" s="435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5"/>
      <c r="AY43" s="435"/>
      <c r="AZ43" s="435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Сара А.Стојановска (182)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Амелиа Николов (187)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Ана Стојановска (181)</v>
      </c>
      <c r="E4">
        <v>1</v>
      </c>
      <c r="F4" s="152">
        <v>1</v>
      </c>
      <c r="G4" s="151" t="str">
        <f>IF(F4="","",VLOOKUP(F4,$C$3:$D$18,2,FALSE))</f>
        <v>Амелиа Николов (187)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Сара А.Стојановска (182)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Васе Богоеска (192)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Софија Хасану (194)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Фани Јованоска (193)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Моника Стајковска (337)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Сара С.Стојановска (183)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4"/>
      <c r="AY18" s="42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2:52" ht="16.2" thickBot="1">
      <c r="C21" s="35"/>
      <c r="D21" s="2"/>
      <c r="F21" s="153"/>
      <c r="O21" s="8"/>
      <c r="P21" s="76"/>
      <c r="AI21" s="80"/>
      <c r="AW21" s="456" t="s">
        <v>59</v>
      </c>
      <c r="AX21" s="448"/>
      <c r="AY21" s="42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7"/>
      <c r="AX22" s="448"/>
      <c r="AY22" s="453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49"/>
      <c r="AY23" s="454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39" t="str">
        <f>IF(AT25="","",IF(AT25&gt;AT26,AL25,AL26))</f>
        <v/>
      </c>
      <c r="AY28" s="439"/>
      <c r="AZ28" s="439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2" t="str">
        <f>IF(Y43="","",IF(Y43&lt;Y44,Q43,Q44))</f>
        <v/>
      </c>
      <c r="AY35" s="442"/>
      <c r="AZ35" s="442"/>
    </row>
    <row r="36" spans="3:52">
      <c r="F36" s="153"/>
      <c r="Z36" s="76"/>
      <c r="AI36" s="81"/>
      <c r="AV36" s="92">
        <v>9</v>
      </c>
      <c r="AW36" s="22" t="s">
        <v>20</v>
      </c>
      <c r="AX36" s="459" t="str">
        <f>IF(O4="","",IF(O4&lt;O5,G4,G5))</f>
        <v/>
      </c>
      <c r="AY36" s="459"/>
      <c r="AZ36" s="45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9" t="str">
        <f>IF(O10="","",IF(O10&lt;O11,G10,G11))</f>
        <v/>
      </c>
      <c r="AY37" s="459"/>
      <c r="AZ37" s="45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9" t="str">
        <f>IF(O16="","",IF(O16&lt;O17,G16,G17))</f>
        <v/>
      </c>
      <c r="AY38" s="459"/>
      <c r="AZ38" s="459"/>
    </row>
    <row r="39" spans="3:52">
      <c r="F39" s="153"/>
      <c r="Z39" s="76"/>
      <c r="AV39" s="92">
        <v>9</v>
      </c>
      <c r="AW39" s="22" t="s">
        <v>20</v>
      </c>
      <c r="AX39" s="459" t="str">
        <f>IF(O22="","",IF(O22&lt;O23,G22,G23))</f>
        <v/>
      </c>
      <c r="AY39" s="459"/>
      <c r="AZ39" s="459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9" t="str">
        <f>IF(O28="","",IF(O28&lt;O29,G28,G29))</f>
        <v/>
      </c>
      <c r="AY40" s="459"/>
      <c r="AZ40" s="45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9" t="str">
        <f>IF(O34="","",IF(O34&lt;O35,G34,G35))</f>
        <v/>
      </c>
      <c r="AY41" s="459"/>
      <c r="AZ41" s="459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9" t="str">
        <f>IF(O40="","",IF(O40&lt;O41,G40,G41))</f>
        <v/>
      </c>
      <c r="AY42" s="459"/>
      <c r="AZ42" s="45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9" t="str">
        <f>IF(O46="","",IF(O46&lt;O47,G46,G47))</f>
        <v/>
      </c>
      <c r="AY43" s="459"/>
      <c r="AZ43" s="45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Ана Стојановска (181)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Амелиа Николов (187)</v>
      </c>
      <c r="E3" s="58" t="s">
        <v>530</v>
      </c>
      <c r="F3">
        <v>1</v>
      </c>
      <c r="G3" s="47">
        <v>1</v>
      </c>
      <c r="H3" s="70" t="str">
        <f>IF(G3="","",VLOOKUP(G3,$C$3:$F$26,2,FALSE))</f>
        <v>Амелиа Николов (187)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Ана Стојановска (181)</v>
      </c>
      <c r="G4" s="35"/>
      <c r="Q4" s="62"/>
      <c r="R4" s="74" t="str">
        <f>H3</f>
        <v>Амелиа Николов (187)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Сара А.Стојановска (182)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Васе Богоеска (192)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Софија Хасану (194)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Фани Јованоска (193)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Моника Стајковска (337)</v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Сара С.Стојановска (183)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Сара А.Стојановска (182)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Сара А.Стојановска (182)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Амелиа Николов (187)</v>
      </c>
      <c r="E3" s="316" t="s">
        <v>524</v>
      </c>
      <c r="F3">
        <v>1</v>
      </c>
      <c r="G3" s="47">
        <v>1</v>
      </c>
      <c r="H3" s="70" t="str">
        <f>IF(G3="","",VLOOKUP(G3,$C$3:$E$26,2,FALSE))</f>
        <v>Амелиа Николов (187)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Ана Стојановска (181)</v>
      </c>
      <c r="G4" s="35"/>
      <c r="Q4" s="62"/>
      <c r="R4" s="74" t="str">
        <f>H3</f>
        <v>Амелиа Николов (187)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Сара А.Стојановска (182)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Васе Богоеска (192)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Софија Хасану (194)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Фани Јованоска (193)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Моника Стајковска (337)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Сара С.Стојановска (183)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Сара А.Стојановска (182)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Сара А.Стојановска (182)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2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Амелиа Николов (187)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Ана Стојановска (181)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Сара А.Стојановска (182)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Васе Богоеска (192)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Софија Хасану (194)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Фани Јованоска (193)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Моника Стајковска (337)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>Сара С.Стојановска (183)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2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24" t="str">
        <f>IF(BD33=BD34,"",IF(BD33="","",IF(BD33&lt;BD34,AV33,AV34)))</f>
        <v/>
      </c>
      <c r="BG16" s="424"/>
      <c r="BH16" s="42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24"/>
      <c r="BG17" s="424"/>
      <c r="BH17" s="425"/>
    </row>
    <row r="18" spans="2:60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24"/>
      <c r="BH18" s="42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27" t="s">
        <v>58</v>
      </c>
      <c r="BH20" s="42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28"/>
      <c r="BH21" s="42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0" t="s">
        <v>59</v>
      </c>
      <c r="BG22" s="428"/>
      <c r="BH22" s="43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1"/>
      <c r="BG23" s="429"/>
      <c r="BH23" s="43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4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4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3" t="str">
        <f>IF(BD33=BD34,"",IF(BD33="","",IF(BD33&lt;BD34,AV33,AV34)))</f>
        <v/>
      </c>
      <c r="BG42" s="464"/>
      <c r="BH42" s="464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3"/>
      <c r="BH43" s="464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3"/>
      <c r="BH44" s="464"/>
    </row>
    <row r="45" spans="2:60" ht="16.350000000000001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6" t="str">
        <f>IF(BD33=BD34,"",IF(OR(BD41&gt;BD42,BD41&lt;BD42),"",AV42))</f>
        <v/>
      </c>
    </row>
    <row r="46" spans="2:60" ht="16.350000000000001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27" t="s">
        <v>58</v>
      </c>
      <c r="BH46" s="426"/>
    </row>
    <row r="47" spans="2:60" ht="16.350000000000001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28"/>
      <c r="BH47" s="462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0" t="s">
        <v>59</v>
      </c>
      <c r="BG48" s="428"/>
      <c r="BH48" s="43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1"/>
      <c r="BG49" s="429"/>
      <c r="BH49" s="43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36" t="s">
        <v>81</v>
      </c>
      <c r="BF51" s="437"/>
      <c r="BG51" s="437"/>
      <c r="BH51" s="437"/>
      <c r="BI51" s="438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5" t="str">
        <f>IF(BD33="","",IF(BD33&gt;BD34,AV33,AV34))</f>
        <v/>
      </c>
      <c r="BH52" s="465"/>
      <c r="BI52" s="465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40" t="str">
        <f>IF(BD33=BD34,"",IF(BD33="","",IF(BD33&lt;BD34,AV33,AV34)))</f>
        <v/>
      </c>
      <c r="BH53" s="440"/>
      <c r="BI53" s="440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41" t="str">
        <f>IF(BD33=BD34,"",IF(BD41=BD42,AV41,IF(BD41&gt;BD42,AV41,AV42)))</f>
        <v/>
      </c>
      <c r="BH54" s="441"/>
      <c r="BI54" s="441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41" t="str">
        <f>IF(BD33=BD34,"",IF(BD41=BD42,AV42,IF(BD42&lt;BD41,AV42,AV41)))</f>
        <v/>
      </c>
      <c r="BH55" s="441"/>
      <c r="BI55" s="441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42" t="str">
        <f>IF(AI9="","",IF(AI9&lt;AI10,AA9,AA10))</f>
        <v/>
      </c>
      <c r="BH56" s="442"/>
      <c r="BI56" s="442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42" t="str">
        <f>IF(AI25="","",IF(AI25&lt;AI26,AA25,AA26))</f>
        <v/>
      </c>
      <c r="BH57" s="442"/>
      <c r="BI57" s="442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42" t="str">
        <f>IF(AI41="","",IF(AI41&lt;AI42,AA41,AA42))</f>
        <v/>
      </c>
      <c r="BH58" s="442"/>
      <c r="BI58" s="442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42" t="str">
        <f>IF(AI57="","",IF(AI57&lt;AI58,AA57,AA58))</f>
        <v/>
      </c>
      <c r="BH59" s="442"/>
      <c r="BI59" s="442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9" t="str">
        <f>IF(Y5="","",IF(Y5&lt;Y6,Q5,Q6))</f>
        <v/>
      </c>
      <c r="BH60" s="459"/>
      <c r="BI60" s="459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9" t="str">
        <f>IF(Y13="","",IF(Y13&lt;Y14,Q13,Q14))</f>
        <v/>
      </c>
      <c r="BH61" s="459"/>
      <c r="BI61" s="459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9" t="str">
        <f>IF(Y21="","",IF(Y21&lt;Y22,Q21,Q22))</f>
        <v/>
      </c>
      <c r="BH62" s="459"/>
      <c r="BI62" s="459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9" t="str">
        <f>IF(Y29="","",IF(Y29&lt;Y30,Q29,Q30))</f>
        <v/>
      </c>
      <c r="BH63" s="459"/>
      <c r="BI63" s="459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9" t="str">
        <f>IF(Y37="","",IF(Y37&lt;Y38,Q37,Q38))</f>
        <v/>
      </c>
      <c r="BH64" s="459"/>
      <c r="BI64" s="459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9" t="str">
        <f>IF(Y45="","",IF(Y45&lt;Y46,Q45,Q46))</f>
        <v/>
      </c>
      <c r="BH65" s="459"/>
      <c r="BI65" s="459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9" t="str">
        <f>IF(Y53="","",IF(Y53&lt;Y54,Q53,Q54))</f>
        <v/>
      </c>
      <c r="BH66" s="459"/>
      <c r="BI66" s="459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9" t="str">
        <f>IF(Y61="","",IF(Y61&lt;Y62,Q61,Q62))</f>
        <v/>
      </c>
      <c r="BH67" s="459"/>
      <c r="BI67" s="459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2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Амелиа Николов (187)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Ана Стојановска (181)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Сара А.Стојановска (182)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Васе Богоеска (192)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Софија Хасану (194)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Фани Јованоска (193)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Моника Стајковска (337)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Сара С.Стојановска (183)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topLeftCell="A637" workbookViewId="0">
      <selection activeCell="C652" sqref="C65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797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797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797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797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797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797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797</v>
      </c>
    </row>
    <row r="503" spans="1:3">
      <c r="A503" s="75">
        <v>510</v>
      </c>
      <c r="B503" s="227" t="s">
        <v>689</v>
      </c>
      <c r="C503" s="75" t="s">
        <v>797</v>
      </c>
    </row>
    <row r="504" spans="1:3">
      <c r="A504" s="75">
        <v>511</v>
      </c>
      <c r="B504" s="227" t="s">
        <v>690</v>
      </c>
      <c r="C504" s="75" t="s">
        <v>797</v>
      </c>
    </row>
    <row r="505" spans="1:3">
      <c r="A505" s="75">
        <v>512</v>
      </c>
      <c r="B505" s="227" t="s">
        <v>691</v>
      </c>
      <c r="C505" s="75" t="s">
        <v>797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798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799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800</v>
      </c>
      <c r="C607" s="230" t="s">
        <v>631</v>
      </c>
    </row>
    <row r="608" spans="1:6">
      <c r="A608" s="230">
        <v>615</v>
      </c>
      <c r="B608" s="231" t="s">
        <v>801</v>
      </c>
      <c r="C608" s="230" t="s">
        <v>631</v>
      </c>
    </row>
    <row r="609" spans="1:3">
      <c r="A609" s="230">
        <v>616</v>
      </c>
      <c r="B609" s="231" t="s">
        <v>802</v>
      </c>
      <c r="C609" s="230" t="s">
        <v>631</v>
      </c>
    </row>
    <row r="610" spans="1:3">
      <c r="A610" s="230">
        <v>617</v>
      </c>
      <c r="B610" s="231" t="s">
        <v>803</v>
      </c>
      <c r="C610" s="230" t="s">
        <v>321</v>
      </c>
    </row>
    <row r="611" spans="1:3">
      <c r="A611" s="230">
        <v>618</v>
      </c>
      <c r="B611" s="231" t="s">
        <v>804</v>
      </c>
      <c r="C611" s="230" t="s">
        <v>321</v>
      </c>
    </row>
    <row r="612" spans="1:3">
      <c r="A612" s="75">
        <v>619</v>
      </c>
      <c r="B612" s="231" t="s">
        <v>805</v>
      </c>
      <c r="C612" s="75" t="s">
        <v>136</v>
      </c>
    </row>
    <row r="613" spans="1:3">
      <c r="A613" s="230">
        <v>620</v>
      </c>
      <c r="B613" s="231" t="s">
        <v>806</v>
      </c>
      <c r="C613" s="75" t="s">
        <v>797</v>
      </c>
    </row>
    <row r="614" spans="1:3">
      <c r="A614" s="75">
        <v>621</v>
      </c>
      <c r="B614" s="231" t="s">
        <v>807</v>
      </c>
      <c r="C614" s="75" t="s">
        <v>797</v>
      </c>
    </row>
    <row r="615" spans="1:3">
      <c r="A615" s="230">
        <v>622</v>
      </c>
      <c r="B615" s="231" t="s">
        <v>808</v>
      </c>
      <c r="C615" s="75" t="s">
        <v>797</v>
      </c>
    </row>
    <row r="616" spans="1:3">
      <c r="A616" s="75">
        <v>623</v>
      </c>
      <c r="B616" s="231" t="s">
        <v>809</v>
      </c>
      <c r="C616" s="75" t="s">
        <v>797</v>
      </c>
    </row>
    <row r="617" spans="1:3">
      <c r="A617" s="230">
        <v>624</v>
      </c>
      <c r="B617" s="231" t="s">
        <v>810</v>
      </c>
      <c r="C617" s="75" t="s">
        <v>797</v>
      </c>
    </row>
    <row r="618" spans="1:3">
      <c r="A618" s="230">
        <v>625</v>
      </c>
      <c r="B618" s="231" t="s">
        <v>811</v>
      </c>
      <c r="C618" s="75" t="s">
        <v>331</v>
      </c>
    </row>
    <row r="619" spans="1:3">
      <c r="A619" s="230">
        <v>626</v>
      </c>
      <c r="B619" s="231" t="s">
        <v>812</v>
      </c>
      <c r="C619" s="75" t="s">
        <v>136</v>
      </c>
    </row>
    <row r="620" spans="1:3">
      <c r="A620" s="230">
        <v>627</v>
      </c>
      <c r="B620" s="231" t="s">
        <v>813</v>
      </c>
      <c r="C620" s="75" t="s">
        <v>205</v>
      </c>
    </row>
    <row r="621" spans="1:3">
      <c r="A621" s="230">
        <v>628</v>
      </c>
      <c r="B621" s="231" t="s">
        <v>814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815</v>
      </c>
      <c r="C623" s="75" t="s">
        <v>631</v>
      </c>
    </row>
    <row r="624" spans="1:3">
      <c r="A624" s="230">
        <v>631</v>
      </c>
      <c r="B624" s="231" t="s">
        <v>816</v>
      </c>
      <c r="C624" s="75" t="s">
        <v>631</v>
      </c>
    </row>
    <row r="625" spans="1:3">
      <c r="A625" s="230">
        <v>632</v>
      </c>
      <c r="B625" s="231" t="s">
        <v>817</v>
      </c>
      <c r="C625" s="75" t="s">
        <v>797</v>
      </c>
    </row>
    <row r="626" spans="1:3">
      <c r="A626" s="230">
        <v>633</v>
      </c>
      <c r="B626" s="231" t="s">
        <v>818</v>
      </c>
      <c r="C626" s="75" t="s">
        <v>631</v>
      </c>
    </row>
    <row r="627" spans="1:3">
      <c r="A627" s="75">
        <v>634</v>
      </c>
      <c r="B627" s="231" t="s">
        <v>819</v>
      </c>
      <c r="C627" s="230" t="s">
        <v>536</v>
      </c>
    </row>
    <row r="628" spans="1:3">
      <c r="A628" s="75">
        <v>635</v>
      </c>
      <c r="B628" s="231" t="s">
        <v>820</v>
      </c>
      <c r="C628" s="230" t="s">
        <v>136</v>
      </c>
    </row>
    <row r="629" spans="1:3">
      <c r="A629" s="230">
        <v>636</v>
      </c>
      <c r="B629" s="231" t="s">
        <v>821</v>
      </c>
      <c r="C629" s="230" t="s">
        <v>341</v>
      </c>
    </row>
    <row r="630" spans="1:3">
      <c r="A630" s="230">
        <v>637</v>
      </c>
      <c r="B630" s="231" t="s">
        <v>822</v>
      </c>
      <c r="C630" s="230" t="s">
        <v>823</v>
      </c>
    </row>
    <row r="631" spans="1:3">
      <c r="A631" s="230">
        <v>638</v>
      </c>
      <c r="B631" s="231" t="s">
        <v>824</v>
      </c>
      <c r="C631" s="230" t="s">
        <v>341</v>
      </c>
    </row>
    <row r="632" spans="1:3">
      <c r="A632" s="230">
        <v>639</v>
      </c>
      <c r="B632" s="231" t="s">
        <v>825</v>
      </c>
      <c r="C632" s="230" t="s">
        <v>341</v>
      </c>
    </row>
    <row r="633" spans="1:3">
      <c r="A633" s="230">
        <v>640</v>
      </c>
      <c r="B633" s="227" t="s">
        <v>826</v>
      </c>
      <c r="C633" s="230" t="s">
        <v>341</v>
      </c>
    </row>
    <row r="634" spans="1:3">
      <c r="A634" s="230">
        <v>641</v>
      </c>
      <c r="B634" s="231" t="s">
        <v>827</v>
      </c>
      <c r="C634" s="230" t="s">
        <v>312</v>
      </c>
    </row>
    <row r="635" spans="1:3">
      <c r="A635" s="75">
        <v>642</v>
      </c>
      <c r="B635" s="231" t="s">
        <v>828</v>
      </c>
      <c r="C635" s="230" t="s">
        <v>261</v>
      </c>
    </row>
    <row r="636" spans="1:3">
      <c r="A636" s="230">
        <v>643</v>
      </c>
      <c r="B636" s="231" t="s">
        <v>829</v>
      </c>
      <c r="C636" s="230" t="s">
        <v>196</v>
      </c>
    </row>
    <row r="637" spans="1:3">
      <c r="A637" s="230">
        <v>644</v>
      </c>
      <c r="B637" s="227" t="s">
        <v>830</v>
      </c>
      <c r="C637" s="75" t="s">
        <v>205</v>
      </c>
    </row>
    <row r="638" spans="1:3">
      <c r="A638" s="230">
        <v>645</v>
      </c>
      <c r="B638" s="227" t="s">
        <v>831</v>
      </c>
      <c r="C638" s="230" t="s">
        <v>261</v>
      </c>
    </row>
    <row r="639" spans="1:3">
      <c r="A639" s="230">
        <v>646</v>
      </c>
      <c r="B639" s="227" t="s">
        <v>832</v>
      </c>
      <c r="C639" s="75" t="s">
        <v>306</v>
      </c>
    </row>
    <row r="640" spans="1:3">
      <c r="A640" s="230">
        <v>647</v>
      </c>
      <c r="B640" s="231" t="s">
        <v>833</v>
      </c>
      <c r="C640" s="230" t="s">
        <v>261</v>
      </c>
    </row>
    <row r="641" spans="1:3">
      <c r="A641" s="75">
        <v>648</v>
      </c>
      <c r="B641" s="231" t="s">
        <v>834</v>
      </c>
      <c r="C641" s="75" t="s">
        <v>205</v>
      </c>
    </row>
    <row r="642" spans="1:3">
      <c r="A642" s="75">
        <v>649</v>
      </c>
      <c r="B642" s="231" t="s">
        <v>835</v>
      </c>
      <c r="C642" s="75" t="s">
        <v>205</v>
      </c>
    </row>
    <row r="643" spans="1:3">
      <c r="A643" s="230">
        <v>650</v>
      </c>
      <c r="B643" s="231" t="s">
        <v>836</v>
      </c>
      <c r="C643" s="75" t="s">
        <v>205</v>
      </c>
    </row>
    <row r="644" spans="1:3">
      <c r="A644" s="75">
        <v>651</v>
      </c>
      <c r="B644" s="227" t="s">
        <v>837</v>
      </c>
      <c r="C644" s="75" t="s">
        <v>398</v>
      </c>
    </row>
    <row r="645" spans="1:3">
      <c r="A645" s="75">
        <v>652</v>
      </c>
      <c r="B645" s="227" t="s">
        <v>838</v>
      </c>
      <c r="C645" s="75" t="s">
        <v>398</v>
      </c>
    </row>
    <row r="646" spans="1:3">
      <c r="A646" s="230">
        <v>653</v>
      </c>
      <c r="B646" s="227" t="s">
        <v>839</v>
      </c>
      <c r="C646" s="75" t="s">
        <v>398</v>
      </c>
    </row>
    <row r="647" spans="1:3">
      <c r="A647" s="75">
        <v>654</v>
      </c>
      <c r="B647" s="227" t="s">
        <v>840</v>
      </c>
      <c r="C647" s="75" t="s">
        <v>398</v>
      </c>
    </row>
    <row r="648" spans="1:3">
      <c r="A648" s="75">
        <v>655</v>
      </c>
      <c r="B648" s="227" t="s">
        <v>841</v>
      </c>
      <c r="C648" s="75" t="s">
        <v>398</v>
      </c>
    </row>
    <row r="649" spans="1:3">
      <c r="A649" s="230">
        <v>656</v>
      </c>
      <c r="B649" s="227" t="s">
        <v>842</v>
      </c>
      <c r="C649" s="75" t="s">
        <v>536</v>
      </c>
    </row>
    <row r="650" spans="1:3">
      <c r="A650" s="75">
        <v>657</v>
      </c>
      <c r="B650" s="227" t="s">
        <v>843</v>
      </c>
      <c r="C650" s="75" t="s">
        <v>536</v>
      </c>
    </row>
    <row r="651" spans="1:3">
      <c r="A651" s="75">
        <v>658</v>
      </c>
      <c r="B651" s="227" t="s">
        <v>844</v>
      </c>
      <c r="C651" s="230" t="s">
        <v>225</v>
      </c>
    </row>
    <row r="652" spans="1:3">
      <c r="A652" s="230">
        <v>659</v>
      </c>
      <c r="B652" s="227" t="s">
        <v>845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Амелиа Николов (187)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IF(GROUPS!D5="","",GROUPS!D5)</f>
        <v>Ана Стојановска (181)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IF(GROUPS!D6="","",GROUPS!D6)</f>
        <v>Матеја Смолиќ (214)</v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IF(GROUPS!D7="","",GROUPS!D7)</f>
        <v>Евгенија Пармачка (152)</v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 ht="18.600000000000001" thickBot="1">
      <c r="B9" s="183">
        <v>1</v>
      </c>
      <c r="C9" s="184" t="str">
        <f>IF(C3="","",VLOOKUP(B9,$B$3:$E$6,2,FALSE))</f>
        <v>Амелиа Николов (187)</v>
      </c>
      <c r="D9" s="185">
        <v>3</v>
      </c>
      <c r="E9" s="181" t="str">
        <f>IF(C6="","",VLOOKUP(D9,$B$3:$E$6,2,FALSE))</f>
        <v>Матеја Смолиќ (214)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Ана Стојановска (181)</v>
      </c>
      <c r="D10" s="185">
        <v>4</v>
      </c>
      <c r="E10" s="181" t="str">
        <f>IF(C5="","",VLOOKUP(D10,$B$3:$E$6,2,FALSE))</f>
        <v>Евгенија Пармачка (152)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 ht="18.600000000000001" thickBot="1">
      <c r="B13" s="183">
        <v>1</v>
      </c>
      <c r="C13" s="196" t="str">
        <f>IF(C6="","",VLOOKUP(B13,$B$3:$E$6,2,FALSE))</f>
        <v>Амелиа Николов (187)</v>
      </c>
      <c r="D13" s="185">
        <v>2</v>
      </c>
      <c r="E13" s="181" t="str">
        <f>IF(C5="","",VLOOKUP(D13,$B$3:$E$6,2,FALSE))</f>
        <v>Ана Стојановска (181)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Матеја Смолиќ (214)</v>
      </c>
      <c r="D14" s="185">
        <v>4</v>
      </c>
      <c r="E14" s="181" t="str">
        <f>IF(C4="","",VLOOKUP(D14,$B$3:$E$6,2,FALSE))</f>
        <v>Евгенија Пармачка (152)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 hidden="1">
      <c r="B17" s="128">
        <v>1</v>
      </c>
      <c r="C17" s="129" t="str">
        <f>IF(C5="","",VLOOKUP(B17,$B$3:$E$6,2,FALSE))</f>
        <v>Амелиа Николов (187)</v>
      </c>
      <c r="D17" s="130">
        <v>4</v>
      </c>
      <c r="E17" s="131" t="str">
        <f>IF(C6="","",VLOOKUP(D17,$B$3:$E$6,2,FALSE))</f>
        <v>Евгенија Пармачка (152)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Матеја Смолиќ (214)</v>
      </c>
      <c r="D18" s="140">
        <v>2</v>
      </c>
      <c r="E18" s="141" t="str">
        <f>IF(C5="","",VLOOKUP(D18,$B$3:$E$6,2,FALSE))</f>
        <v>Ана Стојановска (181)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S18" sqref="AS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401" t="str">
        <f>IF(ISERROR(INDEX($C$3:$C$6,MATCH(W2,$T$3:$T$6,0))),"",(INDEX($C$3:$C$6,MATCH(W2,$T$3:$T$6,0))))</f>
        <v>Амелиа Николов (187)</v>
      </c>
      <c r="Y2" s="402"/>
      <c r="Z2" s="403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Амелиа Николов (187)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2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116</v>
      </c>
      <c r="Q3" s="111">
        <f>IF(AND(T9="",T13="",T17=""),"",AP3)</f>
        <v>89</v>
      </c>
      <c r="R3" s="381">
        <f>IF(ISERROR(IF(AND(T9="",T13="",T17=""),"",SUM(AB3:AD3)+(N3-O3)/1000)+(AK3/10000)),"",IF(AND(T9="",T13="",T17=""),"",SUM(AB3:AD3)+(N3-O3)/1000)+(AK3/10000)+(AG3/100000))</f>
        <v>6.0108599999999992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401" t="str">
        <f t="shared" ref="X3:X5" si="0">IF(ISERROR(INDEX($C$3:$C$6,MATCH(W3,$T$3:$T$6,0))),"",(INDEX($C$3:$C$6,MATCH(W3,$T$3:$T$6,0))))</f>
        <v>Ана Стојановска (181)</v>
      </c>
      <c r="Y3" s="402"/>
      <c r="Z3" s="40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116</v>
      </c>
      <c r="AH3" s="10">
        <f>F9+H9+J9+L9+N9+P9+R9</f>
        <v>48</v>
      </c>
      <c r="AI3" s="10">
        <f>F13+H13+J13+L13+N13+P13+R13</f>
        <v>35</v>
      </c>
      <c r="AJ3" s="10">
        <f>F17+H17+J17+L17+N17+P17+R17</f>
        <v>33</v>
      </c>
      <c r="AK3" s="382">
        <f>SUM(AH3:AJ3)-SUM(AM3:AO3)</f>
        <v>27</v>
      </c>
      <c r="AL3" s="383"/>
      <c r="AM3" s="10">
        <f>AH5</f>
        <v>43</v>
      </c>
      <c r="AN3" s="10">
        <f>AI4</f>
        <v>27</v>
      </c>
      <c r="AO3" s="10">
        <f>AJ6</f>
        <v>19</v>
      </c>
      <c r="AP3" s="9">
        <f>SUM(AM3:AO3)</f>
        <v>89</v>
      </c>
    </row>
    <row r="4" spans="2:47" ht="24" customHeight="1">
      <c r="B4" s="101">
        <v>2</v>
      </c>
      <c r="C4" s="378" t="str">
        <f>IF(GROUPS!D5="","",GROUPS!D5)</f>
        <v>Ана Стојановска (181)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1</v>
      </c>
      <c r="L4" s="104">
        <f>T10</f>
        <v>3</v>
      </c>
      <c r="M4" s="115">
        <f>U10</f>
        <v>2</v>
      </c>
      <c r="N4" s="108">
        <f>IF(AND(T10="",U13="",U18=""),"",SUM(F4,J4,L4))</f>
        <v>6</v>
      </c>
      <c r="O4" s="109">
        <f>IF(AND(T10="",U13="",U18=""),"",SUM(G4,K4,M4))</f>
        <v>6</v>
      </c>
      <c r="P4" s="110">
        <f>IF(AND(T10="",U13="",U18=""),"",AG4)</f>
        <v>125</v>
      </c>
      <c r="Q4" s="111">
        <f>IF(AND(T10="",U13="",U18=""),"",AP4)</f>
        <v>110</v>
      </c>
      <c r="R4" s="381">
        <f>IF(ISERROR(IF(AND(T10="",U13="",U18=""),"",SUM(AB4:AD4)+(N4-O4)/1000)+(AK4/10000)+(AG4/100000)),"",IF(AND(T10="",U13="",U18=""),"",SUM(AB4:AD4)+(N4-O4)/1000)+(AK4/10000)+(AG4/100000))</f>
        <v>5.0027499999999998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404" t="str">
        <f t="shared" si="0"/>
        <v>Матеја Смолиќ (214)</v>
      </c>
      <c r="Y4" s="405"/>
      <c r="Z4" s="406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125</v>
      </c>
      <c r="AH4" s="10">
        <f>F10+H10+J10+L10+N10+P10+R10</f>
        <v>58</v>
      </c>
      <c r="AI4" s="10">
        <f>G13+I13+K13+M13+O13+Q13+S13</f>
        <v>27</v>
      </c>
      <c r="AJ4" s="10">
        <f>G18+I18+K18+M18+O18+Q18+S18</f>
        <v>40</v>
      </c>
      <c r="AK4" s="382">
        <f t="shared" ref="AK4:AK6" si="2">SUM(AH4:AJ4)-SUM(AM4:AO4)</f>
        <v>15</v>
      </c>
      <c r="AL4" s="383"/>
      <c r="AM4" s="10">
        <f>AH6</f>
        <v>44</v>
      </c>
      <c r="AN4" s="10">
        <f>AI3</f>
        <v>35</v>
      </c>
      <c r="AO4" s="10">
        <f>AJ5</f>
        <v>31</v>
      </c>
      <c r="AP4" s="9">
        <f t="shared" ref="AP4:AP6" si="3">SUM(AM4:AO4)</f>
        <v>110</v>
      </c>
    </row>
    <row r="5" spans="2:47" ht="24" customHeight="1">
      <c r="B5" s="101">
        <v>3</v>
      </c>
      <c r="C5" s="378" t="str">
        <f>IF(GROUPS!D6="","",GROUPS!D6)</f>
        <v>Матеја Смолиќ (214)</v>
      </c>
      <c r="D5" s="379"/>
      <c r="E5" s="380"/>
      <c r="F5" s="113">
        <f>U9</f>
        <v>2</v>
      </c>
      <c r="G5" s="106">
        <f>T9</f>
        <v>3</v>
      </c>
      <c r="H5" s="104">
        <f>T18</f>
        <v>1</v>
      </c>
      <c r="I5" s="106">
        <f>U18</f>
        <v>3</v>
      </c>
      <c r="J5" s="114"/>
      <c r="K5" s="103"/>
      <c r="L5" s="104">
        <f>T14</f>
        <v>3</v>
      </c>
      <c r="M5" s="115">
        <f>U14</f>
        <v>1</v>
      </c>
      <c r="N5" s="108">
        <f>IF(AND(U9="",T14="",T18=""),"",SUM(F5,H5,L5))</f>
        <v>6</v>
      </c>
      <c r="O5" s="109">
        <f>IF(AND(U9="",T14="",T18=""),"",SUM(G5,I5,M5))</f>
        <v>7</v>
      </c>
      <c r="P5" s="110">
        <f>IF(AND(U9="",T14="",T18=""),"",AG5)</f>
        <v>116</v>
      </c>
      <c r="Q5" s="111">
        <f>IF(AND(U9="",T14="",T18=""),"",AP5)</f>
        <v>119</v>
      </c>
      <c r="R5" s="381">
        <f>IF(ISERROR(IF(AND(U9="",T14="",T18=""),"",SUM(AB5:AD5)+(N5-O5)/1000)+(AK5/10000)+(AG5/100000)),"",IF(AND(U9="",T14="",T18=""),"",SUM(AB5:AD5)+(N5-O5)/1000)+(AK5/10000)+(AG5/100000))</f>
        <v>3.99986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404" t="str">
        <f t="shared" si="0"/>
        <v>Евгенија Пармачка (152)</v>
      </c>
      <c r="Y5" s="405"/>
      <c r="Z5" s="40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116</v>
      </c>
      <c r="AH5" s="10">
        <f>G9+I9+K9+M9+O9+Q9+S9</f>
        <v>43</v>
      </c>
      <c r="AI5" s="10">
        <f>F14+H14+J14+L14+N14+P14+R14</f>
        <v>42</v>
      </c>
      <c r="AJ5" s="10">
        <f>F18+H18+J18+L18+N18+P18+R18</f>
        <v>31</v>
      </c>
      <c r="AK5" s="382">
        <f t="shared" si="2"/>
        <v>-3</v>
      </c>
      <c r="AL5" s="383"/>
      <c r="AM5" s="10">
        <f>AH3</f>
        <v>48</v>
      </c>
      <c r="AN5" s="10">
        <f>AI6</f>
        <v>31</v>
      </c>
      <c r="AO5" s="10">
        <f>AJ4</f>
        <v>40</v>
      </c>
      <c r="AP5" s="9">
        <f t="shared" si="3"/>
        <v>119</v>
      </c>
    </row>
    <row r="6" spans="2:47" ht="24" customHeight="1" thickBot="1">
      <c r="B6" s="116">
        <v>4</v>
      </c>
      <c r="C6" s="387" t="str">
        <f>IF(GROUPS!D7="","",GROUPS!D7)</f>
        <v>Евгенија Пармачка (152)</v>
      </c>
      <c r="D6" s="388"/>
      <c r="E6" s="389"/>
      <c r="F6" s="117">
        <f>U17</f>
        <v>0</v>
      </c>
      <c r="G6" s="118">
        <f>T17</f>
        <v>3</v>
      </c>
      <c r="H6" s="119">
        <f>U10</f>
        <v>2</v>
      </c>
      <c r="I6" s="118">
        <f>T10</f>
        <v>3</v>
      </c>
      <c r="J6" s="119">
        <f>U14</f>
        <v>1</v>
      </c>
      <c r="K6" s="118">
        <f>T14</f>
        <v>3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9</v>
      </c>
      <c r="P6" s="124">
        <f>IF(AND(U10="",U14="",U17=""),"",AG6)</f>
        <v>94</v>
      </c>
      <c r="Q6" s="125">
        <f>IF(AND(U10="",U14="",U17=""),"",AP6)</f>
        <v>133</v>
      </c>
      <c r="R6" s="390">
        <f>IF(ISERROR(IF(AND(U10="",U14="",U17=""),"",SUM(AB6:AD6)+(N6-O6)/1000)+(AK6/10000)+(AG6/100000)),"",IF(AND(U10="",U14="",U17=""),"",SUM(AB6:AD6)+(N6-O6)/1000)+(AK6/10000)+(AG6/100000))</f>
        <v>2.9910400000000004</v>
      </c>
      <c r="S6" s="390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94</v>
      </c>
      <c r="AH6" s="10">
        <f>G10+I10+K10+M10+O10+Q10+S10</f>
        <v>44</v>
      </c>
      <c r="AI6" s="10">
        <f>G14+I14+K14+M14+O14+Q14+S14</f>
        <v>31</v>
      </c>
      <c r="AJ6" s="10">
        <f>G17+I17+K17+M17+O17+Q17+S17</f>
        <v>19</v>
      </c>
      <c r="AK6" s="382">
        <f t="shared" si="2"/>
        <v>-39</v>
      </c>
      <c r="AL6" s="383"/>
      <c r="AM6" s="10">
        <f>AH4</f>
        <v>58</v>
      </c>
      <c r="AN6" s="10">
        <f>AI5</f>
        <v>42</v>
      </c>
      <c r="AO6" s="10">
        <f>AJ3</f>
        <v>33</v>
      </c>
      <c r="AP6" s="9">
        <f t="shared" si="3"/>
        <v>133</v>
      </c>
    </row>
    <row r="7" spans="2:47" ht="18.600000000000001" thickBot="1">
      <c r="P7" s="127">
        <f>SUM(P3:P6)</f>
        <v>451</v>
      </c>
      <c r="Q7" s="127">
        <f>SUM(Q3:Q6)</f>
        <v>451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Амелиа Николов (187)</v>
      </c>
      <c r="D9" s="130">
        <v>3</v>
      </c>
      <c r="E9" s="131" t="str">
        <f>IF(C5="","",VLOOKUP(D9,$B$3:$E$6,2,FALSE))</f>
        <v>Матеја Смолиќ (214)</v>
      </c>
      <c r="F9" s="132">
        <v>9</v>
      </c>
      <c r="G9" s="133">
        <v>11</v>
      </c>
      <c r="H9" s="134">
        <v>11</v>
      </c>
      <c r="I9" s="133">
        <v>5</v>
      </c>
      <c r="J9" s="132">
        <v>11</v>
      </c>
      <c r="K9" s="135">
        <v>8</v>
      </c>
      <c r="L9" s="134">
        <v>6</v>
      </c>
      <c r="M9" s="133">
        <v>11</v>
      </c>
      <c r="N9" s="132">
        <v>11</v>
      </c>
      <c r="O9" s="135">
        <v>8</v>
      </c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0</v>
      </c>
      <c r="AI9" s="10">
        <f>IF(M9="","",IF(M9&gt;L9,1,0))</f>
        <v>1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Стојановска (181)</v>
      </c>
      <c r="D10" s="140">
        <v>4</v>
      </c>
      <c r="E10" s="141" t="str">
        <f>IF(C6="","",VLOOKUP(D10,$B$3:$E$6,2,FALSE))</f>
        <v>Евгенија Пармачка (152)</v>
      </c>
      <c r="F10" s="142">
        <v>16</v>
      </c>
      <c r="G10" s="143">
        <v>18</v>
      </c>
      <c r="H10" s="144">
        <v>9</v>
      </c>
      <c r="I10" s="143">
        <v>11</v>
      </c>
      <c r="J10" s="142">
        <v>11</v>
      </c>
      <c r="K10" s="145">
        <v>8</v>
      </c>
      <c r="L10" s="144">
        <v>11</v>
      </c>
      <c r="M10" s="143">
        <v>4</v>
      </c>
      <c r="N10" s="142">
        <v>11</v>
      </c>
      <c r="O10" s="145">
        <v>3</v>
      </c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Амелиа Николов (187)</v>
      </c>
      <c r="D13" s="130">
        <v>2</v>
      </c>
      <c r="E13" s="131" t="str">
        <f>IF(C4="","",VLOOKUP(D13,$B$3:$E$6,2,FALSE))</f>
        <v>Ана Стојановска (181)</v>
      </c>
      <c r="F13" s="132">
        <v>11</v>
      </c>
      <c r="G13" s="133">
        <v>8</v>
      </c>
      <c r="H13" s="134">
        <v>13</v>
      </c>
      <c r="I13" s="133">
        <v>11</v>
      </c>
      <c r="J13" s="132">
        <v>11</v>
      </c>
      <c r="K13" s="135">
        <v>8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Матеја Смолиќ (214)</v>
      </c>
      <c r="D14" s="140">
        <v>4</v>
      </c>
      <c r="E14" s="141" t="str">
        <f>IF(C6="","",VLOOKUP(D14,$B$3:$E$6,2,FALSE))</f>
        <v>Евгенија Пармачка (152)</v>
      </c>
      <c r="F14" s="142">
        <v>11</v>
      </c>
      <c r="G14" s="143">
        <v>9</v>
      </c>
      <c r="H14" s="144">
        <v>11</v>
      </c>
      <c r="I14" s="143">
        <v>3</v>
      </c>
      <c r="J14" s="142">
        <v>9</v>
      </c>
      <c r="K14" s="145">
        <v>11</v>
      </c>
      <c r="L14" s="144">
        <v>11</v>
      </c>
      <c r="M14" s="143">
        <v>8</v>
      </c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1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0</v>
      </c>
      <c r="AG14" s="10">
        <f>IF(K14="","",IF(K14&gt;J14,1,0))</f>
        <v>1</v>
      </c>
      <c r="AH14" s="10">
        <f>IF(L14="","",IF(L14&gt;M14,1,0))</f>
        <v>1</v>
      </c>
      <c r="AI14" s="10">
        <f>IF(M14="","",IF(M14&gt;L14,1,0))</f>
        <v>0</v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Амелиа Николов (187)</v>
      </c>
      <c r="D17" s="130">
        <v>4</v>
      </c>
      <c r="E17" s="131" t="str">
        <f>IF(C6="","",VLOOKUP(D17,$B$3:$E$6,2,FALSE))</f>
        <v>Евгенија Пармачка (152)</v>
      </c>
      <c r="F17" s="132">
        <v>11</v>
      </c>
      <c r="G17" s="133">
        <v>8</v>
      </c>
      <c r="H17" s="134">
        <v>11</v>
      </c>
      <c r="I17" s="133">
        <v>3</v>
      </c>
      <c r="J17" s="132">
        <v>11</v>
      </c>
      <c r="K17" s="135">
        <v>8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Матеја Смолиќ (214)</v>
      </c>
      <c r="D18" s="140">
        <v>2</v>
      </c>
      <c r="E18" s="141" t="str">
        <f>IF(C4="","",VLOOKUP(D18,$B$3:$E$6,2,FALSE))</f>
        <v>Ана Стојановска (181)</v>
      </c>
      <c r="F18" s="142">
        <v>7</v>
      </c>
      <c r="G18" s="143">
        <v>11</v>
      </c>
      <c r="H18" s="144">
        <v>10</v>
      </c>
      <c r="I18" s="143">
        <v>12</v>
      </c>
      <c r="J18" s="142">
        <v>11</v>
      </c>
      <c r="K18" s="145">
        <v>6</v>
      </c>
      <c r="L18" s="144">
        <v>3</v>
      </c>
      <c r="M18" s="143">
        <v>11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1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T17" sqref="AT1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Сара А.Стојановска (182)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IF(GROUPS!F4="","",GROUPS!F4)</f>
        <v>Ива Димитриевска (219)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Васе Богоеска (192)</v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IF(GROUPS!F5="","",GROUPS!F5)</f>
        <v>Васе Богоеска (192)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>
        <f>U18</f>
        <v>2</v>
      </c>
      <c r="K4" s="106">
        <f>T18</f>
        <v>3</v>
      </c>
      <c r="L4" s="104">
        <f>T10</f>
        <v>3</v>
      </c>
      <c r="M4" s="115">
        <f>U10</f>
        <v>0</v>
      </c>
      <c r="N4" s="108">
        <f>IF(AND(T10="",U13="",U18=""),"",SUM(F4,J4,L4))</f>
        <v>5</v>
      </c>
      <c r="O4" s="109">
        <f>IF(AND(T10="",U13="",U18=""),"",SUM(G4,K4,M4))</f>
        <v>3</v>
      </c>
      <c r="P4" s="110">
        <f>IF(AND(T10="",U13="",U18=""),"",AG4)</f>
        <v>76</v>
      </c>
      <c r="Q4" s="111">
        <f>IF(AND(T10="",U13="",U18=""),"",AP4)</f>
        <v>59</v>
      </c>
      <c r="R4" s="381">
        <f>IF(ISERROR(IF(AND(T10="",U13="",U18=""),"",SUM(AB4:AD4)+(N4-O4)/1000)+(AK4/10000)+(AG4/100000)),"",IF(AND(T10="",U13="",U18=""),"",SUM(AB4:AD4)+(N4-O4)/1000)+(AK4/10000)+(AG4/100000))</f>
        <v>3.0044599999999999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4" t="str">
        <f t="shared" si="0"/>
        <v>Елена Марковска (515)</v>
      </c>
      <c r="Y4" s="385"/>
      <c r="Z4" s="386"/>
      <c r="AB4" s="10" t="str">
        <f>IF(F4="","",IF(F4&gt;G4,2,1))</f>
        <v/>
      </c>
      <c r="AC4" s="10">
        <f>IF(J4="","",IF(J4&gt;K4,2,1))</f>
        <v>1</v>
      </c>
      <c r="AD4" s="10">
        <f>IF(L4="","",IF(L4&gt;M4,2,1))</f>
        <v>2</v>
      </c>
      <c r="AE4" s="182"/>
      <c r="AG4" s="11">
        <f t="shared" ref="AG4:AG6" si="1">SUM(AH4:AJ4)</f>
        <v>76</v>
      </c>
      <c r="AH4" s="10">
        <f>F10+H10+J10+L10+N10+P10+R10</f>
        <v>33</v>
      </c>
      <c r="AI4" s="10">
        <f>G13+I13+K13+M13+O13+Q13+S13</f>
        <v>0</v>
      </c>
      <c r="AJ4" s="10">
        <f>G18+I18+K18+M18+O18+Q18+S18</f>
        <v>43</v>
      </c>
      <c r="AK4" s="382">
        <f t="shared" ref="AK4:AK6" si="2">SUM(AH4:AJ4)-SUM(AM4:AO4)</f>
        <v>17</v>
      </c>
      <c r="AL4" s="383"/>
      <c r="AM4" s="10">
        <f>AH6</f>
        <v>16</v>
      </c>
      <c r="AN4" s="10">
        <f>AI3</f>
        <v>0</v>
      </c>
      <c r="AO4" s="10">
        <f>AJ5</f>
        <v>43</v>
      </c>
      <c r="AP4" s="9">
        <f t="shared" ref="AP4:AP6" si="3">SUM(AM4:AO4)</f>
        <v>59</v>
      </c>
    </row>
    <row r="5" spans="2:47" ht="24" customHeight="1">
      <c r="B5" s="101">
        <v>3</v>
      </c>
      <c r="C5" s="378" t="str">
        <f>IF(GROUPS!F6="","",GROUPS!F6)</f>
        <v>Сара А.Стојановска (182)</v>
      </c>
      <c r="D5" s="379"/>
      <c r="E5" s="380"/>
      <c r="F5" s="113" t="str">
        <f>U9</f>
        <v/>
      </c>
      <c r="G5" s="106" t="str">
        <f>T9</f>
        <v/>
      </c>
      <c r="H5" s="104">
        <f>T18</f>
        <v>3</v>
      </c>
      <c r="I5" s="106">
        <f>U18</f>
        <v>2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6</v>
      </c>
      <c r="O5" s="109">
        <f>IF(AND(U9="",T14="",T18=""),"",SUM(G5,I5,M5))</f>
        <v>2</v>
      </c>
      <c r="P5" s="110">
        <f>IF(AND(U9="",T14="",T18=""),"",AG5)</f>
        <v>76</v>
      </c>
      <c r="Q5" s="111">
        <f>IF(AND(U9="",T14="",T18=""),"",AP5)</f>
        <v>57</v>
      </c>
      <c r="R5" s="381">
        <f>IF(ISERROR(IF(AND(U9="",T14="",T18=""),"",SUM(AB5:AD5)+(N5-O5)/1000)+(AK5/10000)+(AG5/100000)),"",IF(AND(U9="",T14="",T18=""),"",SUM(AB5:AD5)+(N5-O5)/1000)+(AK5/10000)+(AG5/100000))</f>
        <v>4.0066599999999992</v>
      </c>
      <c r="S5" s="381"/>
      <c r="T5" s="112">
        <f>IF(ISERROR(IF(C5="","",RANK(R5,$R$3:$S$6,0))),"",IF(C5="","",RANK(R5,$R$3:$S$6,0)))</f>
        <v>1</v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76</v>
      </c>
      <c r="AH5" s="10">
        <f>G9+I9+K9+M9+O9+Q9+S9</f>
        <v>0</v>
      </c>
      <c r="AI5" s="10">
        <f>F14+H14+J14+L14+N14+P14+R14</f>
        <v>33</v>
      </c>
      <c r="AJ5" s="10">
        <f>F18+H18+J18+L18+N18+P18+R18</f>
        <v>43</v>
      </c>
      <c r="AK5" s="382">
        <f t="shared" si="2"/>
        <v>19</v>
      </c>
      <c r="AL5" s="383"/>
      <c r="AM5" s="10">
        <f>AH3</f>
        <v>0</v>
      </c>
      <c r="AN5" s="10">
        <f>AI6</f>
        <v>14</v>
      </c>
      <c r="AO5" s="10">
        <f>AJ4</f>
        <v>43</v>
      </c>
      <c r="AP5" s="9">
        <f t="shared" si="3"/>
        <v>57</v>
      </c>
    </row>
    <row r="6" spans="2:47" ht="24" customHeight="1" thickBot="1">
      <c r="B6" s="116">
        <v>4</v>
      </c>
      <c r="C6" s="387" t="str">
        <f>IF(GROUPS!F7="","",GROUPS!F7)</f>
        <v>Елена Марковска (515)</v>
      </c>
      <c r="D6" s="388"/>
      <c r="E6" s="389"/>
      <c r="F6" s="117" t="str">
        <f>U17</f>
        <v/>
      </c>
      <c r="G6" s="118" t="str">
        <f>T17</f>
        <v/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6</v>
      </c>
      <c r="P6" s="124">
        <f>IF(AND(U10="",U14="",U17=""),"",AG6)</f>
        <v>30</v>
      </c>
      <c r="Q6" s="125">
        <f>IF(AND(U10="",U14="",U17=""),"",AP6)</f>
        <v>66</v>
      </c>
      <c r="R6" s="390">
        <f>IF(ISERROR(IF(AND(U10="",U14="",U17=""),"",SUM(AB6:AD6)+(N6-O6)/1000)+(AK6/10000)+(AG6/100000)),"",IF(AND(U10="",U14="",U17=""),"",SUM(AB6:AD6)+(N6-O6)/1000)+(AK6/10000)+(AG6/100000))</f>
        <v>1.9906999999999999</v>
      </c>
      <c r="S6" s="390"/>
      <c r="T6" s="126">
        <f>IF(ISERROR(IF(C6="","",RANK(R6,$R$3:$S$6,0))),"",IF(C6="","",RANK(R6,$R$3:$S$6,0)))</f>
        <v>3</v>
      </c>
      <c r="AB6" s="10" t="str">
        <f t="shared" si="4"/>
        <v/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30</v>
      </c>
      <c r="AH6" s="10">
        <f>G10+I10+K10+M10+O10+Q10+S10</f>
        <v>16</v>
      </c>
      <c r="AI6" s="10">
        <f>G14+I14+K14+M14+O14+Q14+S14</f>
        <v>14</v>
      </c>
      <c r="AJ6" s="10">
        <f>G17+I17+K17+M17+O17+Q17+S17</f>
        <v>0</v>
      </c>
      <c r="AK6" s="382">
        <f t="shared" si="2"/>
        <v>-36</v>
      </c>
      <c r="AL6" s="383"/>
      <c r="AM6" s="10">
        <f>AH4</f>
        <v>33</v>
      </c>
      <c r="AN6" s="10">
        <f>AI5</f>
        <v>33</v>
      </c>
      <c r="AO6" s="10">
        <f>AJ3</f>
        <v>0</v>
      </c>
      <c r="AP6" s="9">
        <f t="shared" si="3"/>
        <v>66</v>
      </c>
    </row>
    <row r="7" spans="2:47" ht="18.600000000000001" thickBot="1">
      <c r="P7" s="127">
        <f>SUM(P3:P6)</f>
        <v>182</v>
      </c>
      <c r="Q7" s="127">
        <f>SUM(Q3:Q6)</f>
        <v>182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Ива Димитриевска (219)</v>
      </c>
      <c r="D9" s="130">
        <v>3</v>
      </c>
      <c r="E9" s="131" t="str">
        <f>IF(C5="","",VLOOKUP(D9,$B$3:$E$6,2,FALSE))</f>
        <v>Сара А.Стојановска (182)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Васе Богоеска (192)</v>
      </c>
      <c r="D10" s="140">
        <v>4</v>
      </c>
      <c r="E10" s="141" t="str">
        <f>IF(C6="","",VLOOKUP(D10,$B$3:$E$6,2,FALSE))</f>
        <v>Елена Марковска (515)</v>
      </c>
      <c r="F10" s="142">
        <v>11</v>
      </c>
      <c r="G10" s="143">
        <v>4</v>
      </c>
      <c r="H10" s="144">
        <v>11</v>
      </c>
      <c r="I10" s="143">
        <v>8</v>
      </c>
      <c r="J10" s="142">
        <v>11</v>
      </c>
      <c r="K10" s="145">
        <v>4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Ива Димитриевска (219)</v>
      </c>
      <c r="D13" s="130">
        <v>2</v>
      </c>
      <c r="E13" s="131" t="str">
        <f>IF(C4="","",VLOOKUP(D13,$B$3:$E$6,2,FALSE))</f>
        <v>Васе Богоеска (192)</v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Сара А.Стојановска (182)</v>
      </c>
      <c r="D14" s="140">
        <v>4</v>
      </c>
      <c r="E14" s="141" t="str">
        <f>IF(C6="","",VLOOKUP(D14,$B$3:$E$6,2,FALSE))</f>
        <v>Елена Марковска (515)</v>
      </c>
      <c r="F14" s="142">
        <v>11</v>
      </c>
      <c r="G14" s="143">
        <v>3</v>
      </c>
      <c r="H14" s="144">
        <v>11</v>
      </c>
      <c r="I14" s="143">
        <v>7</v>
      </c>
      <c r="J14" s="142">
        <v>11</v>
      </c>
      <c r="K14" s="145">
        <v>4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Ива Димитриевска (219)</v>
      </c>
      <c r="D17" s="130">
        <v>4</v>
      </c>
      <c r="E17" s="131" t="str">
        <f>IF(C6="","",VLOOKUP(D17,$B$3:$E$6,2,FALSE))</f>
        <v>Елена Марковска (515)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Сара А.Стојановска (182)</v>
      </c>
      <c r="D18" s="140">
        <v>2</v>
      </c>
      <c r="E18" s="141" t="str">
        <f>IF(C4="","",VLOOKUP(D18,$B$3:$E$6,2,FALSE))</f>
        <v>Васе Богоеска (192)</v>
      </c>
      <c r="F18" s="142">
        <v>11</v>
      </c>
      <c r="G18" s="143">
        <v>6</v>
      </c>
      <c r="H18" s="144">
        <v>11</v>
      </c>
      <c r="I18" s="143">
        <v>6</v>
      </c>
      <c r="J18" s="142">
        <v>5</v>
      </c>
      <c r="K18" s="145">
        <v>11</v>
      </c>
      <c r="L18" s="144">
        <v>5</v>
      </c>
      <c r="M18" s="143">
        <v>11</v>
      </c>
      <c r="N18" s="142">
        <v>11</v>
      </c>
      <c r="O18" s="145">
        <v>9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Y15" sqref="Y1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Софија Хасану (194)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IF(GROUPS!H4="","",GROUPS!H4)</f>
        <v>Софија Хасану (194)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30</v>
      </c>
      <c r="R3" s="381">
        <f>IF(ISERROR(IF(AND(T9="",T13="",T17=""),"",SUM(AB3:AD3)+(N3-O3)/1000)+(AK3/10000)),"",IF(AND(T9="",T13="",T17=""),"",SUM(AB3:AD3)+(N3-O3)/1000)+(AK3/10000)+(AG3/100000))</f>
        <v>4.0102599999999997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Фани Јованоска (193)</v>
      </c>
      <c r="Y3" s="374"/>
      <c r="Z3" s="37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2">
        <f>SUM(AH3:AJ3)-SUM(AM3:AO3)</f>
        <v>36</v>
      </c>
      <c r="AL3" s="383"/>
      <c r="AM3" s="10">
        <f>AH5</f>
        <v>16</v>
      </c>
      <c r="AN3" s="10">
        <f>AI4</f>
        <v>14</v>
      </c>
      <c r="AO3" s="10">
        <f>AJ6</f>
        <v>0</v>
      </c>
      <c r="AP3" s="9">
        <f>SUM(AM3:AO3)</f>
        <v>30</v>
      </c>
    </row>
    <row r="4" spans="2:47" ht="24" customHeight="1">
      <c r="B4" s="101">
        <v>2</v>
      </c>
      <c r="C4" s="378" t="str">
        <f>IF(GROUPS!H5="","",GROUPS!H5)</f>
        <v>Фани Јованоска (193)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47</v>
      </c>
      <c r="Q4" s="111">
        <f>IF(AND(T10="",U13="",U18=""),"",AP4)</f>
        <v>48</v>
      </c>
      <c r="R4" s="381">
        <f>IF(ISERROR(IF(AND(T10="",U13="",U18=""),"",SUM(AB4:AD4)+(N4-O4)/1000)+(AK4/10000)+(AG4/100000)),"",IF(AND(T10="",U13="",U18=""),"",SUM(AB4:AD4)+(N4-O4)/1000)+(AK4/10000)+(AG4/100000))</f>
        <v>3.0003699999999998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384" t="str">
        <f t="shared" si="0"/>
        <v>Сара Ризовска (339)</v>
      </c>
      <c r="Y4" s="385"/>
      <c r="Z4" s="386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47</v>
      </c>
      <c r="AH4" s="10">
        <f>F10+H10+J10+L10+N10+P10+R10</f>
        <v>0</v>
      </c>
      <c r="AI4" s="10">
        <f>G13+I13+K13+M13+O13+Q13+S13</f>
        <v>14</v>
      </c>
      <c r="AJ4" s="10">
        <f>G18+I18+K18+M18+O18+Q18+S18</f>
        <v>33</v>
      </c>
      <c r="AK4" s="382">
        <f t="shared" ref="AK4:AK6" si="2">SUM(AH4:AJ4)-SUM(AM4:AO4)</f>
        <v>-1</v>
      </c>
      <c r="AL4" s="383"/>
      <c r="AM4" s="10">
        <f>AH6</f>
        <v>0</v>
      </c>
      <c r="AN4" s="10">
        <f>AI3</f>
        <v>33</v>
      </c>
      <c r="AO4" s="10">
        <f>AJ5</f>
        <v>15</v>
      </c>
      <c r="AP4" s="9">
        <f t="shared" ref="AP4:AP6" si="3">SUM(AM4:AO4)</f>
        <v>48</v>
      </c>
    </row>
    <row r="5" spans="2:47" ht="24" customHeight="1">
      <c r="B5" s="101">
        <v>3</v>
      </c>
      <c r="C5" s="378" t="str">
        <f>IF(GROUPS!H6="","",GROUPS!H6)</f>
        <v>Сара Ризовска (339)</v>
      </c>
      <c r="D5" s="379"/>
      <c r="E5" s="380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31</v>
      </c>
      <c r="Q5" s="111">
        <f>IF(AND(U9="",T14="",T18=""),"",AP5)</f>
        <v>66</v>
      </c>
      <c r="R5" s="381">
        <f>IF(ISERROR(IF(AND(U9="",T14="",T18=""),"",SUM(AB5:AD5)+(N5-O5)/1000)+(AK5/10000)+(AG5/100000)),"",IF(AND(U9="",T14="",T18=""),"",SUM(AB5:AD5)+(N5-O5)/1000)+(AK5/10000)+(AG5/100000))</f>
        <v>1.99081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4" t="str">
        <f t="shared" si="0"/>
        <v/>
      </c>
      <c r="Y5" s="385"/>
      <c r="Z5" s="386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31</v>
      </c>
      <c r="AH5" s="10">
        <f>G9+I9+K9+M9+O9+Q9+S9</f>
        <v>16</v>
      </c>
      <c r="AI5" s="10">
        <f>F14+H14+J14+L14+N14+P14+R14</f>
        <v>0</v>
      </c>
      <c r="AJ5" s="10">
        <f>F18+H18+J18+L18+N18+P18+R18</f>
        <v>15</v>
      </c>
      <c r="AK5" s="382">
        <f t="shared" si="2"/>
        <v>-35</v>
      </c>
      <c r="AL5" s="383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7" t="str">
        <f>IF(GROUPS!H7="","",GROUPS!H7)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144</v>
      </c>
      <c r="Q7" s="127">
        <f>SUM(Q3:Q6)</f>
        <v>144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Софија Хасану (194)</v>
      </c>
      <c r="D9" s="130">
        <v>3</v>
      </c>
      <c r="E9" s="131" t="str">
        <f>IF(C5="","",VLOOKUP(D9,$B$3:$E$6,2,FALSE))</f>
        <v>Сара Ризовска (339)</v>
      </c>
      <c r="F9" s="132">
        <v>11</v>
      </c>
      <c r="G9" s="133">
        <v>3</v>
      </c>
      <c r="H9" s="134">
        <v>11</v>
      </c>
      <c r="I9" s="133">
        <v>7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Фани Јованоска (193)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Софија Хасану (194)</v>
      </c>
      <c r="D13" s="130">
        <v>2</v>
      </c>
      <c r="E13" s="131" t="str">
        <f>IF(C4="","",VLOOKUP(D13,$B$3:$E$6,2,FALSE))</f>
        <v>Фани Јованоска (193)</v>
      </c>
      <c r="F13" s="132">
        <v>11</v>
      </c>
      <c r="G13" s="133">
        <v>2</v>
      </c>
      <c r="H13" s="134">
        <v>11</v>
      </c>
      <c r="I13" s="133">
        <v>6</v>
      </c>
      <c r="J13" s="132">
        <v>11</v>
      </c>
      <c r="K13" s="135">
        <v>6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Сара Ризовска (339)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Софија Хасану (194)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Сара Ризовска (339)</v>
      </c>
      <c r="D18" s="140">
        <v>2</v>
      </c>
      <c r="E18" s="141" t="str">
        <f>IF(C4="","",VLOOKUP(D18,$B$3:$E$6,2,FALSE))</f>
        <v>Фани Јованоска (193)</v>
      </c>
      <c r="F18" s="142">
        <v>3</v>
      </c>
      <c r="G18" s="143">
        <v>11</v>
      </c>
      <c r="H18" s="144">
        <v>7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AS9" sqref="AS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Моника Стајковска (337)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IF(GROUPS!J4="","",GROUPS!J4)</f>
        <v>Сара С.Стојановска (183)</v>
      </c>
      <c r="D3" s="407"/>
      <c r="E3" s="408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>
        <f>T17</f>
        <v>1</v>
      </c>
      <c r="M3" s="107">
        <f>U17</f>
        <v>3</v>
      </c>
      <c r="N3" s="108">
        <f>IF(AND(T9="",T13="",T17=""),"",SUM(H3,J3,L3))</f>
        <v>7</v>
      </c>
      <c r="O3" s="109">
        <f>IF(AND(T9="",T13="",T17=""),"",SUM(I3,K3,M3))</f>
        <v>4</v>
      </c>
      <c r="P3" s="110">
        <f>IF(AND(T9="",T13="",T17=""),"",AG3)</f>
        <v>106</v>
      </c>
      <c r="Q3" s="111">
        <f>IF(AND(T9="",T13="",T17=""),"",AP3)</f>
        <v>96</v>
      </c>
      <c r="R3" s="381">
        <f>IF(ISERROR(IF(AND(T9="",T13="",T17=""),"",SUM(AB3:AD3)+(N3-O3)/1000)+(AK3/10000)),"",IF(AND(T9="",T13="",T17=""),"",SUM(AB3:AD3)+(N3-O3)/1000)+(AK3/10000)+(AG3/100000))</f>
        <v>5.0050600000000003</v>
      </c>
      <c r="S3" s="381"/>
      <c r="T3" s="112">
        <f>IF(ISERROR(IF(C3="","",RANK(R3,$R$3:$S$6,0))),"",IF(C3="","",RANK(R3,$R$3:$S$6,0)))</f>
        <v>2</v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Сара С.Стојановска (183)</v>
      </c>
      <c r="Y3" s="374"/>
      <c r="Z3" s="37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1</v>
      </c>
      <c r="AE3" s="182"/>
      <c r="AG3" s="11">
        <f>SUM(AH3:AJ3)</f>
        <v>106</v>
      </c>
      <c r="AH3" s="10">
        <f>F9+H9+J9+L9+N9+P9+R9</f>
        <v>44</v>
      </c>
      <c r="AI3" s="10">
        <f>F13+H13+J13+L13+N13+P13+R13</f>
        <v>37</v>
      </c>
      <c r="AJ3" s="10">
        <f>F17+H17+J17+L17+N17+P17+R17</f>
        <v>25</v>
      </c>
      <c r="AK3" s="382">
        <f>SUM(AH3:AJ3)-SUM(AM3:AO3)</f>
        <v>10</v>
      </c>
      <c r="AL3" s="383"/>
      <c r="AM3" s="10">
        <f>AH5</f>
        <v>32</v>
      </c>
      <c r="AN3" s="10">
        <f>AI4</f>
        <v>27</v>
      </c>
      <c r="AO3" s="10">
        <f>AJ6</f>
        <v>37</v>
      </c>
      <c r="AP3" s="9">
        <f>SUM(AM3:AO3)</f>
        <v>96</v>
      </c>
    </row>
    <row r="4" spans="2:47" ht="24" customHeight="1">
      <c r="B4" s="200">
        <v>2</v>
      </c>
      <c r="C4" s="407" t="str">
        <f>IF(GROUPS!J5="","",GROUPS!J5)</f>
        <v>Изабела Ковачовска (140)</v>
      </c>
      <c r="D4" s="407"/>
      <c r="E4" s="408"/>
      <c r="F4" s="198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>
        <f>T10</f>
        <v>1</v>
      </c>
      <c r="M4" s="115">
        <f>U10</f>
        <v>3</v>
      </c>
      <c r="N4" s="108">
        <f>IF(AND(T10="",U13="",U18=""),"",SUM(F4,J4,L4))</f>
        <v>1</v>
      </c>
      <c r="O4" s="109">
        <f>IF(AND(T10="",U13="",U18=""),"",SUM(G4,K4,M4))</f>
        <v>9</v>
      </c>
      <c r="P4" s="110">
        <f>IF(AND(T10="",U13="",U18=""),"",AG4)</f>
        <v>75</v>
      </c>
      <c r="Q4" s="111">
        <f>IF(AND(T10="",U13="",U18=""),"",AP4)</f>
        <v>112</v>
      </c>
      <c r="R4" s="381">
        <f>IF(ISERROR(IF(AND(T10="",U13="",U18=""),"",SUM(AB4:AD4)+(N4-O4)/1000)+(AK4/10000)+(AG4/100000)),"",IF(AND(T10="",U13="",U18=""),"",SUM(AB4:AD4)+(N4-O4)/1000)+(AK4/10000)+(AG4/100000))</f>
        <v>2.9890500000000002</v>
      </c>
      <c r="S4" s="381"/>
      <c r="T4" s="112">
        <f>IF(ISERROR(IF(C4="","",RANK(R4,$R$3:$S$6,0))),"",IF(C4="","",RANK(R4,$R$3:$S$6,0)))</f>
        <v>4</v>
      </c>
      <c r="U4" s="9"/>
      <c r="V4" s="9"/>
      <c r="W4" s="7">
        <v>3</v>
      </c>
      <c r="X4" s="384" t="str">
        <f t="shared" si="0"/>
        <v>Емилија Марковска (195)</v>
      </c>
      <c r="Y4" s="385"/>
      <c r="Z4" s="386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1</v>
      </c>
      <c r="AE4" s="182"/>
      <c r="AG4" s="11">
        <f t="shared" ref="AG4:AG6" si="1">SUM(AH4:AJ4)</f>
        <v>75</v>
      </c>
      <c r="AH4" s="10">
        <f>F10+H10+J10+L10+N10+P10+R10</f>
        <v>29</v>
      </c>
      <c r="AI4" s="10">
        <f>G13+I13+K13+M13+O13+Q13+S13</f>
        <v>27</v>
      </c>
      <c r="AJ4" s="10">
        <f>G18+I18+K18+M18+O18+Q18+S18</f>
        <v>19</v>
      </c>
      <c r="AK4" s="382">
        <f t="shared" ref="AK4:AK6" si="2">SUM(AH4:AJ4)-SUM(AM4:AO4)</f>
        <v>-37</v>
      </c>
      <c r="AL4" s="383"/>
      <c r="AM4" s="10">
        <f>AH6</f>
        <v>42</v>
      </c>
      <c r="AN4" s="10">
        <f>AI3</f>
        <v>37</v>
      </c>
      <c r="AO4" s="10">
        <f>AJ5</f>
        <v>33</v>
      </c>
      <c r="AP4" s="9">
        <f t="shared" ref="AP4:AP6" si="3">SUM(AM4:AO4)</f>
        <v>112</v>
      </c>
    </row>
    <row r="5" spans="2:47" ht="24" customHeight="1">
      <c r="B5" s="200">
        <v>3</v>
      </c>
      <c r="C5" s="407" t="str">
        <f>IF(GROUPS!J6="","",GROUPS!J6)</f>
        <v>Емилија Марковска (195)</v>
      </c>
      <c r="D5" s="407"/>
      <c r="E5" s="408"/>
      <c r="F5" s="198">
        <f>U9</f>
        <v>1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>
        <f>T14</f>
        <v>2</v>
      </c>
      <c r="M5" s="115">
        <f>U14</f>
        <v>3</v>
      </c>
      <c r="N5" s="108">
        <f>IF(AND(U9="",T14="",T18=""),"",SUM(F5,H5,L5))</f>
        <v>6</v>
      </c>
      <c r="O5" s="109">
        <f>IF(AND(U9="",T14="",T18=""),"",SUM(G5,I5,M5))</f>
        <v>6</v>
      </c>
      <c r="P5" s="110">
        <f>IF(AND(U9="",T14="",T18=""),"",AG5)</f>
        <v>112</v>
      </c>
      <c r="Q5" s="111">
        <f>IF(AND(U9="",T14="",T18=""),"",AP5)</f>
        <v>113</v>
      </c>
      <c r="R5" s="381">
        <f>IF(ISERROR(IF(AND(U9="",T14="",T18=""),"",SUM(AB5:AD5)+(N5-O5)/1000)+(AK5/10000)+(AG5/100000)),"",IF(AND(U9="",T14="",T18=""),"",SUM(AB5:AD5)+(N5-O5)/1000)+(AK5/10000)+(AG5/100000))</f>
        <v>4.0010199999999996</v>
      </c>
      <c r="S5" s="381"/>
      <c r="T5" s="112">
        <f>IF(ISERROR(IF(C5="","",RANK(R5,$R$3:$S$6,0))),"",IF(C5="","",RANK(R5,$R$3:$S$6,0)))</f>
        <v>3</v>
      </c>
      <c r="U5" s="9"/>
      <c r="V5" s="9"/>
      <c r="W5" s="7">
        <v>4</v>
      </c>
      <c r="X5" s="384" t="str">
        <f t="shared" si="0"/>
        <v>Изабела Ковачовска (140)</v>
      </c>
      <c r="Y5" s="385"/>
      <c r="Z5" s="386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1</v>
      </c>
      <c r="AE5" s="182"/>
      <c r="AG5" s="11">
        <f t="shared" si="1"/>
        <v>112</v>
      </c>
      <c r="AH5" s="10">
        <f>G9+I9+K9+M9+O9+Q9+S9</f>
        <v>32</v>
      </c>
      <c r="AI5" s="10">
        <f>F14+H14+J14+L14+N14+P14+R14</f>
        <v>47</v>
      </c>
      <c r="AJ5" s="10">
        <f>F18+H18+J18+L18+N18+P18+R18</f>
        <v>33</v>
      </c>
      <c r="AK5" s="382">
        <f t="shared" si="2"/>
        <v>-1</v>
      </c>
      <c r="AL5" s="383"/>
      <c r="AM5" s="10">
        <f>AH3</f>
        <v>44</v>
      </c>
      <c r="AN5" s="10">
        <f>AI6</f>
        <v>50</v>
      </c>
      <c r="AO5" s="10">
        <f>AJ4</f>
        <v>19</v>
      </c>
      <c r="AP5" s="9">
        <f t="shared" si="3"/>
        <v>113</v>
      </c>
    </row>
    <row r="6" spans="2:47" ht="24" customHeight="1" thickBot="1">
      <c r="B6" s="201">
        <v>4</v>
      </c>
      <c r="C6" s="409" t="str">
        <f>IF(GROUPS!J7="","",GROUPS!J7)</f>
        <v>Моника Стајковска (337)</v>
      </c>
      <c r="D6" s="409"/>
      <c r="E6" s="410"/>
      <c r="F6" s="199">
        <f>U17</f>
        <v>3</v>
      </c>
      <c r="G6" s="118">
        <f>T17</f>
        <v>1</v>
      </c>
      <c r="H6" s="119">
        <f>U10</f>
        <v>3</v>
      </c>
      <c r="I6" s="118">
        <f>T10</f>
        <v>1</v>
      </c>
      <c r="J6" s="119">
        <f>U14</f>
        <v>3</v>
      </c>
      <c r="K6" s="118">
        <f>T14</f>
        <v>2</v>
      </c>
      <c r="L6" s="120"/>
      <c r="M6" s="121"/>
      <c r="N6" s="122">
        <f>IF(AND(U10="",U14="",U17=""),"",SUM(F6,H6,J6))</f>
        <v>9</v>
      </c>
      <c r="O6" s="123">
        <f>IF(AND(U10="",U14="",U17=""),"",SUM(G6,I6,K6))</f>
        <v>4</v>
      </c>
      <c r="P6" s="124">
        <f>IF(AND(U10="",U14="",U17=""),"",AG6)</f>
        <v>129</v>
      </c>
      <c r="Q6" s="125">
        <f>IF(AND(U10="",U14="",U17=""),"",AP6)</f>
        <v>101</v>
      </c>
      <c r="R6" s="390">
        <f>IF(ISERROR(IF(AND(U10="",U14="",U17=""),"",SUM(AB6:AD6)+(N6-O6)/1000)+(AK6/10000)+(AG6/100000)),"",IF(AND(U10="",U14="",U17=""),"",SUM(AB6:AD6)+(N6-O6)/1000)+(AK6/10000)+(AG6/100000))</f>
        <v>6.0090899999999996</v>
      </c>
      <c r="S6" s="390"/>
      <c r="T6" s="126">
        <f>IF(ISERROR(IF(C6="","",RANK(R6,$R$3:$S$6,0))),"",IF(C6="","",RANK(R6,$R$3:$S$6,0)))</f>
        <v>1</v>
      </c>
      <c r="AB6" s="10">
        <f t="shared" si="4"/>
        <v>2</v>
      </c>
      <c r="AC6" s="10">
        <f>IF(H6="","",IF(H6&gt;I6,2,1))</f>
        <v>2</v>
      </c>
      <c r="AD6" s="10">
        <f>IF(J6="","",IF(J6&gt;K6,2,1))</f>
        <v>2</v>
      </c>
      <c r="AE6" s="182"/>
      <c r="AG6" s="11">
        <f t="shared" si="1"/>
        <v>129</v>
      </c>
      <c r="AH6" s="10">
        <f>G10+I10+K10+M10+O10+Q10+S10</f>
        <v>42</v>
      </c>
      <c r="AI6" s="10">
        <f>G14+I14+K14+M14+O14+Q14+S14</f>
        <v>50</v>
      </c>
      <c r="AJ6" s="10">
        <f>G17+I17+K17+M17+O17+Q17+S17</f>
        <v>37</v>
      </c>
      <c r="AK6" s="382">
        <f t="shared" si="2"/>
        <v>28</v>
      </c>
      <c r="AL6" s="383"/>
      <c r="AM6" s="10">
        <f>AH4</f>
        <v>29</v>
      </c>
      <c r="AN6" s="10">
        <f>AI5</f>
        <v>47</v>
      </c>
      <c r="AO6" s="10">
        <f>AJ3</f>
        <v>25</v>
      </c>
      <c r="AP6" s="9">
        <f t="shared" si="3"/>
        <v>101</v>
      </c>
    </row>
    <row r="7" spans="2:47" ht="18.600000000000001" thickBot="1">
      <c r="P7" s="127">
        <f>SUM(P3:P6)</f>
        <v>422</v>
      </c>
      <c r="Q7" s="127">
        <f>SUM(Q3:Q6)</f>
        <v>422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Сара С.Стојановска (183)</v>
      </c>
      <c r="D9" s="130">
        <v>3</v>
      </c>
      <c r="E9" s="131" t="str">
        <f>IF(C5="","",VLOOKUP(D9,$B$3:$E$6,2,FALSE))</f>
        <v>Емилија Марковска (195)</v>
      </c>
      <c r="F9" s="132">
        <v>11</v>
      </c>
      <c r="G9" s="133">
        <v>6</v>
      </c>
      <c r="H9" s="134">
        <v>11</v>
      </c>
      <c r="I9" s="133">
        <v>6</v>
      </c>
      <c r="J9" s="132">
        <v>11</v>
      </c>
      <c r="K9" s="135">
        <v>13</v>
      </c>
      <c r="L9" s="134">
        <v>11</v>
      </c>
      <c r="M9" s="133">
        <v>7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Изабела Ковачовска (140)</v>
      </c>
      <c r="D10" s="140">
        <v>4</v>
      </c>
      <c r="E10" s="141" t="str">
        <f>IF(C6="","",VLOOKUP(D10,$B$3:$E$6,2,FALSE))</f>
        <v>Моника Стајковска (337)</v>
      </c>
      <c r="F10" s="142">
        <v>11</v>
      </c>
      <c r="G10" s="143">
        <v>9</v>
      </c>
      <c r="H10" s="144">
        <v>9</v>
      </c>
      <c r="I10" s="143">
        <v>11</v>
      </c>
      <c r="J10" s="142">
        <v>3</v>
      </c>
      <c r="K10" s="145">
        <v>11</v>
      </c>
      <c r="L10" s="144">
        <v>6</v>
      </c>
      <c r="M10" s="143">
        <v>11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1</v>
      </c>
      <c r="U10" s="147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>
        <f>IF(L10="","",IF(L10&gt;M10,1,0))</f>
        <v>0</v>
      </c>
      <c r="AI10" s="10">
        <f>IF(M10="","",IF(M10&gt;L10,1,0))</f>
        <v>1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Сара С.Стојановска (183)</v>
      </c>
      <c r="D13" s="130">
        <v>2</v>
      </c>
      <c r="E13" s="131" t="str">
        <f>IF(C4="","",VLOOKUP(D13,$B$3:$E$6,2,FALSE))</f>
        <v>Изабела Ковачовска (140)</v>
      </c>
      <c r="F13" s="132">
        <v>14</v>
      </c>
      <c r="G13" s="133">
        <v>12</v>
      </c>
      <c r="H13" s="134">
        <v>12</v>
      </c>
      <c r="I13" s="133">
        <v>10</v>
      </c>
      <c r="J13" s="132">
        <v>11</v>
      </c>
      <c r="K13" s="135">
        <v>5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Емилија Марковска (195)</v>
      </c>
      <c r="D14" s="140">
        <v>4</v>
      </c>
      <c r="E14" s="141" t="str">
        <f>IF(C6="","",VLOOKUP(D14,$B$3:$E$6,2,FALSE))</f>
        <v>Моника Стајковска (337)</v>
      </c>
      <c r="F14" s="142">
        <v>11</v>
      </c>
      <c r="G14" s="143">
        <v>8</v>
      </c>
      <c r="H14" s="144">
        <v>8</v>
      </c>
      <c r="I14" s="143">
        <v>11</v>
      </c>
      <c r="J14" s="142">
        <v>11</v>
      </c>
      <c r="K14" s="145">
        <v>7</v>
      </c>
      <c r="L14" s="144">
        <v>6</v>
      </c>
      <c r="M14" s="143">
        <v>11</v>
      </c>
      <c r="N14" s="142">
        <v>11</v>
      </c>
      <c r="O14" s="145">
        <v>13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2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1</v>
      </c>
      <c r="AG14" s="10">
        <f>IF(K14="","",IF(K14&gt;J14,1,0))</f>
        <v>0</v>
      </c>
      <c r="AH14" s="10">
        <f>IF(L14="","",IF(L14&gt;M14,1,0))</f>
        <v>0</v>
      </c>
      <c r="AI14" s="10">
        <f>IF(M14="","",IF(M14&gt;L14,1,0))</f>
        <v>1</v>
      </c>
      <c r="AJ14" s="10">
        <f>IF(N14="","",IF(N14&gt;O14,1,0))</f>
        <v>0</v>
      </c>
      <c r="AK14" s="10">
        <f>IF(O14="","",IF(O14&gt;N14,1,0))</f>
        <v>1</v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Сара С.Стојановска (183)</v>
      </c>
      <c r="D17" s="130">
        <v>4</v>
      </c>
      <c r="E17" s="131" t="str">
        <f>IF(C6="","",VLOOKUP(D17,$B$3:$E$6,2,FALSE))</f>
        <v>Моника Стајковска (337)</v>
      </c>
      <c r="F17" s="132">
        <v>4</v>
      </c>
      <c r="G17" s="133">
        <v>11</v>
      </c>
      <c r="H17" s="134">
        <v>7</v>
      </c>
      <c r="I17" s="133">
        <v>11</v>
      </c>
      <c r="J17" s="132">
        <v>11</v>
      </c>
      <c r="K17" s="135">
        <v>4</v>
      </c>
      <c r="L17" s="134">
        <v>3</v>
      </c>
      <c r="M17" s="133">
        <v>11</v>
      </c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1</v>
      </c>
      <c r="U17" s="137">
        <f>IF(F17="","",SUM(SUMPRODUCT(--(F17&lt;G17)),SUMPRODUCT(--(H17&lt;I17)),SUMPRODUCT(--(J17&lt;K17)),SUMPRODUCT(--(L17&lt;M17)),SUMPRODUCT(--(N17&lt;O17)),SUMPRODUCT(--(P17&lt;Q17)),SUMPRODUCT(--(R17&lt;S17))))</f>
        <v>3</v>
      </c>
      <c r="AB17" s="10">
        <f>IF(F17="","",IF(F17&gt;G17,1,0))</f>
        <v>0</v>
      </c>
      <c r="AC17" s="10">
        <f>IF(G17="","",IF(G17&gt;F17,1,0))</f>
        <v>1</v>
      </c>
      <c r="AD17" s="10">
        <f>IF(H17="","",IF(H17&gt;I17,1,0))</f>
        <v>0</v>
      </c>
      <c r="AE17" s="10">
        <f>IF(I17="","",IF(I17&gt;H17,1,0))</f>
        <v>1</v>
      </c>
      <c r="AF17" s="10">
        <f>IF(J17="","",IF(J17&gt;K17,1,0))</f>
        <v>1</v>
      </c>
      <c r="AG17" s="10">
        <f>IF(K17="","",IF(K17&gt;J17,1,0))</f>
        <v>0</v>
      </c>
      <c r="AH17" s="10">
        <f>IF(L17="","",IF(L17&gt;M17,1,0))</f>
        <v>0</v>
      </c>
      <c r="AI17" s="10">
        <f>IF(M17="","",IF(M17&gt;L17,1,0))</f>
        <v>1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Емилија Марковска (195)</v>
      </c>
      <c r="D18" s="140">
        <v>2</v>
      </c>
      <c r="E18" s="141" t="str">
        <f>IF(C4="","",VLOOKUP(D18,$B$3:$E$6,2,FALSE))</f>
        <v>Изабела Ковачовска (140)</v>
      </c>
      <c r="F18" s="142">
        <v>11</v>
      </c>
      <c r="G18" s="143">
        <v>6</v>
      </c>
      <c r="H18" s="144">
        <v>11</v>
      </c>
      <c r="I18" s="143">
        <v>7</v>
      </c>
      <c r="J18" s="142">
        <v>11</v>
      </c>
      <c r="K18" s="145">
        <v>6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IF(GROUPS!D12="","",GROUPS!D12)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2024-03-16T16:14:25Z</dcterms:modified>
</cp:coreProperties>
</file>