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20" yWindow="-120" windowWidth="20730" windowHeight="11760" tabRatio="926" activeTab="20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/>
  <c r="G18"/>
  <c r="O42"/>
  <c r="G42"/>
  <c r="K9" i="19" l="1"/>
  <c r="K20"/>
  <c r="K4"/>
  <c r="K25"/>
  <c r="K3"/>
  <c r="K7"/>
  <c r="K26"/>
  <c r="K27"/>
  <c r="K18"/>
  <c r="K10"/>
  <c r="K13"/>
  <c r="K15"/>
  <c r="K14"/>
  <c r="K12"/>
  <c r="K28"/>
  <c r="K22"/>
  <c r="K23"/>
  <c r="K29"/>
  <c r="K16"/>
  <c r="K21"/>
  <c r="K24"/>
  <c r="K11"/>
  <c r="K8"/>
  <c r="K30"/>
  <c r="K6"/>
  <c r="K19"/>
  <c r="K31"/>
  <c r="K32"/>
  <c r="K17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5"/>
  <c r="J5"/>
  <c r="I5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/>
  <c r="H31"/>
  <c r="H20"/>
  <c r="H19"/>
  <c r="H8"/>
  <c r="P44"/>
  <c r="P43"/>
  <c r="AO35" s="1"/>
  <c r="Z38"/>
  <c r="Z37"/>
  <c r="AC35" s="1"/>
  <c r="AK35"/>
  <c r="AM31" s="1"/>
  <c r="AK34"/>
  <c r="AN30" s="1"/>
  <c r="P32"/>
  <c r="P31"/>
  <c r="AO34" s="1"/>
  <c r="AK26"/>
  <c r="AC26"/>
  <c r="AK25"/>
  <c r="AO29" s="1"/>
  <c r="P20"/>
  <c r="P19"/>
  <c r="AO33" s="1"/>
  <c r="Z14"/>
  <c r="Z13"/>
  <c r="P8"/>
  <c r="P7"/>
  <c r="AO32" s="1"/>
  <c r="AN16" l="1"/>
  <c r="AC25"/>
  <c r="AC34"/>
  <c r="AO31"/>
  <c r="AO30"/>
  <c r="R14"/>
  <c r="AO15"/>
  <c r="AP16"/>
  <c r="AO28"/>
  <c r="AN31"/>
  <c r="R37"/>
  <c r="R13"/>
  <c r="AP19"/>
  <c r="R38"/>
  <c r="Z47" i="48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H16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0" l="1"/>
  <c r="BI35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N35"/>
  <c r="AJ35"/>
  <c r="AL31" s="1"/>
  <c r="AJ34"/>
  <c r="AM30" s="1"/>
  <c r="O32"/>
  <c r="O31"/>
  <c r="AJ26"/>
  <c r="AJ25"/>
  <c r="O20"/>
  <c r="O19"/>
  <c r="Y14"/>
  <c r="Y13"/>
  <c r="O7"/>
  <c r="AN32" s="1"/>
  <c r="AM31" l="1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20" i="19"/>
  <c r="J4"/>
  <c r="J25"/>
  <c r="J3"/>
  <c r="J7"/>
  <c r="J26"/>
  <c r="J27"/>
  <c r="J18"/>
  <c r="J10"/>
  <c r="J13"/>
  <c r="J15"/>
  <c r="J14"/>
  <c r="J12"/>
  <c r="J28"/>
  <c r="J22"/>
  <c r="J23"/>
  <c r="J29"/>
  <c r="J16"/>
  <c r="J21"/>
  <c r="J24"/>
  <c r="J11"/>
  <c r="J8"/>
  <c r="J30"/>
  <c r="J6"/>
  <c r="J19"/>
  <c r="J31"/>
  <c r="J32"/>
  <c r="J17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9"/>
  <c r="I9"/>
  <c r="I20"/>
  <c r="I4"/>
  <c r="I25"/>
  <c r="I3"/>
  <c r="I7"/>
  <c r="I26"/>
  <c r="I27"/>
  <c r="I18"/>
  <c r="D10" s="1"/>
  <c r="I10"/>
  <c r="I13"/>
  <c r="I15"/>
  <c r="I14"/>
  <c r="I12"/>
  <c r="I28"/>
  <c r="I22"/>
  <c r="I23"/>
  <c r="I29"/>
  <c r="I16"/>
  <c r="I21"/>
  <c r="I24"/>
  <c r="I11"/>
  <c r="I8"/>
  <c r="I30"/>
  <c r="I6"/>
  <c r="I19"/>
  <c r="I31"/>
  <c r="I32"/>
  <c r="I17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AJ4"/>
  <c r="AO5" s="1"/>
  <c r="AI4"/>
  <c r="AN3" s="1"/>
  <c r="AH4"/>
  <c r="AM6" s="1"/>
  <c r="AO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P4" i="45" l="1"/>
  <c r="H5"/>
  <c r="AC5" s="1"/>
  <c r="AG4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4" i="43" l="1"/>
  <c r="AK5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R5" i="39" l="1"/>
  <c r="P7" i="40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K3"/>
  <c r="J3"/>
  <c r="I3"/>
  <c r="H5" i="24"/>
  <c r="G6"/>
  <c r="I3"/>
  <c r="I6"/>
  <c r="F5"/>
  <c r="AJ6"/>
  <c r="AO3" s="1"/>
  <c r="AI6"/>
  <c r="AN5" s="1"/>
  <c r="AH6"/>
  <c r="AM4" s="1"/>
  <c r="K6"/>
  <c r="J6"/>
  <c r="H6"/>
  <c r="AJ5"/>
  <c r="AO4" s="1"/>
  <c r="AI5"/>
  <c r="AN6" s="1"/>
  <c r="AM3"/>
  <c r="M5"/>
  <c r="L5"/>
  <c r="I5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D3" i="5" l="1"/>
  <c r="AD5"/>
  <c r="AC6"/>
  <c r="AD6" i="24"/>
  <c r="AC6"/>
  <c r="AD5"/>
  <c r="O5" i="5"/>
  <c r="R5" i="38"/>
  <c r="O3" i="5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Q6" s="1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N4"/>
  <c r="AK6"/>
  <c r="AK5"/>
  <c r="AK3"/>
  <c r="F5"/>
  <c r="AG5"/>
  <c r="P5" s="1"/>
  <c r="N6"/>
  <c r="G4"/>
  <c r="AB4" s="1"/>
  <c r="O6"/>
  <c r="AG6"/>
  <c r="P6" s="1"/>
  <c r="AM4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AC3" i="24" l="1"/>
  <c r="O4"/>
  <c r="AD3"/>
  <c r="N6"/>
  <c r="R6" s="1"/>
  <c r="N4"/>
  <c r="O3"/>
  <c r="R6" i="9"/>
  <c r="M3" i="37"/>
  <c r="O5" i="6"/>
  <c r="N4" i="7"/>
  <c r="O3"/>
  <c r="O5" i="8"/>
  <c r="O6"/>
  <c r="R6" s="1"/>
  <c r="AB5"/>
  <c r="R5" i="6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AC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24" l="1"/>
  <c r="R3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5" i="19"/>
  <c r="D45" i="36" l="1"/>
  <c r="D46"/>
  <c r="D38"/>
  <c r="D37"/>
  <c r="D4" i="1"/>
  <c r="C3" i="37" s="1"/>
  <c r="M3" i="19"/>
  <c r="M7"/>
  <c r="M26"/>
  <c r="M27"/>
  <c r="M18"/>
  <c r="M10"/>
  <c r="M13"/>
  <c r="M15"/>
  <c r="M14"/>
  <c r="M12"/>
  <c r="M28"/>
  <c r="M22"/>
  <c r="M23"/>
  <c r="M29"/>
  <c r="M16"/>
  <c r="M21"/>
  <c r="M24"/>
  <c r="M11"/>
  <c r="M8"/>
  <c r="M30"/>
  <c r="M6"/>
  <c r="M19"/>
  <c r="M31"/>
  <c r="M32"/>
  <c r="M17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9"/>
  <c r="M20"/>
  <c r="M4"/>
  <c r="M25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H8" i="21"/>
  <c r="H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G6"/>
  <c r="L3"/>
  <c r="F6"/>
  <c r="M3"/>
  <c r="K6"/>
  <c r="L5"/>
  <c r="M5"/>
  <c r="J6"/>
  <c r="H3"/>
  <c r="G4"/>
  <c r="I3"/>
  <c r="F4"/>
  <c r="L4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B4" l="1"/>
  <c r="AC5"/>
  <c r="AC4"/>
  <c r="O5"/>
  <c r="AD5"/>
  <c r="N5"/>
  <c r="AD6"/>
  <c r="AD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P4" i="21"/>
  <c r="P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H7" s="1"/>
  <c r="D3" i="48"/>
  <c r="H3" s="1"/>
  <c r="R4" s="1"/>
  <c r="D4" i="36"/>
  <c r="D4" i="47"/>
  <c r="G32" s="1"/>
  <c r="D3" i="36"/>
  <c r="D3" i="47"/>
  <c r="G7" s="1"/>
  <c r="Q13" s="1"/>
  <c r="AB34" s="1"/>
  <c r="D3" i="26"/>
  <c r="D3" i="25"/>
  <c r="G4" s="1"/>
  <c r="Q7" s="1"/>
  <c r="AX32" s="1"/>
  <c r="D4" i="21"/>
  <c r="D4" i="22"/>
  <c r="D3"/>
  <c r="D3" i="21"/>
  <c r="H3" s="1"/>
  <c r="D4" i="25"/>
  <c r="G5" s="1"/>
  <c r="AX36" s="1"/>
  <c r="D4" i="26"/>
  <c r="BE42" i="21"/>
  <c r="BE41"/>
  <c r="BE34"/>
  <c r="BE33"/>
  <c r="AT50"/>
  <c r="AT49"/>
  <c r="AT18"/>
  <c r="AT17"/>
  <c r="AJ58"/>
  <c r="AJ57"/>
  <c r="AJ42"/>
  <c r="AJ41"/>
  <c r="AJ26"/>
  <c r="AJ25"/>
  <c r="AJ10"/>
  <c r="AJ9"/>
  <c r="Z62"/>
  <c r="Z54"/>
  <c r="Z46"/>
  <c r="Z38"/>
  <c r="Z30"/>
  <c r="Z22"/>
  <c r="Z6"/>
  <c r="Z61"/>
  <c r="Z53"/>
  <c r="Z45"/>
  <c r="Z37"/>
  <c r="Z29"/>
  <c r="Z21"/>
  <c r="Z14"/>
  <c r="Z13"/>
  <c r="Z5"/>
  <c r="P64"/>
  <c r="P63"/>
  <c r="P60"/>
  <c r="P59"/>
  <c r="P56"/>
  <c r="P55"/>
  <c r="P52"/>
  <c r="P51"/>
  <c r="P48"/>
  <c r="P47"/>
  <c r="P44"/>
  <c r="P43"/>
  <c r="P40"/>
  <c r="P39"/>
  <c r="P36"/>
  <c r="P35"/>
  <c r="P32"/>
  <c r="P31"/>
  <c r="P28"/>
  <c r="P27"/>
  <c r="P24"/>
  <c r="P23"/>
  <c r="P20"/>
  <c r="P19"/>
  <c r="P16"/>
  <c r="P15"/>
  <c r="P12"/>
  <c r="P11"/>
  <c r="P8"/>
  <c r="P7"/>
  <c r="H64"/>
  <c r="H63"/>
  <c r="H59"/>
  <c r="AO16" i="47" l="1"/>
  <c r="AN30"/>
  <c r="AN31"/>
  <c r="AO19"/>
  <c r="G5" i="26"/>
  <c r="Q7" s="1"/>
  <c r="BI45" i="21"/>
  <c r="BI42"/>
  <c r="BH40"/>
  <c r="BG42"/>
  <c r="BI16"/>
  <c r="BH15"/>
  <c r="BG16"/>
  <c r="BI19"/>
  <c r="R61"/>
  <c r="R62"/>
  <c r="BH67"/>
  <c r="AB58"/>
  <c r="BH59"/>
  <c r="BF55"/>
  <c r="BG55"/>
  <c r="BG54"/>
  <c r="R5"/>
  <c r="AB9" s="1"/>
  <c r="AL17" s="1"/>
  <c r="AW33" s="1"/>
  <c r="BH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H44" s="1"/>
  <c r="D5" i="48"/>
  <c r="D13" i="36"/>
  <c r="D13" i="48"/>
  <c r="D6" i="49"/>
  <c r="D6" i="48"/>
  <c r="D5" i="36"/>
  <c r="D5" i="47"/>
  <c r="G44" s="1"/>
  <c r="Q38" s="1"/>
  <c r="AB26" s="1"/>
  <c r="D6" i="36"/>
  <c r="D6" i="47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H27" i="48" l="1"/>
  <c r="R28" s="1"/>
  <c r="H48"/>
  <c r="R47" s="1"/>
  <c r="AN15" i="47"/>
  <c r="AN28"/>
  <c r="E13" i="44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Q14" s="1"/>
  <c r="AB25" s="1"/>
  <c r="D7" i="36"/>
  <c r="D7" i="47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G31" i="47" l="1"/>
  <c r="G19"/>
  <c r="AN33" s="1"/>
  <c r="AN29"/>
  <c r="AM16"/>
  <c r="E14" i="45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AN34" i="47" l="1"/>
  <c r="Q37"/>
  <c r="AB35" s="1"/>
  <c r="C18" i="44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H55"/>
  <c r="D17"/>
  <c r="D16"/>
  <c r="H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H47" i="21"/>
  <c r="H27"/>
  <c r="R29" s="1"/>
  <c r="BH63" s="1"/>
  <c r="H20"/>
  <c r="H40"/>
  <c r="H31"/>
  <c r="H51"/>
  <c r="R53" s="1"/>
  <c r="AB57" s="1"/>
  <c r="AL50" s="1"/>
  <c r="AW34" s="1"/>
  <c r="H36"/>
  <c r="H16"/>
  <c r="H44"/>
  <c r="H24"/>
  <c r="H43"/>
  <c r="R45" s="1"/>
  <c r="AB42" s="1"/>
  <c r="BH58" s="1"/>
  <c r="H23"/>
  <c r="H39"/>
  <c r="R38" s="1"/>
  <c r="BH64" s="1"/>
  <c r="H28"/>
  <c r="H32"/>
  <c r="H52"/>
  <c r="H33" i="22"/>
  <c r="R34" s="1"/>
  <c r="AB32" s="1"/>
  <c r="AL37" s="1"/>
  <c r="AW35" s="1"/>
  <c r="H15" i="21"/>
  <c r="H35"/>
  <c r="R37" s="1"/>
  <c r="AB41" s="1"/>
  <c r="AL49" s="1"/>
  <c r="AW42" s="1"/>
  <c r="BH55" s="1"/>
  <c r="D7"/>
  <c r="H11" s="1"/>
  <c r="R13" s="1"/>
  <c r="BH61" s="1"/>
  <c r="D7" i="22"/>
  <c r="D8" i="21"/>
  <c r="H56" s="1"/>
  <c r="R54" s="1"/>
  <c r="BH66" s="1"/>
  <c r="D8" i="22"/>
  <c r="R14" i="21" l="1"/>
  <c r="AB10" s="1"/>
  <c r="BH56" s="1"/>
  <c r="R30"/>
  <c r="AB26" s="1"/>
  <c r="BH57" s="1"/>
  <c r="R22"/>
  <c r="BH62" s="1"/>
  <c r="Q44" i="26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H48" s="1"/>
  <c r="R46" s="1"/>
  <c r="BH65" s="1"/>
  <c r="D5" i="26"/>
  <c r="G11" s="1"/>
  <c r="H46" i="22"/>
  <c r="D6" i="21"/>
  <c r="H60" s="1"/>
  <c r="D11"/>
  <c r="H19" s="1"/>
  <c r="R21" s="1"/>
  <c r="AB25" s="1"/>
  <c r="AL18" s="1"/>
  <c r="AW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H54" i="21"/>
  <c r="BH53"/>
  <c r="D5"/>
  <c r="H7" s="1"/>
  <c r="R6" s="1"/>
  <c r="BH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<sst xmlns="http://schemas.openxmlformats.org/spreadsheetml/2006/main" count="2532" uniqueCount="853">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</sst>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Normal 4" xfId="10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topLeftCell="A2" workbookViewId="0">
      <selection activeCell="U20" sqref="U20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7109375" style="239" customWidth="1"/>
    <col min="5" max="5" width="19.85546875" style="239" customWidth="1"/>
    <col min="6" max="6" width="4.28515625" style="239" customWidth="1"/>
    <col min="7" max="7" width="7.5703125" style="239" customWidth="1"/>
    <col min="8" max="8" width="7.5703125" style="323" customWidth="1"/>
    <col min="9" max="9" width="35.42578125" style="242" customWidth="1"/>
    <col min="10" max="10" width="21.140625" style="239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7109375" style="239" hidden="1" customWidth="1"/>
    <col min="15" max="16384" width="8.85546875" style="239"/>
  </cols>
  <sheetData>
    <row r="1" spans="2:17">
      <c r="B1" s="357" t="s">
        <v>123</v>
      </c>
      <c r="C1" s="358"/>
      <c r="D1" s="358"/>
      <c r="E1" s="358"/>
      <c r="F1" s="359" t="s">
        <v>121</v>
      </c>
      <c r="G1" s="360"/>
      <c r="H1" s="360"/>
      <c r="I1" s="360"/>
      <c r="J1" s="360"/>
      <c r="K1" s="360"/>
      <c r="L1" s="360"/>
      <c r="M1" s="360"/>
      <c r="N1" s="360"/>
      <c r="O1" s="361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5" t="s">
        <v>62</v>
      </c>
      <c r="C3" s="267">
        <v>1</v>
      </c>
      <c r="D3" s="293" t="str">
        <f>IF(ISERROR(VLOOKUP(C3,$G$3:$I$66,3,FALSE)),"",(VLOOKUP(C3,$G$3:$I$66,3,FALSE)))</f>
        <v>Софија Хасану (194)</v>
      </c>
      <c r="E3" s="294" t="str">
        <f>IF(D3="","",INDEX($J$3:$J$42,MATCH(C3,$G$3:$G$42,0)))</f>
        <v>Младост</v>
      </c>
      <c r="F3" s="299">
        <v>6</v>
      </c>
      <c r="G3" s="250">
        <v>1</v>
      </c>
      <c r="H3" s="36">
        <v>194</v>
      </c>
      <c r="I3" s="300" t="str">
        <f>IF(ISERROR(VLOOKUP(H3,Baza!A:C,2,FALSE)&amp;" "&amp;"("&amp;H3&amp;")"),"",(VLOOKUP(H3,Baza!A:C,2,FALSE)&amp;" "&amp;"("&amp;H3&amp;")"))</f>
        <v>Софија Хасану (194)</v>
      </c>
      <c r="J3" s="300" t="str">
        <f>IF(ISERROR(VLOOKUP(H3,Baza!A:C,3,FALSE)),"",(VLOOKUP(H3,Baza!A:C,3,FALSE)))</f>
        <v>Младост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6</v>
      </c>
      <c r="O3" s="250">
        <v>997</v>
      </c>
    </row>
    <row r="4" spans="2:17">
      <c r="B4" s="353"/>
      <c r="C4" s="265">
        <v>2</v>
      </c>
      <c r="D4" s="287" t="str">
        <f t="shared" ref="D4:D67" si="1">IF(ISERROR(VLOOKUP(C4,$G$3:$I$66,3,FALSE)),"",(VLOOKUP(C4,$G$3:$I$66,3,FALSE)))</f>
        <v>Изабела Ковачовска (140)</v>
      </c>
      <c r="E4" s="288" t="str">
        <f t="shared" ref="E4:E66" si="2">IF(D4="","",INDEX($J$3:$J$42,MATCH(C4,$G$3:$G$42,0)))</f>
        <v>Берово</v>
      </c>
      <c r="F4" s="284">
        <v>4</v>
      </c>
      <c r="G4" s="243">
        <v>5</v>
      </c>
      <c r="H4" s="36">
        <v>193</v>
      </c>
      <c r="I4" s="252" t="str">
        <f>IF(ISERROR(VLOOKUP(H4,Baza!A:C,2,FALSE)&amp;" "&amp;"("&amp;H4&amp;")"),"",(VLOOKUP(H4,Baza!A:C,2,FALSE)&amp;" "&amp;"("&amp;H4&amp;")"))</f>
        <v>Фани Јованоска (193)</v>
      </c>
      <c r="J4" s="252" t="str">
        <f>IF(ISERROR(VLOOKUP(H4,Baza!A:C,3,FALSE)),"",(VLOOKUP(H4,Baza!A:C,3,FALSE)))</f>
        <v>Берово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4</v>
      </c>
      <c r="O4" s="243">
        <v>681</v>
      </c>
    </row>
    <row r="5" spans="2:17">
      <c r="B5" s="353"/>
      <c r="C5" s="265">
        <v>3</v>
      </c>
      <c r="D5" s="287" t="str">
        <f t="shared" si="1"/>
        <v>Матеја Смолиќ (214)</v>
      </c>
      <c r="E5" s="288" t="str">
        <f t="shared" si="2"/>
        <v>Рисови</v>
      </c>
      <c r="F5" s="284">
        <v>1</v>
      </c>
      <c r="G5" s="243">
        <v>9</v>
      </c>
      <c r="H5" s="36">
        <v>337</v>
      </c>
      <c r="I5" s="252" t="str">
        <f>IF(ISERROR(VLOOKUP(H5,Baza!A:C,2,FALSE)&amp;" "&amp;"("&amp;H5&amp;")"),"",(VLOOKUP(H5,Baza!A:C,2,FALSE)&amp;" "&amp;"("&amp;H5&amp;")"))</f>
        <v>Моника Стајковска (337)</v>
      </c>
      <c r="J5" s="252" t="str">
        <f>IF(ISERROR(VLOOKUP(H5,Baza!A:C,3,FALSE)),"",(VLOOKUP(H5,Baza!A:C,3,FALSE)))</f>
        <v>Берово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1</v>
      </c>
      <c r="O5" s="243">
        <v>634</v>
      </c>
    </row>
    <row r="6" spans="2:17" ht="16.5" thickBot="1">
      <c r="B6" s="356"/>
      <c r="C6" s="268">
        <v>4</v>
      </c>
      <c r="D6" s="291" t="str">
        <f t="shared" si="1"/>
        <v/>
      </c>
      <c r="E6" s="292" t="str">
        <f t="shared" si="2"/>
        <v/>
      </c>
      <c r="F6" s="284">
        <v>26</v>
      </c>
      <c r="G6" s="250">
        <v>10</v>
      </c>
      <c r="H6" s="36">
        <v>182</v>
      </c>
      <c r="I6" s="252" t="str">
        <f>IF(ISERROR(VLOOKUP(H6,Baza!A:C,2,FALSE)&amp;" "&amp;"("&amp;H6&amp;")"),"",(VLOOKUP(H6,Baza!A:C,2,FALSE)&amp;" "&amp;"("&amp;H6&amp;")"))</f>
        <v>Сара А.Стојановска (182)</v>
      </c>
      <c r="J6" s="252" t="str">
        <f>IF(ISERROR(VLOOKUP(H6,Baza!A:C,3,FALSE)),"",(VLOOKUP(H6,Baza!A:C,3,FALSE)))</f>
        <v>Крива Паланка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26</v>
      </c>
      <c r="O6" s="243">
        <v>461</v>
      </c>
    </row>
    <row r="7" spans="2:17">
      <c r="B7" s="352" t="s">
        <v>63</v>
      </c>
      <c r="C7" s="264">
        <v>5</v>
      </c>
      <c r="D7" s="285" t="str">
        <f t="shared" si="1"/>
        <v>Фани Јованоска (193)</v>
      </c>
      <c r="E7" s="286" t="str">
        <f t="shared" si="2"/>
        <v>Берово</v>
      </c>
      <c r="F7" s="284">
        <v>7</v>
      </c>
      <c r="G7" s="243">
        <v>2</v>
      </c>
      <c r="H7" s="36">
        <v>140</v>
      </c>
      <c r="I7" s="252" t="str">
        <f>IF(ISERROR(VLOOKUP(H7,Baza!A:C,2,FALSE)&amp;" "&amp;"("&amp;H7&amp;")"),"",(VLOOKUP(H7,Baza!A:C,2,FALSE)&amp;" "&amp;"("&amp;H7&amp;")"))</f>
        <v>Изабела Ковачовска (140)</v>
      </c>
      <c r="J7" s="252" t="str">
        <f>IF(ISERROR(VLOOKUP(H7,Baza!A:C,3,FALSE)),"",(VLOOKUP(H7,Baza!A:C,3,FALSE)))</f>
        <v>Берово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7</v>
      </c>
      <c r="O7" s="243">
        <v>453</v>
      </c>
    </row>
    <row r="8" spans="2:17">
      <c r="B8" s="353"/>
      <c r="C8" s="265">
        <v>6</v>
      </c>
      <c r="D8" s="287" t="str">
        <f t="shared" si="1"/>
        <v>Сара С.Стојановска (183)</v>
      </c>
      <c r="E8" s="288" t="str">
        <f t="shared" si="2"/>
        <v>10 60 АС Ѓорче Петров</v>
      </c>
      <c r="F8" s="284">
        <v>24</v>
      </c>
      <c r="G8" s="243">
        <v>6</v>
      </c>
      <c r="H8" s="350">
        <v>183</v>
      </c>
      <c r="I8" s="252" t="str">
        <f>IF(ISERROR(VLOOKUP(H8,Baza!A:C,2,FALSE)&amp;" "&amp;"("&amp;H8&amp;")"),"",(VLOOKUP(H8,Baza!A:C,2,FALSE)&amp;" "&amp;"("&amp;H8&amp;")"))</f>
        <v>Сара С.Стојановска (183)</v>
      </c>
      <c r="J8" s="252" t="str">
        <f>IF(ISERROR(VLOOKUP(H8,Baza!A:C,3,FALSE)),"",(VLOOKUP(H8,Baza!A:C,3,FALSE)))</f>
        <v>10 60 АС Ѓорче Петров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24</v>
      </c>
      <c r="O8" s="243">
        <v>409</v>
      </c>
    </row>
    <row r="9" spans="2:17">
      <c r="B9" s="353"/>
      <c r="C9" s="265">
        <v>7</v>
      </c>
      <c r="D9" s="287" t="str">
        <f t="shared" si="1"/>
        <v>Емилија Марковска (195)</v>
      </c>
      <c r="E9" s="288" t="str">
        <f t="shared" si="2"/>
        <v>Младост</v>
      </c>
      <c r="F9" s="284">
        <v>2</v>
      </c>
      <c r="G9" s="250">
        <v>7</v>
      </c>
      <c r="H9" s="350">
        <v>195</v>
      </c>
      <c r="I9" s="252" t="str">
        <f>IF(ISERROR(VLOOKUP(H9,Baza!A:C,2,FALSE)&amp;" "&amp;"("&amp;H9&amp;")"),"",(VLOOKUP(H9,Baza!A:C,2,FALSE)&amp;" "&amp;"("&amp;H9&amp;")"))</f>
        <v>Емилија Марковска (195)</v>
      </c>
      <c r="J9" s="252" t="str">
        <f>IF(ISERROR(VLOOKUP(H9,Baza!A:C,3,FALSE)),"",(VLOOKUP(H9,Baza!A:C,3,FALSE)))</f>
        <v>Младост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</v>
      </c>
      <c r="O9" s="243">
        <v>318</v>
      </c>
      <c r="Q9" s="324"/>
    </row>
    <row r="10" spans="2:17" ht="16.5" thickBot="1">
      <c r="B10" s="354"/>
      <c r="C10" s="266">
        <v>8</v>
      </c>
      <c r="D10" s="289" t="str">
        <f t="shared" si="1"/>
        <v>Бојана Јовевска (558)</v>
      </c>
      <c r="E10" s="290" t="str">
        <f t="shared" si="2"/>
        <v>Берово</v>
      </c>
      <c r="F10" s="284">
        <v>11</v>
      </c>
      <c r="G10" s="243">
        <v>3</v>
      </c>
      <c r="H10" s="350">
        <v>214</v>
      </c>
      <c r="I10" s="252" t="str">
        <f>IF(ISERROR(VLOOKUP(H10,Baza!A:C,2,FALSE)&amp;" "&amp;"("&amp;H10&amp;")"),"",(VLOOKUP(H10,Baza!A:C,2,FALSE)&amp;" "&amp;"("&amp;H10&amp;")"))</f>
        <v>Матеја Смолиќ (214)</v>
      </c>
      <c r="J10" s="252" t="str">
        <f>IF(ISERROR(VLOOKUP(H10,Baza!A:C,3,FALSE)),"",(VLOOKUP(H10,Baza!A:C,3,FALSE)))</f>
        <v>Рисови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11</v>
      </c>
      <c r="O10" s="243">
        <v>220</v>
      </c>
      <c r="Q10" s="324"/>
    </row>
    <row r="11" spans="2:17">
      <c r="B11" s="355" t="s">
        <v>64</v>
      </c>
      <c r="C11" s="267">
        <v>9</v>
      </c>
      <c r="D11" s="293" t="str">
        <f t="shared" si="1"/>
        <v>Моника Стајковска (337)</v>
      </c>
      <c r="E11" s="294" t="str">
        <f t="shared" si="2"/>
        <v>Берово</v>
      </c>
      <c r="F11" s="284">
        <v>23</v>
      </c>
      <c r="G11" s="243">
        <v>11</v>
      </c>
      <c r="H11" s="36">
        <v>339</v>
      </c>
      <c r="I11" s="252" t="str">
        <f>IF(ISERROR(VLOOKUP(H11,Baza!A:C,2,FALSE)&amp;" "&amp;"("&amp;H11&amp;")"),"",(VLOOKUP(H11,Baza!A:C,2,FALSE)&amp;" "&amp;"("&amp;H11&amp;")"))</f>
        <v>Сара Ризовска (339)</v>
      </c>
      <c r="J11" s="252" t="str">
        <f>IF(ISERROR(VLOOKUP(H11,Baza!A:C,3,FALSE)),"",(VLOOKUP(H11,Baza!A:C,3,FALSE)))</f>
        <v>Берово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23</v>
      </c>
      <c r="O11" s="243">
        <v>24</v>
      </c>
      <c r="Q11" s="324"/>
    </row>
    <row r="12" spans="2:17">
      <c r="B12" s="353"/>
      <c r="C12" s="265">
        <v>10</v>
      </c>
      <c r="D12" s="287" t="str">
        <f t="shared" si="1"/>
        <v>Сара А.Стојановска (182)</v>
      </c>
      <c r="E12" s="288" t="str">
        <f t="shared" si="2"/>
        <v>Крива Паланка</v>
      </c>
      <c r="F12" s="284">
        <v>15</v>
      </c>
      <c r="G12" s="250">
        <v>12</v>
      </c>
      <c r="H12" s="36">
        <v>418</v>
      </c>
      <c r="I12" s="252" t="str">
        <f>IF(ISERROR(VLOOKUP(H12,Baza!A:C,2,FALSE)&amp;" "&amp;"("&amp;H12&amp;")"),"",(VLOOKUP(H12,Baza!A:C,2,FALSE)&amp;" "&amp;"("&amp;H12&amp;")"))</f>
        <v>Ана Смолиќ (418)</v>
      </c>
      <c r="J12" s="252" t="str">
        <f>IF(ISERROR(VLOOKUP(H12,Baza!A:C,3,FALSE)),"",(VLOOKUP(H12,Baza!A:C,3,FALSE)))</f>
        <v>Рисови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15</v>
      </c>
      <c r="O12" s="243">
        <v>0</v>
      </c>
      <c r="Q12" s="324"/>
    </row>
    <row r="13" spans="2:17">
      <c r="B13" s="353"/>
      <c r="C13" s="265">
        <v>11</v>
      </c>
      <c r="D13" s="287" t="str">
        <f t="shared" si="1"/>
        <v>Сара Ризовска (339)</v>
      </c>
      <c r="E13" s="288" t="str">
        <f t="shared" si="2"/>
        <v>Берово</v>
      </c>
      <c r="F13" s="284">
        <v>12</v>
      </c>
      <c r="G13" s="243">
        <v>8</v>
      </c>
      <c r="H13" s="36">
        <v>558</v>
      </c>
      <c r="I13" s="252" t="str">
        <f>IF(ISERROR(VLOOKUP(H13,Baza!A:C,2,FALSE)&amp;" "&amp;"("&amp;H13&amp;")"),"",(VLOOKUP(H13,Baza!A:C,2,FALSE)&amp;" "&amp;"("&amp;H13&amp;")"))</f>
        <v>Бојана Јовевска (558)</v>
      </c>
      <c r="J13" s="252" t="str">
        <f>IF(ISERROR(VLOOKUP(H13,Baza!A:C,3,FALSE)),"",(VLOOKUP(H13,Baza!A:C,3,FALSE)))</f>
        <v>Берово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12</v>
      </c>
      <c r="O13" s="243">
        <v>0</v>
      </c>
      <c r="Q13" s="324"/>
    </row>
    <row r="14" spans="2:17" ht="16.5" thickBot="1">
      <c r="B14" s="356"/>
      <c r="C14" s="268">
        <v>12</v>
      </c>
      <c r="D14" s="291" t="str">
        <f t="shared" si="1"/>
        <v>Ана Смолиќ (418)</v>
      </c>
      <c r="E14" s="292" t="str">
        <f t="shared" si="2"/>
        <v>Рисови</v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2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3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3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5" thickBot="1">
      <c r="B18" s="354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5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3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3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5" thickBot="1">
      <c r="B22" s="356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2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3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3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5" thickBot="1">
      <c r="B26" s="354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5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3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3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5" thickBot="1">
      <c r="B30" s="356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2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3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3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5" thickBot="1">
      <c r="B34" s="354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5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3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3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5" thickBot="1">
      <c r="B38" s="356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2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3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3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5" thickBot="1">
      <c r="B42" s="354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5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3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3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5" thickBot="1">
      <c r="B46" s="356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2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3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3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5" thickBot="1">
      <c r="B50" s="354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5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3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3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5" thickBot="1">
      <c r="B54" s="356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2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3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3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5" thickBot="1">
      <c r="B58" s="354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5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3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3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5" thickBot="1">
      <c r="B62" s="356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2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3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3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5" thickBot="1">
      <c r="B66" s="354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2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5" hidden="1" thickBot="1">
      <c r="B68" s="353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5" hidden="1" thickBot="1">
      <c r="B69" s="353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5" hidden="1" thickBot="1">
      <c r="B70" s="354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5" hidden="1" thickBot="1">
      <c r="B71" s="352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5" hidden="1" thickBot="1">
      <c r="B72" s="353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5" hidden="1" thickBot="1">
      <c r="B73" s="353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5" hidden="1" thickBot="1">
      <c r="B74" s="354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5" hidden="1" thickBot="1">
      <c r="B75" s="352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5" hidden="1" thickBot="1">
      <c r="B76" s="353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5" hidden="1" thickBot="1">
      <c r="B77" s="353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5" hidden="1" thickBot="1">
      <c r="B78" s="354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5" hidden="1" thickBot="1">
      <c r="B79" s="352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5" hidden="1" thickBot="1">
      <c r="B80" s="353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5" hidden="1" thickBot="1">
      <c r="B81" s="353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5" hidden="1" thickBot="1">
      <c r="B82" s="354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5" hidden="1" thickBot="1">
      <c r="B83" s="352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5" hidden="1" thickBot="1">
      <c r="B84" s="353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5" hidden="1" thickBot="1">
      <c r="B85" s="353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5" hidden="1" thickBot="1">
      <c r="B86" s="354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5" hidden="1" thickBot="1">
      <c r="B87" s="352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5" hidden="1" thickBot="1">
      <c r="B88" s="353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5" hidden="1" thickBot="1">
      <c r="B89" s="353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5" hidden="1" thickBot="1">
      <c r="B90" s="354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5" hidden="1" thickBot="1">
      <c r="B91" s="352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5" hidden="1" thickBot="1">
      <c r="B92" s="353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5" hidden="1" thickBot="1">
      <c r="B93" s="353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5" hidden="1" thickBot="1">
      <c r="B94" s="354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5" hidden="1" thickBot="1">
      <c r="B95" s="352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5" hidden="1" thickBot="1">
      <c r="B96" s="353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5" hidden="1" thickBot="1">
      <c r="B97" s="353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5" hidden="1" thickBot="1">
      <c r="B98" s="354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IF(GROUPS!F9="","",GROUPS!F9)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IF(GROUPS!F10="","",GROUPS!F10)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IF(GROUPS!F11="","",GROUPS!F11)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2" t="str">
        <f>IF(GROUPS!F12="","",GROUPS!F12)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IF(GROUPS!H9="","",GROUPS!H9)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IF(GROUPS!H10="","",GROUPS!H10)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IF(GROUPS!H11="","",GROUPS!H11)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2" t="str">
        <f>IF(GROUPS!H12="","",GROUPS!H12)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Q25" sqref="Q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IF(GROUPS!J9="","",GROUPS!J9)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IF(GROUPS!J10="","",GROUPS!J10)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IF(GROUPS!J11="","",GROUPS!J11)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IF(GROUPS!J12="","",GROUPS!J12)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IF(GROUPS!D14="","",GROUPS!D14)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IF(GROUPS!D15="","",GROUPS!D15)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IF(GROUPS!D16="","",GROUPS!D16)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IF(GROUPS!D17="","",GROUPS!D17)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18" t="str">
        <f>IF(GROUPS!F14="","",GROUPS!F14)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IF(GROUPS!F15="","",GROUPS!F15)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IF(GROUPS!F16="","",GROUPS!F16)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IF(GROUPS!F17="","",GROUPS!F17)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IF(GROUPS!H14="","",GROUPS!H14)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IF(GROUPS!H15="","",GROUPS!H15)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IF(GROUPS!H16="","",GROUPS!H16)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IF(GROUPS!H17="","",GROUPS!H17)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IF(GROUPS!J14="","",GROUPS!J14)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IF(GROUPS!J15="","",GROUPS!J15)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IF(GROUPS!J16="","",GROUPS!J16)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IF(GROUPS!J17="","",GROUPS!J17)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18" t="str">
        <f>IF(GROUPS!D19="","",GROUPS!D19)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IF(GROUPS!D20="","",GROUPS!D20)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IF(GROUPS!D21="","",GROUPS!D21)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IF(GROUPS!D22="","",GROUPS!D22)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22" t="str">
        <f>IF(GROUPS!F19="","",GROUPS!F19)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IF(GROUPS!F20="","",GROUPS!F20)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IF(GROUPS!F21="","",GROUPS!F21)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IF(GROUPS!F22="","",GROUPS!F22)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22" t="str">
        <f>IF(GROUPS!H19="","",GROUPS!H19)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IF(GROUPS!H20="","",GROUPS!H20)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IF(GROUPS!H21="","",GROUPS!H21)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IF(GROUPS!H22="","",GROUPS!H22)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N10" sqref="N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346" t="s">
        <v>852</v>
      </c>
    </row>
    <row r="3" spans="3:10" ht="26.2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>Софија Хасану (194)</v>
      </c>
      <c r="E4" s="32">
        <f>C4+4</f>
        <v>5</v>
      </c>
      <c r="F4" s="33" t="str">
        <f>IF(VLOOKUP(E4,PARTICIPANTS!$C$3:$D$98,2,FALSE)="","",(VLOOKUP(E4,PARTICIPANTS!$C$3:$D$98,2,FALSE)))</f>
        <v>Фани Јованоска (193)</v>
      </c>
      <c r="G4" s="32">
        <f>E4+4</f>
        <v>9</v>
      </c>
      <c r="H4" s="33" t="str">
        <f>IF(VLOOKUP(G4,PARTICIPANTS!$C$3:$D$98,2,FALSE)="","",(VLOOKUP(G4,PARTICIPANTS!$C$3:$D$98,2,FALSE)))</f>
        <v>Моника Стајковска (337)</v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>Изабела Ковачовска (140)</v>
      </c>
      <c r="E5" s="32">
        <f t="shared" ref="E5:I7" si="0">C5+4</f>
        <v>6</v>
      </c>
      <c r="F5" s="33" t="str">
        <f>IF(VLOOKUP(E5,PARTICIPANTS!$C$3:$D$98,2,FALSE)="","",(VLOOKUP(E5,PARTICIPANTS!$C$3:$D$98,2,FALSE)))</f>
        <v>Сара С.Стојановска (183)</v>
      </c>
      <c r="G5" s="32">
        <f t="shared" si="0"/>
        <v>10</v>
      </c>
      <c r="H5" s="33" t="str">
        <f>IF(VLOOKUP(G5,PARTICIPANTS!$C$3:$D$98,2,FALSE)="","",(VLOOKUP(G5,PARTICIPANTS!$C$3:$D$98,2,FALSE)))</f>
        <v>Сара А.Стојановска (182)</v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>Матеја Смолиќ (214)</v>
      </c>
      <c r="E6" s="32">
        <f t="shared" si="0"/>
        <v>7</v>
      </c>
      <c r="F6" s="33" t="str">
        <f>IF(VLOOKUP(E6,PARTICIPANTS!$C$3:$D$98,2,FALSE)="","",(VLOOKUP(E6,PARTICIPANTS!$C$3:$D$98,2,FALSE)))</f>
        <v>Емилија Марковска (195)</v>
      </c>
      <c r="G6" s="32">
        <f t="shared" si="0"/>
        <v>11</v>
      </c>
      <c r="H6" s="33" t="str">
        <f>IF(VLOOKUP(G6,PARTICIPANTS!$C$3:$D$98,2,FALSE)="","",(VLOOKUP(G6,PARTICIPANTS!$C$3:$D$98,2,FALSE)))</f>
        <v>Сара Ризовска (339)</v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>Бојана Јовевска (558)</v>
      </c>
      <c r="G7" s="32">
        <f t="shared" si="0"/>
        <v>12</v>
      </c>
      <c r="H7" s="33" t="str">
        <f>IF(VLOOKUP(G7,PARTICIPANTS!$C$3:$D$98,2,FALSE)="","",(VLOOKUP(G7,PARTICIPANTS!$C$3:$D$98,2,FALSE)))</f>
        <v>Ана Смолиќ (418)</v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422" t="str">
        <f>IF(GROUPS!J19="","",GROUPS!J19)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IF(GROUPS!J20="","",GROUPS!J20)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IF(GROUPS!J21="","",GROUPS!J21)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7" t="str">
        <f>IF(GROUPS!J22="","",GROUPS!J22)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tabSelected="1" topLeftCell="A11" zoomScale="70" zoomScaleNormal="70" workbookViewId="0">
      <selection activeCell="AB14" sqref="AB14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35" t="s">
        <v>61</v>
      </c>
      <c r="D1" s="436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.7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>Матеја Смолиќ (214)</v>
      </c>
    </row>
    <row r="4" spans="2:42" ht="16.5" thickBot="1">
      <c r="B4" s="214" t="s">
        <v>55</v>
      </c>
      <c r="C4" s="215">
        <v>2</v>
      </c>
      <c r="D4" s="208" t="str">
        <f>IF(' I'!$X$3="","",' I'!$X$3)</f>
        <v>Софија Хасану (194)</v>
      </c>
    </row>
    <row r="5" spans="2:42" ht="15.75">
      <c r="B5" s="218" t="s">
        <v>27</v>
      </c>
      <c r="C5" s="210">
        <v>3</v>
      </c>
      <c r="D5" s="211" t="str">
        <f>IF(' II'!$X$2="","",' II'!$X$2)</f>
        <v>Фани Јованоска (193)</v>
      </c>
    </row>
    <row r="6" spans="2:42" ht="16.5" thickBot="1">
      <c r="B6" s="219" t="s">
        <v>54</v>
      </c>
      <c r="C6" s="216">
        <v>4</v>
      </c>
      <c r="D6" s="217" t="str">
        <f>IF(' II'!$X$3="","",' II'!$X$3)</f>
        <v>Сара С.Стојановска (183)</v>
      </c>
    </row>
    <row r="7" spans="2:42" ht="15.75">
      <c r="B7" s="212" t="s">
        <v>29</v>
      </c>
      <c r="C7" s="213">
        <v>5</v>
      </c>
      <c r="D7" s="207" t="str">
        <f>IF(' III'!$X$2="","",' III'!$X$2)</f>
        <v>Моника Стајковска (337)</v>
      </c>
      <c r="E7">
        <v>1</v>
      </c>
      <c r="F7" s="254">
        <v>1</v>
      </c>
      <c r="G7" s="96" t="str">
        <f>IF(F7="","",VLOOKUP(F7,$C$3:$D$8,2,FALSE))</f>
        <v>Матеја Смолиќ (214)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53</v>
      </c>
      <c r="C8" s="215">
        <v>6</v>
      </c>
      <c r="D8" s="208" t="str">
        <f>IF(' III'!$X$3="","",' III'!$X$3)</f>
        <v>Сара А.Стојановска (182)</v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5"/>
      <c r="P12" s="76"/>
      <c r="AN12" s="45"/>
    </row>
    <row r="13" spans="2:42" ht="15.75">
      <c r="B13" s="35"/>
      <c r="C13" s="35"/>
      <c r="D13" s="315"/>
      <c r="P13" s="76"/>
      <c r="Q13" s="95" t="str">
        <f>G7</f>
        <v>Матеја Смолиќ (214)</v>
      </c>
      <c r="R13" s="75">
        <v>4</v>
      </c>
      <c r="S13" s="75">
        <v>11</v>
      </c>
      <c r="T13" s="75">
        <v>7</v>
      </c>
      <c r="U13" s="75">
        <v>9</v>
      </c>
      <c r="V13" s="75"/>
      <c r="W13" s="75"/>
      <c r="X13" s="75"/>
      <c r="Y13" s="17">
        <f>IF(R13="","",SUMPRODUCT(--(R13:X13&gt;R14:X14)))</f>
        <v>1</v>
      </c>
      <c r="Z13" s="11"/>
    </row>
    <row r="14" spans="2:42" ht="15.75">
      <c r="B14" s="35"/>
      <c r="C14" s="35"/>
      <c r="D14" s="315"/>
      <c r="P14" s="82"/>
      <c r="Q14" s="95" t="str">
        <f>IF(O19="","",IF(O19&gt;O20,G19,G20))</f>
        <v>Моника Стајковска (337)</v>
      </c>
      <c r="R14" s="75">
        <v>11</v>
      </c>
      <c r="S14" s="75">
        <v>4</v>
      </c>
      <c r="T14" s="75">
        <v>11</v>
      </c>
      <c r="U14" s="75">
        <v>11</v>
      </c>
      <c r="V14" s="75"/>
      <c r="W14" s="75"/>
      <c r="X14" s="75"/>
      <c r="Y14" s="17">
        <f>IF(R13="","",SUMPRODUCT(--(R13:X13&lt;R14:X14)))</f>
        <v>3</v>
      </c>
      <c r="Z14" s="11"/>
    </row>
    <row r="15" spans="2:42" ht="15.75">
      <c r="C15" s="35"/>
      <c r="D15" s="2"/>
      <c r="P15" s="76"/>
      <c r="Y15" s="79"/>
      <c r="AN15" s="437" t="str">
        <f>IF(AJ25="","",IF(AJ25&gt;AJ26,AB25,AB26))</f>
        <v>Софија Хасану (194)</v>
      </c>
    </row>
    <row r="16" spans="2:42" ht="15.75">
      <c r="C16" s="35"/>
      <c r="D16" s="2"/>
      <c r="P16" s="76"/>
      <c r="Y16" s="80"/>
      <c r="AM16" s="437" t="str">
        <f>IF(AJ25="","",IF(AJ25&lt;AJ26,AB25,AB26))</f>
        <v>Моника Стајковска (337)</v>
      </c>
      <c r="AN16" s="437"/>
      <c r="AO16" s="438" t="str">
        <f>IF(AJ25=AJ26,"",IF(AJ34=AJ35,AB34,IF(AJ34&gt;AJ35,AB34,AB35)))</f>
        <v>Матеја Смолиќ (214)</v>
      </c>
    </row>
    <row r="17" spans="3:42" ht="15.75">
      <c r="C17" s="35"/>
      <c r="D17" s="2"/>
      <c r="P17" s="76"/>
      <c r="Y17" s="80"/>
      <c r="AJ17" s="8"/>
      <c r="AM17" s="437"/>
      <c r="AN17" s="437"/>
      <c r="AO17" s="438"/>
    </row>
    <row r="18" spans="3:42" ht="15.75">
      <c r="C18" s="35"/>
      <c r="D18" s="2"/>
      <c r="P18" s="76"/>
      <c r="Y18" s="80"/>
      <c r="AJ18" s="8"/>
      <c r="AM18" s="437"/>
      <c r="AO18" s="438"/>
    </row>
    <row r="19" spans="3:42" ht="16.5" thickBot="1">
      <c r="C19" s="35"/>
      <c r="D19" s="2"/>
      <c r="E19">
        <v>2</v>
      </c>
      <c r="F19" s="254">
        <v>4</v>
      </c>
      <c r="G19" s="96" t="str">
        <f>IF(F19="","",VLOOKUP(F19,$C$3:$D$8,2,FALSE))</f>
        <v>Сара С.Стојановска (183)</v>
      </c>
      <c r="H19" s="75">
        <v>2</v>
      </c>
      <c r="I19" s="75">
        <v>6</v>
      </c>
      <c r="J19" s="75">
        <v>6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39" t="str">
        <f>IF(AJ25=AJ26,"",IF(OR(AJ34&gt;AJ35,AJ34&lt;AJ35),"",AB35))</f>
        <v>Фани Јованоска (193)</v>
      </c>
    </row>
    <row r="20" spans="3:42" ht="16.5" thickBot="1">
      <c r="C20" s="35"/>
      <c r="D20" s="2" t="s">
        <v>851</v>
      </c>
      <c r="E20">
        <v>3</v>
      </c>
      <c r="F20" s="254">
        <v>5</v>
      </c>
      <c r="G20" s="96" t="str">
        <f>IF(F20="","",VLOOKUP(F20,$C$3:$D$8,2,FALSE))</f>
        <v>Моника Стајковска (337)</v>
      </c>
      <c r="H20" s="75">
        <v>11</v>
      </c>
      <c r="I20" s="75">
        <v>11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40" t="s">
        <v>58</v>
      </c>
      <c r="AO20" s="439"/>
    </row>
    <row r="21" spans="3:42" ht="16.5" thickBot="1">
      <c r="C21" s="35"/>
      <c r="D21" s="2"/>
      <c r="Y21" s="80"/>
      <c r="AM21" s="443" t="s">
        <v>59</v>
      </c>
      <c r="AN21" s="441"/>
      <c r="AO21" s="439"/>
    </row>
    <row r="22" spans="3:42" ht="15.75">
      <c r="C22" s="35"/>
      <c r="D22" s="2"/>
      <c r="Y22" s="80"/>
      <c r="AM22" s="444"/>
      <c r="AN22" s="441"/>
      <c r="AO22" s="446" t="s">
        <v>60</v>
      </c>
    </row>
    <row r="23" spans="3:42" ht="16.5" thickBot="1">
      <c r="C23" s="35"/>
      <c r="D23" s="2"/>
      <c r="Y23" s="80"/>
      <c r="AM23" s="445"/>
      <c r="AN23" s="442"/>
      <c r="AO23" s="447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>Моника Стајковска (337)</v>
      </c>
      <c r="AC25" s="75">
        <v>7</v>
      </c>
      <c r="AD25" s="75">
        <v>11</v>
      </c>
      <c r="AE25" s="75">
        <v>8</v>
      </c>
      <c r="AF25" s="75">
        <v>13</v>
      </c>
      <c r="AG25" s="75">
        <v>3</v>
      </c>
      <c r="AH25" s="75"/>
      <c r="AI25" s="75"/>
      <c r="AJ25" s="17">
        <f>IF(AC25="","",SUMPRODUCT(--(AC25:AI25&gt;AC26:AI26)))</f>
        <v>2</v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>Софија Хасану (194)</v>
      </c>
      <c r="AC26" s="75">
        <v>11</v>
      </c>
      <c r="AD26" s="75">
        <v>7</v>
      </c>
      <c r="AE26" s="75">
        <v>11</v>
      </c>
      <c r="AF26" s="75">
        <v>11</v>
      </c>
      <c r="AG26" s="75">
        <v>11</v>
      </c>
      <c r="AH26" s="75"/>
      <c r="AI26" s="75"/>
      <c r="AJ26" s="17">
        <f>IF(AC25="","",SUMPRODUCT(--(AC25:AI25&lt;AC26:AI26)))</f>
        <v>3</v>
      </c>
    </row>
    <row r="27" spans="3:42" ht="15.75">
      <c r="C27" s="35"/>
      <c r="D27" s="2"/>
      <c r="Y27" s="80"/>
      <c r="AA27" s="38"/>
      <c r="AL27" s="426" t="s">
        <v>81</v>
      </c>
      <c r="AM27" s="427"/>
      <c r="AN27" s="427"/>
      <c r="AO27" s="427"/>
      <c r="AP27" s="428"/>
    </row>
    <row r="28" spans="3:42" ht="15.75">
      <c r="C28" s="35"/>
      <c r="D28" s="2"/>
      <c r="Y28" s="80"/>
      <c r="AA28" s="38"/>
      <c r="AL28" s="307">
        <v>1</v>
      </c>
      <c r="AM28" s="308" t="s">
        <v>82</v>
      </c>
      <c r="AN28" s="429" t="str">
        <f>IF(AJ25="","",IF(AJ25&gt;AJ26,AB25,AB26))</f>
        <v>Софија Хасану (194)</v>
      </c>
      <c r="AO28" s="429"/>
      <c r="AP28" s="429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30" t="str">
        <f>IF(AJ25="","",IF(AJ25&lt;AJ26,AB25,AB26))</f>
        <v>Моника Стајковска (337)</v>
      </c>
      <c r="AO29" s="430"/>
      <c r="AP29" s="430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1" t="str">
        <f>IF(AJ25=AJ26,"",IF(AJ34=AJ35,AB34,IF(AJ34&gt;AJ35,AB34,AB35)))</f>
        <v>Матеја Смолиќ (214)</v>
      </c>
      <c r="AO30" s="431"/>
      <c r="AP30" s="431"/>
    </row>
    <row r="31" spans="3:42" ht="15.75">
      <c r="C31" s="35"/>
      <c r="D31" s="2" t="s">
        <v>851</v>
      </c>
      <c r="E31">
        <v>4</v>
      </c>
      <c r="F31" s="254">
        <v>6</v>
      </c>
      <c r="G31" s="96" t="str">
        <f>IF(F31="","",VLOOKUP(F31,$C$3:$D$8,2,FALSE))</f>
        <v>Сара А.Стојановска (182)</v>
      </c>
      <c r="H31" s="75">
        <v>11</v>
      </c>
      <c r="I31" s="75">
        <v>5</v>
      </c>
      <c r="J31" s="75">
        <v>15</v>
      </c>
      <c r="K31" s="75">
        <v>8</v>
      </c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1" t="str">
        <f>IF(AJ25=AJ26,"",IF(AJ34=AJ35,AB35,IF(AJ34&lt;AJ35,AB34,AB35)))</f>
        <v>Фани Јованоска (193)</v>
      </c>
      <c r="AO31" s="431"/>
      <c r="AP31" s="431"/>
    </row>
    <row r="32" spans="3:42" ht="15.75">
      <c r="C32" s="35"/>
      <c r="D32" s="2"/>
      <c r="E32">
        <v>5</v>
      </c>
      <c r="F32" s="254">
        <v>2</v>
      </c>
      <c r="G32" s="96" t="str">
        <f>IF(F32="","",VLOOKUP(F32,$C$3:$D$8,2,FALSE))</f>
        <v>Софија Хасану (194)</v>
      </c>
      <c r="H32" s="75">
        <v>9</v>
      </c>
      <c r="I32" s="75">
        <v>11</v>
      </c>
      <c r="J32" s="75">
        <v>17</v>
      </c>
      <c r="K32" s="75">
        <v>11</v>
      </c>
      <c r="L32" s="75"/>
      <c r="M32" s="75"/>
      <c r="N32" s="75"/>
      <c r="O32" s="17">
        <f>IF(H31="","",SUMPRODUCT(--(H31:N31&lt;H32:N32)))</f>
        <v>3</v>
      </c>
      <c r="Y32" s="80"/>
      <c r="AA32" s="38"/>
      <c r="AL32" s="87">
        <v>5</v>
      </c>
      <c r="AM32" s="88" t="s">
        <v>80</v>
      </c>
      <c r="AN32" s="432" t="str">
        <f>IF(O7="","",IF(O7&lt;O8,G7,G8))</f>
        <v/>
      </c>
      <c r="AO32" s="432"/>
      <c r="AP32" s="432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2" t="str">
        <f>IF(O19="","",IF(O19&lt;O20,G19,G20))</f>
        <v>Сара С.Стојановска (183)</v>
      </c>
      <c r="AO33" s="432"/>
      <c r="AP33" s="432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>Матеја Смолиќ (214)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2" t="str">
        <f>IF(O31="","",IF(O31&lt;O32,G31,G32))</f>
        <v>Сара А.Стојановска (182)</v>
      </c>
      <c r="AO34" s="432"/>
      <c r="AP34" s="432"/>
    </row>
    <row r="35" spans="3:42">
      <c r="P35" s="76"/>
      <c r="Y35" s="80"/>
      <c r="AB35" s="98" t="str">
        <f>IF(Y37="","",IF(Y37&lt;Y38,Q37,Q38))</f>
        <v>Фани Јованоска (193)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3" t="str">
        <f>IF(O43="","",IF(O43&lt;O44,G43,G44))</f>
        <v/>
      </c>
      <c r="AO35" s="433"/>
      <c r="AP35" s="433"/>
    </row>
    <row r="36" spans="3:42">
      <c r="P36" s="76"/>
      <c r="Y36" s="81"/>
      <c r="AL36" s="164"/>
      <c r="AM36" s="165"/>
      <c r="AN36" s="434"/>
      <c r="AO36" s="434"/>
      <c r="AP36" s="434"/>
    </row>
    <row r="37" spans="3:42">
      <c r="P37" s="76"/>
      <c r="Q37" s="95" t="str">
        <f>IF(O31="","",IF(O31&gt;O32,G31,G32))</f>
        <v>Софија Хасану (194)</v>
      </c>
      <c r="R37" s="75">
        <v>11</v>
      </c>
      <c r="S37" s="75">
        <v>13</v>
      </c>
      <c r="T37" s="75">
        <v>11</v>
      </c>
      <c r="U37" s="75">
        <v>11</v>
      </c>
      <c r="V37" s="75"/>
      <c r="W37" s="75"/>
      <c r="X37" s="75"/>
      <c r="Y37" s="17">
        <f>IF(R37="","",SUMPRODUCT(--(R37:X37&gt;R38:X38)))</f>
        <v>3</v>
      </c>
      <c r="Z37" s="11"/>
      <c r="AL37" s="163"/>
      <c r="AM37" s="4"/>
      <c r="AN37" s="425"/>
      <c r="AO37" s="425"/>
      <c r="AP37" s="425"/>
    </row>
    <row r="38" spans="3:42">
      <c r="P38" s="82"/>
      <c r="Q38" s="95" t="str">
        <f>G44</f>
        <v>Фани Јованоска (193)</v>
      </c>
      <c r="R38" s="75">
        <v>6</v>
      </c>
      <c r="S38" s="75">
        <v>11</v>
      </c>
      <c r="T38" s="75">
        <v>13</v>
      </c>
      <c r="U38" s="75">
        <v>7</v>
      </c>
      <c r="V38" s="75"/>
      <c r="W38" s="75"/>
      <c r="X38" s="75"/>
      <c r="Y38" s="17">
        <f>IF(R37="","",SUMPRODUCT(--(R37:X37&lt;R38:X38)))</f>
        <v>1</v>
      </c>
      <c r="Z38" s="11"/>
      <c r="AL38" s="163"/>
      <c r="AM38" s="4"/>
      <c r="AN38" s="425"/>
      <c r="AO38" s="425"/>
      <c r="AP38" s="425"/>
    </row>
    <row r="39" spans="3:42">
      <c r="P39" s="76"/>
      <c r="AL39" s="163"/>
      <c r="AM39" s="4"/>
      <c r="AN39" s="425"/>
      <c r="AO39" s="425"/>
      <c r="AP39" s="425"/>
    </row>
    <row r="40" spans="3:42">
      <c r="P40" s="76"/>
      <c r="AL40" s="163"/>
      <c r="AM40" s="4"/>
      <c r="AN40" s="425"/>
      <c r="AO40" s="425"/>
      <c r="AP40" s="425"/>
    </row>
    <row r="41" spans="3:42">
      <c r="O41" s="8"/>
      <c r="P41" s="76"/>
      <c r="AL41" s="163"/>
      <c r="AM41" s="4"/>
      <c r="AN41" s="425"/>
      <c r="AO41" s="425"/>
      <c r="AP41" s="425"/>
    </row>
    <row r="42" spans="3:42">
      <c r="O42" s="8"/>
      <c r="P42" s="76"/>
      <c r="AL42" s="163"/>
      <c r="AM42" s="4"/>
      <c r="AN42" s="425"/>
      <c r="AO42" s="425"/>
      <c r="AP42" s="425"/>
    </row>
    <row r="43" spans="3:42">
      <c r="O43" s="255"/>
      <c r="AL43" s="163"/>
      <c r="AM43" s="4"/>
      <c r="AN43" s="425"/>
      <c r="AO43" s="425"/>
      <c r="AP43" s="425"/>
    </row>
    <row r="44" spans="3:42">
      <c r="E44">
        <v>6</v>
      </c>
      <c r="F44" s="254">
        <v>3</v>
      </c>
      <c r="G44" s="96" t="str">
        <f>IF(F44="","",VLOOKUP(F44,$C$3:$D$8,2,FALSE))</f>
        <v>Фани Јованоска (193)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5"/>
      <c r="AO50" s="425"/>
      <c r="AP50" s="425"/>
    </row>
    <row r="51" spans="36:42">
      <c r="AM51" s="4"/>
      <c r="AN51" s="425"/>
      <c r="AO51" s="425"/>
      <c r="AP51" s="425"/>
    </row>
    <row r="52" spans="36:42">
      <c r="AM52" s="4"/>
      <c r="AN52" s="425"/>
      <c r="AO52" s="425"/>
      <c r="AP52" s="42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V52"/>
  <sheetViews>
    <sheetView workbookViewId="0">
      <selection activeCell="C33" sqref="C33"/>
    </sheetView>
  </sheetViews>
  <sheetFormatPr defaultRowHeight="15"/>
  <cols>
    <col min="2" max="2" width="13" customWidth="1"/>
    <col min="4" max="4" width="31.42578125" customWidth="1"/>
    <col min="5" max="6" width="3.7109375" customWidth="1"/>
    <col min="7" max="7" width="8.85546875" style="223"/>
    <col min="8" max="8" width="31.42578125" style="2" customWidth="1"/>
    <col min="9" max="16" width="3" style="2" customWidth="1"/>
    <col min="17" max="17" width="8.85546875" style="2"/>
    <col min="18" max="18" width="31.42578125" style="2" customWidth="1"/>
    <col min="19" max="26" width="3.140625" style="2" customWidth="1"/>
    <col min="27" max="27" width="4.5703125" style="2" customWidth="1"/>
    <col min="28" max="28" width="4.5703125" customWidth="1"/>
    <col min="29" max="29" width="31.42578125" style="2" customWidth="1"/>
    <col min="30" max="37" width="3" style="2" customWidth="1"/>
    <col min="40" max="42" width="31.42578125" customWidth="1"/>
  </cols>
  <sheetData>
    <row r="1" spans="2:48">
      <c r="C1" s="448" t="s">
        <v>61</v>
      </c>
      <c r="D1" s="436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.75" thickBot="1">
      <c r="B2" s="238" t="s">
        <v>125</v>
      </c>
      <c r="C2" s="238" t="s">
        <v>78</v>
      </c>
    </row>
    <row r="3" spans="2:48" ht="15.75">
      <c r="B3" s="47" t="s">
        <v>25</v>
      </c>
      <c r="C3" s="47">
        <v>1</v>
      </c>
      <c r="D3" s="23" t="str">
        <f>IF(' I'!$X$2="","",' I'!$X$2)</f>
        <v>Матеја Смолиќ (214)</v>
      </c>
    </row>
    <row r="4" spans="2:48" ht="16.5" thickBot="1">
      <c r="B4" s="48" t="s">
        <v>55</v>
      </c>
      <c r="C4" s="48">
        <v>2</v>
      </c>
      <c r="D4" s="24" t="str">
        <f>IF(' I'!$X$3="","",' I'!$X$3)</f>
        <v>Софија Хасану (194)</v>
      </c>
    </row>
    <row r="5" spans="2:48" ht="15.75">
      <c r="B5" s="48" t="s">
        <v>27</v>
      </c>
      <c r="C5" s="48">
        <v>3</v>
      </c>
      <c r="D5" s="27" t="str">
        <f>IF(' II'!$X$2="","",' II'!$X$2)</f>
        <v>Фани Јованоска (193)</v>
      </c>
    </row>
    <row r="6" spans="2:48" ht="16.5" thickBot="1">
      <c r="B6" s="48" t="s">
        <v>54</v>
      </c>
      <c r="C6" s="48">
        <v>4</v>
      </c>
      <c r="D6" s="28" t="str">
        <f>IF(' II'!$X$3="","",' II'!$X$3)</f>
        <v>Сара С.Стојановска (183)</v>
      </c>
    </row>
    <row r="7" spans="2:48" ht="15.75">
      <c r="B7" s="48" t="s">
        <v>29</v>
      </c>
      <c r="C7" s="48">
        <v>5</v>
      </c>
      <c r="D7" s="23" t="str">
        <f>IF(' III'!$X$2="","",' III'!$X$2)</f>
        <v>Моника Стајковска (337)</v>
      </c>
      <c r="F7">
        <v>1</v>
      </c>
      <c r="G7" s="314">
        <v>1</v>
      </c>
      <c r="H7" s="151" t="str">
        <f>IF(G7="","",VLOOKUP(G7,$C$3:$D$10,2,FALSE))</f>
        <v>Матеја Смолиќ (214)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5" thickBot="1">
      <c r="B8" s="48" t="s">
        <v>53</v>
      </c>
      <c r="C8" s="48">
        <v>6</v>
      </c>
      <c r="D8" s="24" t="str">
        <f>IF(' III'!$X$3="","",' III'!$X$3)</f>
        <v>Сара А.Стојановска (182)</v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75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5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75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75">
      <c r="B15" s="35"/>
      <c r="C15" s="35">
        <v>3</v>
      </c>
      <c r="D15" s="315" t="s">
        <v>595</v>
      </c>
      <c r="Q15" s="76"/>
      <c r="Z15" s="79"/>
      <c r="AO15" s="437" t="str">
        <f>IF(AK25="","",IF(AK25&gt;AK26,AC25,AC26))</f>
        <v/>
      </c>
    </row>
    <row r="16" spans="2:48" ht="15.75">
      <c r="B16" s="35"/>
      <c r="C16" s="35">
        <v>5</v>
      </c>
      <c r="D16" s="315" t="s">
        <v>596</v>
      </c>
      <c r="Q16" s="76"/>
      <c r="Z16" s="80"/>
      <c r="AN16" s="437" t="str">
        <f>IF(AK25="","",IF(AK25&lt;AK26,AC25,AC26))</f>
        <v/>
      </c>
      <c r="AO16" s="437"/>
      <c r="AP16" s="438" t="str">
        <f>IF(AK25=AK26,"",IF(AK34=AK35,AC34,IF(AK34&gt;AK35,AC34,AC35)))</f>
        <v/>
      </c>
    </row>
    <row r="17" spans="2:43" ht="15.75">
      <c r="B17" s="35"/>
      <c r="C17" s="35">
        <v>7</v>
      </c>
      <c r="D17" s="315" t="s">
        <v>597</v>
      </c>
      <c r="Q17" s="76"/>
      <c r="Z17" s="80"/>
      <c r="AK17" s="8"/>
      <c r="AN17" s="437"/>
      <c r="AO17" s="437"/>
      <c r="AP17" s="438"/>
    </row>
    <row r="18" spans="2:43" ht="15.75">
      <c r="B18" s="35"/>
      <c r="C18" s="35"/>
      <c r="D18" s="2"/>
      <c r="Q18" s="76"/>
      <c r="Z18" s="80"/>
      <c r="AK18" s="8"/>
      <c r="AN18" s="437"/>
      <c r="AP18" s="438"/>
    </row>
    <row r="19" spans="2:43" ht="16.5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39" t="str">
        <f>IF(AK25=AK26,"",IF(OR(AK34&gt;AK35,AK34&lt;AK35),"",AC35))</f>
        <v/>
      </c>
    </row>
    <row r="20" spans="2:43" ht="16.5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40" t="s">
        <v>58</v>
      </c>
      <c r="AP20" s="439"/>
    </row>
    <row r="21" spans="2:43" ht="16.350000000000001" customHeight="1" thickBot="1">
      <c r="C21" s="449" t="s">
        <v>598</v>
      </c>
      <c r="D21" s="449"/>
      <c r="Z21" s="80"/>
      <c r="AN21" s="443" t="s">
        <v>59</v>
      </c>
      <c r="AO21" s="441"/>
      <c r="AP21" s="439"/>
    </row>
    <row r="22" spans="2:43" ht="15.6" customHeight="1">
      <c r="C22" s="449"/>
      <c r="D22" s="449"/>
      <c r="Z22" s="80"/>
      <c r="AN22" s="444"/>
      <c r="AO22" s="441"/>
      <c r="AP22" s="446" t="s">
        <v>60</v>
      </c>
    </row>
    <row r="23" spans="2:43" ht="16.350000000000001" customHeight="1" thickBot="1">
      <c r="C23" s="449"/>
      <c r="D23" s="449"/>
      <c r="Z23" s="80"/>
      <c r="AN23" s="445"/>
      <c r="AO23" s="442"/>
      <c r="AP23" s="447"/>
    </row>
    <row r="24" spans="2:43" ht="15.6" customHeight="1">
      <c r="C24" s="449"/>
      <c r="D24" s="449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75">
      <c r="C27" s="35"/>
      <c r="D27" s="2"/>
      <c r="Z27" s="80"/>
      <c r="AB27" s="38"/>
      <c r="AM27" s="426" t="s">
        <v>81</v>
      </c>
      <c r="AN27" s="427"/>
      <c r="AO27" s="427"/>
      <c r="AP27" s="427"/>
      <c r="AQ27" s="428"/>
    </row>
    <row r="28" spans="2:43" ht="15.75">
      <c r="C28" s="35"/>
      <c r="D28" s="2"/>
      <c r="Z28" s="80"/>
      <c r="AB28" s="38"/>
      <c r="AM28" s="307">
        <v>1</v>
      </c>
      <c r="AN28" s="308" t="s">
        <v>82</v>
      </c>
      <c r="AO28" s="429" t="str">
        <f>IF(AK25="","",IF(AK25&gt;AK26,AC25,AC26))</f>
        <v/>
      </c>
      <c r="AP28" s="429"/>
      <c r="AQ28" s="429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30" t="str">
        <f>IF(AK25="","",IF(AK25&lt;AK26,AC25,AC26))</f>
        <v/>
      </c>
      <c r="AP29" s="430"/>
      <c r="AQ29" s="430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1" t="str">
        <f>IF(AK25=AK26,"",IF(AK34=AK35,AC34,IF(AK34&gt;AK35,AC34,AC35)))</f>
        <v/>
      </c>
      <c r="AP30" s="431"/>
      <c r="AQ30" s="431"/>
    </row>
    <row r="31" spans="2:43" ht="15.75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1" t="str">
        <f>IF(AK25=AK26,"",IF(AK34=AK35,AC35,IF(AK34&lt;AK35,AC34,AC35)))</f>
        <v/>
      </c>
      <c r="AP31" s="431"/>
      <c r="AQ31" s="431"/>
    </row>
    <row r="32" spans="2:43" ht="15.75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32" t="str">
        <f>IF(P7="","",IF(P7&lt;P8,H7,H8))</f>
        <v/>
      </c>
      <c r="AP32" s="432"/>
      <c r="AQ32" s="432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32" t="str">
        <f>IF(P19="","",IF(P19&lt;P20,H19,H20))</f>
        <v/>
      </c>
      <c r="AP33" s="432"/>
      <c r="AQ33" s="432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2" t="str">
        <f>IF(P31="","",IF(P31&lt;P32,H31,H32))</f>
        <v/>
      </c>
      <c r="AP34" s="432"/>
      <c r="AQ34" s="432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2" t="str">
        <f>IF(P43="","",IF(P43&lt;P44,H43,H44))</f>
        <v/>
      </c>
      <c r="AP35" s="432"/>
      <c r="AQ35" s="432"/>
    </row>
    <row r="36" spans="3:43">
      <c r="Q36" s="76"/>
      <c r="Z36" s="81"/>
      <c r="AM36" s="163"/>
      <c r="AN36" s="4"/>
      <c r="AO36" s="425"/>
      <c r="AP36" s="425"/>
      <c r="AQ36" s="425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25"/>
      <c r="AP37" s="425"/>
      <c r="AQ37" s="425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25"/>
      <c r="AP38" s="425"/>
      <c r="AQ38" s="425"/>
    </row>
    <row r="39" spans="3:43">
      <c r="Q39" s="76"/>
      <c r="AM39" s="163"/>
      <c r="AN39" s="4"/>
      <c r="AO39" s="425"/>
      <c r="AP39" s="425"/>
      <c r="AQ39" s="425"/>
    </row>
    <row r="40" spans="3:43">
      <c r="Q40" s="76"/>
      <c r="AM40" s="163"/>
      <c r="AN40" s="4"/>
      <c r="AO40" s="425"/>
      <c r="AP40" s="425"/>
      <c r="AQ40" s="425"/>
    </row>
    <row r="41" spans="3:43">
      <c r="P41" s="8"/>
      <c r="Q41" s="76"/>
      <c r="AM41" s="163"/>
      <c r="AN41" s="4"/>
      <c r="AO41" s="425"/>
      <c r="AP41" s="425"/>
      <c r="AQ41" s="425"/>
    </row>
    <row r="42" spans="3:43">
      <c r="P42" s="8"/>
      <c r="Q42" s="76"/>
      <c r="AM42" s="163"/>
      <c r="AN42" s="4"/>
      <c r="AO42" s="425"/>
      <c r="AP42" s="425"/>
      <c r="AQ42" s="425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25"/>
      <c r="AP43" s="425"/>
      <c r="AQ43" s="425"/>
    </row>
    <row r="44" spans="3:43">
      <c r="F44">
        <v>8</v>
      </c>
      <c r="G44" s="314">
        <v>3</v>
      </c>
      <c r="H44" s="151" t="str">
        <f>IF(G44="","",VLOOKUP(G44,$C$3:$D$10,2,FALSE))</f>
        <v>Фани Јованоска (193)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25"/>
      <c r="AP50" s="425"/>
      <c r="AQ50" s="425"/>
    </row>
    <row r="51" spans="37:43">
      <c r="AN51" s="4"/>
      <c r="AO51" s="425"/>
      <c r="AP51" s="425"/>
      <c r="AQ51" s="425"/>
    </row>
    <row r="52" spans="37:43">
      <c r="AN52" s="4"/>
      <c r="AO52" s="425"/>
      <c r="AP52" s="425"/>
      <c r="AQ52" s="425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opLeftCell="A17" workbookViewId="0">
      <selection activeCell="D33" sqref="D33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35" t="s">
        <v>61</v>
      </c>
      <c r="D1" s="43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.7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>Матеја Смолиќ (214)</v>
      </c>
      <c r="F3" s="35"/>
    </row>
    <row r="4" spans="2:52" ht="16.5" thickBot="1">
      <c r="B4" s="214" t="s">
        <v>55</v>
      </c>
      <c r="C4" s="215">
        <v>2</v>
      </c>
      <c r="D4" s="208" t="str">
        <f>IF(' I'!$X$3="","",' I'!$X$3)</f>
        <v>Софија Хасану (194)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>Фани Јованоска (193)</v>
      </c>
      <c r="F5" s="155">
        <v>1</v>
      </c>
      <c r="G5" s="156" t="str">
        <f>IF(F5="","",VLOOKUP(F5,$C$3:$D$18,2,FALSE))</f>
        <v>Матеја Смолиќ (214)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54</v>
      </c>
      <c r="C6" s="216">
        <v>4</v>
      </c>
      <c r="D6" s="217" t="str">
        <f>IF(' II'!$X$3="","",' II'!$X$3)</f>
        <v>Сара С.Стојановска (183)</v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>Моника Стајковска (337)</v>
      </c>
      <c r="F7" s="153"/>
      <c r="P7" s="76"/>
      <c r="Q7" s="96" t="str">
        <f>G5</f>
        <v>Матеја Смолиќ (214)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5" thickBot="1">
      <c r="B8" s="214" t="s">
        <v>53</v>
      </c>
      <c r="C8" s="215">
        <v>6</v>
      </c>
      <c r="D8" s="208" t="str">
        <f>IF(' III'!$X$3="","",' III'!$X$3)</f>
        <v>Сара А.Стојановска (182)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5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5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5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37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7" t="str">
        <f>IF(AT25="","",IF(AT25&lt;AT26,AL25,AL26))</f>
        <v/>
      </c>
      <c r="AX16" s="437"/>
      <c r="AY16" s="438" t="str">
        <f>IF(AT25=AT26,"",IF(AT34=AT35,AL34,IF(AT34&gt;AT35,AL34,AL35)))</f>
        <v/>
      </c>
    </row>
    <row r="17" spans="3:52" ht="15.75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7"/>
      <c r="AX17" s="437"/>
      <c r="AY17" s="438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7"/>
      <c r="AY18" s="438"/>
    </row>
    <row r="19" spans="3:52" ht="16.5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9" t="str">
        <f>IF(AT25=AT26,"",IF(OR(AT34&gt;AT35,AT34&lt;AT35),"",AL35))</f>
        <v/>
      </c>
    </row>
    <row r="20" spans="3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1" t="s">
        <v>58</v>
      </c>
      <c r="AY20" s="439"/>
    </row>
    <row r="21" spans="3:52" ht="16.5" thickBot="1">
      <c r="C21" s="35"/>
      <c r="D21" s="2"/>
      <c r="F21" s="153"/>
      <c r="O21" s="8"/>
      <c r="P21" s="76"/>
      <c r="AI21" s="80"/>
      <c r="AW21" s="454" t="s">
        <v>59</v>
      </c>
      <c r="AX21" s="452"/>
      <c r="AY21" s="439"/>
    </row>
    <row r="22" spans="3:52" ht="15.75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5"/>
      <c r="AX22" s="452"/>
      <c r="AY22" s="457" t="s">
        <v>60</v>
      </c>
    </row>
    <row r="23" spans="3:52" ht="16.5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6"/>
      <c r="AX23" s="453"/>
      <c r="AY23" s="458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26" t="s">
        <v>81</v>
      </c>
      <c r="AW27" s="427"/>
      <c r="AX27" s="427"/>
      <c r="AY27" s="427"/>
      <c r="AZ27" s="428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0" t="str">
        <f>IF(AT25="","",IF(AT25&gt;AT26,AL25,AL26))</f>
        <v/>
      </c>
      <c r="AY28" s="450"/>
      <c r="AZ28" s="450"/>
    </row>
    <row r="29" spans="3:52" ht="15.75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0" t="str">
        <f>IF(AT25="","",IF(AT25&lt;AT26,AL25,AL26))</f>
        <v/>
      </c>
      <c r="AY29" s="430"/>
      <c r="AZ29" s="430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1" t="str">
        <f>IF(AT25=AT26,"",IF(AT34=AT35,AL34,IF(AT34&gt;AT35,AL34,AL35)))</f>
        <v/>
      </c>
      <c r="AY30" s="431"/>
      <c r="AZ30" s="431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1" t="str">
        <f>IF(AT25=AT26,"",IF(AT34=AT35,AL35,IF(AT34&lt;AT35,AL34,AL35)))</f>
        <v/>
      </c>
      <c r="AY31" s="431"/>
      <c r="AZ31" s="431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2" t="str">
        <f>IF(Y7="","",IF(Y7&lt;Y8,Q7,Q8))</f>
        <v/>
      </c>
      <c r="AY32" s="432"/>
      <c r="AZ32" s="432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2" t="str">
        <f>IF(Y19="","",IF(Y19&lt;Y20,Q19,Q20))</f>
        <v/>
      </c>
      <c r="AY33" s="432"/>
      <c r="AZ33" s="432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2" t="str">
        <f>IF(Y31="","",IF(Y31&lt;Y32,Q31,Q32))</f>
        <v/>
      </c>
      <c r="AY34" s="432"/>
      <c r="AZ34" s="432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3" t="str">
        <f>IF(Y43="","",IF(Y43&lt;Y44,Q43,Q44))</f>
        <v/>
      </c>
      <c r="AY35" s="433"/>
      <c r="AZ35" s="433"/>
    </row>
    <row r="36" spans="3:52">
      <c r="F36" s="153"/>
      <c r="Z36" s="76"/>
      <c r="AI36" s="81"/>
      <c r="AV36" s="164"/>
      <c r="AW36" s="165"/>
      <c r="AX36" s="434"/>
      <c r="AY36" s="434"/>
      <c r="AZ36" s="434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5"/>
      <c r="AY37" s="425"/>
      <c r="AZ37" s="425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5"/>
      <c r="AY38" s="425"/>
      <c r="AZ38" s="425"/>
    </row>
    <row r="39" spans="3:52">
      <c r="F39" s="153"/>
      <c r="Z39" s="76"/>
      <c r="AV39" s="163"/>
      <c r="AW39" s="4"/>
      <c r="AX39" s="425"/>
      <c r="AY39" s="425"/>
      <c r="AZ39" s="425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5"/>
      <c r="AY40" s="425"/>
      <c r="AZ40" s="425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5"/>
      <c r="AY41" s="425"/>
      <c r="AZ41" s="425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5"/>
      <c r="AY42" s="425"/>
      <c r="AZ42" s="425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5"/>
      <c r="AY43" s="425"/>
      <c r="AZ43" s="425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Фани Јованоска (193)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5"/>
      <c r="AY50" s="425"/>
      <c r="AZ50" s="425"/>
    </row>
    <row r="51" spans="46:52">
      <c r="AW51" s="4"/>
      <c r="AX51" s="425"/>
      <c r="AY51" s="425"/>
      <c r="AZ51" s="425"/>
    </row>
    <row r="52" spans="46:52">
      <c r="AW52" s="4"/>
      <c r="AX52" s="425"/>
      <c r="AY52" s="425"/>
      <c r="AZ52" s="42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workbookViewId="0">
      <selection activeCell="N50" sqref="N5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48" t="s">
        <v>61</v>
      </c>
      <c r="D1" s="43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>Матеја Смолиќ (214)</v>
      </c>
      <c r="F3" s="35"/>
    </row>
    <row r="4" spans="2:57" ht="16.5" thickBot="1">
      <c r="B4" s="48" t="s">
        <v>55</v>
      </c>
      <c r="C4" s="48">
        <v>2</v>
      </c>
      <c r="D4" s="24" t="str">
        <f>IF(' I'!$X$3="","",' I'!$X$3)</f>
        <v>Софија Хасану (194)</v>
      </c>
      <c r="E4">
        <v>1</v>
      </c>
      <c r="F4" s="152">
        <v>1</v>
      </c>
      <c r="G4" s="151" t="str">
        <f>IF(F4="","",VLOOKUP(F4,$C$3:$D$18,2,FALSE))</f>
        <v>Матеја Смолиќ (214)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>Фани Јованоска (193)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54</v>
      </c>
      <c r="C6" s="48">
        <v>4</v>
      </c>
      <c r="D6" s="28" t="str">
        <f>IF(' II'!$X$3="","",' II'!$X$3)</f>
        <v>Сара С.Стојановска (183)</v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>Моника Стајковска (337)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53</v>
      </c>
      <c r="C8" s="48">
        <v>6</v>
      </c>
      <c r="D8" s="24" t="str">
        <f>IF(' III'!$X$3="","",' III'!$X$3)</f>
        <v>Сара А.Стојановска (182)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7" t="str">
        <f>IF(AT25="","",IF(AT25&gt;AT26,AL25,AL26))</f>
        <v/>
      </c>
    </row>
    <row r="16" spans="2:57" ht="16.5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7" t="str">
        <f>IF(AT25="","",IF(AT25&lt;AT26,AL25,AL26))</f>
        <v/>
      </c>
      <c r="AX16" s="437"/>
      <c r="AY16" s="438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7"/>
      <c r="AX17" s="437"/>
      <c r="AY17" s="438"/>
    </row>
    <row r="18" spans="2:52" ht="16.5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7"/>
      <c r="AY18" s="438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9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1" t="s">
        <v>58</v>
      </c>
      <c r="AY20" s="439"/>
    </row>
    <row r="21" spans="2:52" ht="16.5" thickBot="1">
      <c r="C21" s="35"/>
      <c r="D21" s="2"/>
      <c r="F21" s="153"/>
      <c r="O21" s="8"/>
      <c r="P21" s="76"/>
      <c r="AI21" s="80"/>
      <c r="AW21" s="460" t="s">
        <v>59</v>
      </c>
      <c r="AX21" s="452"/>
      <c r="AY21" s="439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1"/>
      <c r="AX22" s="452"/>
      <c r="AY22" s="457" t="s">
        <v>60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2"/>
      <c r="AX23" s="453"/>
      <c r="AY23" s="458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26" t="s">
        <v>81</v>
      </c>
      <c r="AW27" s="427"/>
      <c r="AX27" s="427"/>
      <c r="AY27" s="427"/>
      <c r="AZ27" s="428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9" t="str">
        <f>IF(AT25="","",IF(AT25&gt;AT26,AL25,AL26))</f>
        <v/>
      </c>
      <c r="AY28" s="429"/>
      <c r="AZ28" s="429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0" t="str">
        <f>IF(AT25="","",IF(AT25&lt;AT26,AL25,AL26))</f>
        <v/>
      </c>
      <c r="AY29" s="430"/>
      <c r="AZ29" s="430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1" t="str">
        <f>IF(AT25=AT26,"",IF(AT34=AT35,AL34,IF(AT34&gt;AT35,AL34,AL35)))</f>
        <v/>
      </c>
      <c r="AY30" s="431"/>
      <c r="AZ30" s="431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1" t="str">
        <f>IF(AT25=AT26,"",IF(AT34=AT35,AL35,IF(AT34&lt;AT35,AL34,AL35)))</f>
        <v/>
      </c>
      <c r="AY31" s="431"/>
      <c r="AZ31" s="431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2" t="str">
        <f>IF(Y7="","",IF(Y7&lt;Y8,Q7,Q8))</f>
        <v/>
      </c>
      <c r="AY32" s="432"/>
      <c r="AZ32" s="432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2" t="str">
        <f>IF(Y19="","",IF(Y19&lt;Y20,Q19,Q20))</f>
        <v/>
      </c>
      <c r="AY33" s="432"/>
      <c r="AZ33" s="432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2" t="str">
        <f>IF(Y31="","",IF(Y31&lt;Y32,Q31,Q32))</f>
        <v/>
      </c>
      <c r="AY34" s="432"/>
      <c r="AZ34" s="432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2" t="str">
        <f>IF(Y43="","",IF(Y43&lt;Y44,Q43,Q44))</f>
        <v/>
      </c>
      <c r="AY35" s="432"/>
      <c r="AZ35" s="432"/>
    </row>
    <row r="36" spans="3:52">
      <c r="F36" s="153"/>
      <c r="Z36" s="76"/>
      <c r="AI36" s="81"/>
      <c r="AV36" s="92">
        <v>9</v>
      </c>
      <c r="AW36" s="22" t="s">
        <v>20</v>
      </c>
      <c r="AX36" s="459" t="str">
        <f>IF(O4="","",IF(O4&lt;O5,G4,G5))</f>
        <v/>
      </c>
      <c r="AY36" s="459"/>
      <c r="AZ36" s="45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9" t="str">
        <f>IF(O10="","",IF(O10&lt;O11,G10,G11))</f>
        <v/>
      </c>
      <c r="AY37" s="459"/>
      <c r="AZ37" s="45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9" t="str">
        <f>IF(O16="","",IF(O16&lt;O17,G16,G17))</f>
        <v/>
      </c>
      <c r="AY38" s="459"/>
      <c r="AZ38" s="459"/>
    </row>
    <row r="39" spans="3:52">
      <c r="F39" s="153"/>
      <c r="Z39" s="76"/>
      <c r="AV39" s="92">
        <v>9</v>
      </c>
      <c r="AW39" s="22" t="s">
        <v>20</v>
      </c>
      <c r="AX39" s="459" t="str">
        <f>IF(O22="","",IF(O22&lt;O23,G22,G23))</f>
        <v/>
      </c>
      <c r="AY39" s="459"/>
      <c r="AZ39" s="459"/>
    </row>
    <row r="40" spans="3:52" ht="15.75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9" t="str">
        <f>IF(O28="","",IF(O28&lt;O29,G28,G29))</f>
        <v/>
      </c>
      <c r="AY40" s="459"/>
      <c r="AZ40" s="459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9" t="str">
        <f>IF(O34="","",IF(O34&lt;O35,G34,G35))</f>
        <v/>
      </c>
      <c r="AY41" s="459"/>
      <c r="AZ41" s="459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9" t="str">
        <f>IF(O40="","",IF(O40&lt;O41,G40,G41))</f>
        <v/>
      </c>
      <c r="AY42" s="459"/>
      <c r="AZ42" s="459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9" t="str">
        <f>IF(O46="","",IF(O46&lt;O47,G46,G47))</f>
        <v/>
      </c>
      <c r="AY43" s="459"/>
      <c r="AZ43" s="45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Софија Хасану (194)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5"/>
      <c r="AY50" s="425"/>
      <c r="AZ50" s="425"/>
    </row>
    <row r="51" spans="46:52">
      <c r="AW51" s="4"/>
      <c r="AX51" s="425"/>
      <c r="AY51" s="425"/>
      <c r="AZ51" s="425"/>
    </row>
    <row r="52" spans="46:52">
      <c r="AW52" s="4"/>
      <c r="AX52" s="425"/>
      <c r="AY52" s="425"/>
      <c r="AZ52" s="42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8" t="s">
        <v>61</v>
      </c>
      <c r="D1" s="436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Матеја Смолиќ (214)</v>
      </c>
      <c r="E3" s="58" t="s">
        <v>530</v>
      </c>
      <c r="F3">
        <v>1</v>
      </c>
      <c r="G3" s="47">
        <v>1</v>
      </c>
      <c r="H3" s="70" t="str">
        <f>IF(G3="","",VLOOKUP(G3,$C$3:$F$26,2,FALSE))</f>
        <v>Матеја Смолиќ (214)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>Софија Хасану (194)</v>
      </c>
      <c r="G4" s="35"/>
      <c r="Q4" s="62"/>
      <c r="R4" s="74" t="str">
        <f>H3</f>
        <v>Матеја Смолиќ (214)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Фани Јованоска (193)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>Сара С.Стојановска (183)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Моника Стајковска (337)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>Сара А.Стојановска (182)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7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7" t="str">
        <f>IF(BE25="","",IF(BE25&lt;BE26,AW25,AW26))</f>
        <v/>
      </c>
      <c r="BI16" s="437"/>
      <c r="BJ16" s="43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7"/>
      <c r="BI17" s="437"/>
      <c r="BJ17" s="438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7"/>
      <c r="BJ18" s="438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9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0" t="s">
        <v>58</v>
      </c>
      <c r="BJ20" s="439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3" t="s">
        <v>59</v>
      </c>
      <c r="BI21" s="441"/>
      <c r="BJ21" s="43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4"/>
      <c r="BI22" s="441"/>
      <c r="BJ22" s="446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5"/>
      <c r="BI23" s="442"/>
      <c r="BJ23" s="447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6" t="s">
        <v>81</v>
      </c>
      <c r="BH27" s="427"/>
      <c r="BI27" s="427"/>
      <c r="BJ27" s="427"/>
      <c r="BK27" s="428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9" t="str">
        <f>IF(BE25="","",IF(BE25&gt;BE26,AW25,AW26))</f>
        <v/>
      </c>
      <c r="BJ28" s="429"/>
      <c r="BK28" s="429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0" t="str">
        <f>IF(BE25="","",IF(BE25&lt;BE26,AW25,AW26))</f>
        <v/>
      </c>
      <c r="BJ29" s="430"/>
      <c r="BK29" s="430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1" t="str">
        <f>IF(BE25=BE26,"",IF(BE34=BE35,AW34,IF(BE34&gt;BE35,AW34,AW35)))</f>
        <v/>
      </c>
      <c r="BJ30" s="431"/>
      <c r="BK30" s="431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1" t="str">
        <f>IF(BE25=BE26,"",IF(BE34=BE35,AW35,IF(BE34&lt;BE35,AW34,AW35)))</f>
        <v/>
      </c>
      <c r="BJ31" s="431"/>
      <c r="BK31" s="431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2" t="str">
        <f>IF(AJ7="","",IF(AJ7&lt;AJ8,AB7,AB8))</f>
        <v/>
      </c>
      <c r="BJ32" s="432"/>
      <c r="BK32" s="432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2" t="str">
        <f>IF(AJ19="","",IF(AJ19&lt;AJ20,AB19,AB20))</f>
        <v/>
      </c>
      <c r="BJ33" s="432"/>
      <c r="BK33" s="432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2" t="str">
        <f>IF(AJ31="","",IF(AJ31&lt;AJ32,AB31,AB32))</f>
        <v/>
      </c>
      <c r="BJ34" s="432"/>
      <c r="BK34" s="43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2" t="str">
        <f>IF(AJ43="","",IF(AJ43&lt;AJ44,AB43,AB44))</f>
        <v/>
      </c>
      <c r="BJ35" s="432"/>
      <c r="BK35" s="432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Фани Јованоска (193)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>Фани Јованоска (193)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5"/>
      <c r="BJ50" s="425"/>
      <c r="BK50" s="425"/>
    </row>
    <row r="51" spans="8:63">
      <c r="H51"/>
      <c r="I51"/>
      <c r="J51"/>
      <c r="K51"/>
      <c r="L51"/>
      <c r="M51"/>
      <c r="N51"/>
      <c r="O51"/>
      <c r="P51"/>
      <c r="BH51" s="4"/>
      <c r="BI51" s="425"/>
      <c r="BJ51" s="425"/>
      <c r="BK51" s="425"/>
    </row>
    <row r="52" spans="8:63">
      <c r="H52"/>
      <c r="I52"/>
      <c r="J52"/>
      <c r="K52"/>
      <c r="L52"/>
      <c r="M52"/>
      <c r="N52"/>
      <c r="O52"/>
      <c r="P52"/>
      <c r="BH52" s="4"/>
      <c r="BI52" s="425"/>
      <c r="BJ52" s="425"/>
      <c r="BK52" s="425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16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8" t="s">
        <v>61</v>
      </c>
      <c r="D1" s="436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Матеја Смолиќ (214)</v>
      </c>
      <c r="E3" s="316" t="s">
        <v>524</v>
      </c>
      <c r="F3">
        <v>1</v>
      </c>
      <c r="G3" s="47">
        <v>1</v>
      </c>
      <c r="H3" s="70" t="str">
        <f>IF(G3="","",VLOOKUP(G3,$C$3:$E$26,2,FALSE))</f>
        <v>Матеја Смолиќ (214)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>Софија Хасану (194)</v>
      </c>
      <c r="G4" s="35"/>
      <c r="Q4" s="62"/>
      <c r="R4" s="74" t="str">
        <f>H3</f>
        <v>Матеја Смолиќ (214)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Фани Јованоска (193)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>Сара С.Стојановска (183)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Моника Стајковска (337)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>Сара А.Стојановска (182)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7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7" t="str">
        <f>IF(BE25="","",IF(BE25&lt;BE26,AW25,AW26))</f>
        <v/>
      </c>
      <c r="BI16" s="437"/>
      <c r="BJ16" s="43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7"/>
      <c r="BI17" s="437"/>
      <c r="BJ17" s="438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7"/>
      <c r="BJ18" s="438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9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0" t="s">
        <v>58</v>
      </c>
      <c r="BJ20" s="439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3" t="s">
        <v>59</v>
      </c>
      <c r="BI21" s="441"/>
      <c r="BJ21" s="43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4"/>
      <c r="BI22" s="441"/>
      <c r="BJ22" s="446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5"/>
      <c r="BI23" s="442"/>
      <c r="BJ23" s="447"/>
    </row>
    <row r="24" spans="2:63" ht="16.5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Фани Јованоска (193)</v>
      </c>
      <c r="AT27" s="80"/>
      <c r="AV27" s="38"/>
      <c r="BG27" s="426" t="s">
        <v>81</v>
      </c>
      <c r="BH27" s="427"/>
      <c r="BI27" s="427"/>
      <c r="BJ27" s="427"/>
      <c r="BK27" s="428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Фани Јованоска (193)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9" t="str">
        <f>IF(BE25="","",IF(BE25&gt;BE26,AW25,AW26))</f>
        <v/>
      </c>
      <c r="BJ28" s="429"/>
      <c r="BK28" s="429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0" t="str">
        <f>IF(BE25="","",IF(BE25&lt;BE26,AW25,AW26))</f>
        <v/>
      </c>
      <c r="BJ29" s="430"/>
      <c r="BK29" s="430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1" t="str">
        <f>IF(BE25=BE26,"",IF(BE34=BE35,AW34,IF(BE34&gt;BE35,AW34,AW35)))</f>
        <v/>
      </c>
      <c r="BJ30" s="431"/>
      <c r="BK30" s="431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1" t="str">
        <f>IF(BE25=BE26,"",IF(BE34=BE35,AW35,IF(BE34&lt;BE35,AW34,AW35)))</f>
        <v/>
      </c>
      <c r="BJ31" s="431"/>
      <c r="BK31" s="431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2" t="str">
        <f>IF(AJ7="","",IF(AJ7&lt;AJ8,AB7,AB8))</f>
        <v/>
      </c>
      <c r="BJ32" s="432"/>
      <c r="BK32" s="432"/>
    </row>
    <row r="33" spans="3:63" ht="15.75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2" t="str">
        <f>IF(AJ19="","",IF(AJ19&lt;AJ20,AB19,AB20))</f>
        <v/>
      </c>
      <c r="BJ33" s="432"/>
      <c r="BK33" s="432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2" t="str">
        <f>IF(AJ31="","",IF(AJ31&lt;AJ32,AB31,AB32))</f>
        <v/>
      </c>
      <c r="BJ34" s="432"/>
      <c r="BK34" s="43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2" t="str">
        <f>IF(AJ43="","",IF(AJ43&lt;AJ44,AB43,AB44))</f>
        <v/>
      </c>
      <c r="BJ35" s="432"/>
      <c r="BK35" s="432"/>
    </row>
    <row r="36" spans="3:63" ht="15.75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75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5"/>
      <c r="BJ50" s="425"/>
      <c r="BK50" s="425"/>
    </row>
    <row r="51" spans="8:63">
      <c r="H51"/>
      <c r="I51"/>
      <c r="J51"/>
      <c r="K51"/>
      <c r="L51"/>
      <c r="M51"/>
      <c r="N51"/>
      <c r="O51"/>
      <c r="P51"/>
      <c r="BH51" s="4"/>
      <c r="BI51" s="425"/>
      <c r="BJ51" s="425"/>
      <c r="BK51" s="425"/>
    </row>
    <row r="52" spans="8:63">
      <c r="H52"/>
      <c r="I52"/>
      <c r="J52"/>
      <c r="K52"/>
      <c r="L52"/>
      <c r="M52"/>
      <c r="N52"/>
      <c r="O52"/>
      <c r="P52"/>
      <c r="BH52" s="4"/>
      <c r="BI52" s="425"/>
      <c r="BJ52" s="425"/>
      <c r="BK52" s="425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75"/>
  <cols>
    <col min="2" max="2" width="11.7109375" customWidth="1"/>
    <col min="4" max="4" width="31.42578125" customWidth="1"/>
    <col min="5" max="5" width="31.7109375" style="316" customWidth="1"/>
    <col min="6" max="6" width="5.5703125" style="316" customWidth="1"/>
    <col min="7" max="7" width="9.140625" style="167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customWidth="1"/>
    <col min="19" max="26" width="3" customWidth="1"/>
    <col min="28" max="28" width="31.42578125" customWidth="1"/>
    <col min="29" max="36" width="3" customWidth="1"/>
    <col min="38" max="38" width="31.42578125" customWidth="1"/>
    <col min="39" max="46" width="3" customWidth="1"/>
    <col min="49" max="49" width="31.42578125" customWidth="1"/>
    <col min="50" max="57" width="3" customWidth="1"/>
    <col min="59" max="61" width="31.42578125" customWidth="1"/>
  </cols>
  <sheetData>
    <row r="1" spans="2:61">
      <c r="C1" s="448" t="s">
        <v>61</v>
      </c>
      <c r="D1" s="436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5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Матеја Смолиќ (214)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5" thickBot="1">
      <c r="B4" s="49" t="s">
        <v>55</v>
      </c>
      <c r="C4" s="49">
        <v>2</v>
      </c>
      <c r="D4" s="24" t="str">
        <f>IF(' I'!$X$3="","",' I'!$X$3)</f>
        <v>Софија Хасану (194)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Фани Јованоска (193)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5" thickBot="1">
      <c r="B6" s="49" t="s">
        <v>54</v>
      </c>
      <c r="C6" s="49">
        <v>4</v>
      </c>
      <c r="D6" s="28" t="str">
        <f>IF(' II'!$X$3="","",' II'!$X$3)</f>
        <v>Сара С.Стојановска (183)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Моника Стајковска (337)</v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5" thickBot="1">
      <c r="B8" s="49" t="s">
        <v>53</v>
      </c>
      <c r="C8" s="49">
        <v>6</v>
      </c>
      <c r="D8" s="24" t="str">
        <f>IF(' III'!$X$3="","",' III'!$X$3)</f>
        <v>Сара А.Стојановска (182)</v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5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5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5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7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7" t="str">
        <f>IF(BE33=BE34,"",IF(BE33="","",IF(BE33&lt;BE34,AW33,AW34)))</f>
        <v/>
      </c>
      <c r="BH16" s="437"/>
      <c r="BI16" s="438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7"/>
      <c r="BH17" s="437"/>
      <c r="BI17" s="438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7"/>
      <c r="BI18" s="438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9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0" t="s">
        <v>58</v>
      </c>
      <c r="BI20" s="439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1"/>
      <c r="BI21" s="439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6" t="s">
        <v>59</v>
      </c>
      <c r="BH22" s="441"/>
      <c r="BI22" s="446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7"/>
      <c r="BH23" s="442"/>
      <c r="BI23" s="447"/>
    </row>
    <row r="24" spans="2:61" ht="16.5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5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5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5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5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5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7.2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4" t="s">
        <v>846</v>
      </c>
      <c r="C39" s="464"/>
      <c r="D39" s="464"/>
      <c r="E39" s="351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4"/>
      <c r="C40" s="464"/>
      <c r="D40" s="464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3" t="str">
        <f>IF(BE33="","",IF(BE33&gt;BE34,AW33,AW34))</f>
        <v/>
      </c>
    </row>
    <row r="41" spans="2:61">
      <c r="B41" s="464"/>
      <c r="C41" s="464"/>
      <c r="D41" s="464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3"/>
    </row>
    <row r="42" spans="2:61">
      <c r="B42" s="464"/>
      <c r="C42" s="464"/>
      <c r="D42" s="464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8" t="str">
        <f>IF(BE33=BE34,"",IF(BE33="","",IF(BE33&lt;BE34,AW33,AW34)))</f>
        <v/>
      </c>
      <c r="BH42" s="463"/>
      <c r="BI42" s="463" t="str">
        <f>IF(BE33=BE34,"",IF(BE41=BE42,AW41,IF(BE41&gt;BE42,AW41,AW42)))</f>
        <v/>
      </c>
    </row>
    <row r="43" spans="2:61">
      <c r="B43" s="464"/>
      <c r="C43" s="464"/>
      <c r="D43" s="464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8"/>
      <c r="BI43" s="463"/>
    </row>
    <row r="44" spans="2:61">
      <c r="B44" s="464"/>
      <c r="C44" s="464"/>
      <c r="D44" s="464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8"/>
      <c r="BI44" s="463"/>
    </row>
    <row r="45" spans="2:61" ht="16.350000000000001" customHeight="1" thickBot="1">
      <c r="B45" s="464"/>
      <c r="C45" s="464"/>
      <c r="D45" s="464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9" t="str">
        <f>IF(BE33=BE34,"",IF(OR(BE41&gt;BE42,BE41&lt;BE42),"",AW42))</f>
        <v/>
      </c>
    </row>
    <row r="46" spans="2:61" ht="16.350000000000001" customHeight="1" thickBot="1">
      <c r="B46" s="464"/>
      <c r="C46" s="464"/>
      <c r="D46" s="464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0" t="s">
        <v>58</v>
      </c>
      <c r="BI46" s="439"/>
    </row>
    <row r="47" spans="2:61" ht="16.350000000000001" customHeight="1" thickBot="1">
      <c r="B47" s="464"/>
      <c r="C47" s="464"/>
      <c r="D47" s="464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1"/>
      <c r="BI47" s="465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6" t="s">
        <v>59</v>
      </c>
      <c r="BH48" s="441"/>
      <c r="BI48" s="446" t="s">
        <v>60</v>
      </c>
    </row>
    <row r="49" spans="5:62" ht="16.5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7"/>
      <c r="BH49" s="442"/>
      <c r="BI49" s="447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6" t="s">
        <v>81</v>
      </c>
      <c r="BG51" s="427"/>
      <c r="BH51" s="427"/>
      <c r="BI51" s="427"/>
      <c r="BJ51" s="428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9" t="str">
        <f>IF(BE33="","",IF(BE33&gt;BE34,AW33,AW34))</f>
        <v/>
      </c>
      <c r="BI52" s="469"/>
      <c r="BJ52" s="469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0" t="str">
        <f>IF(BE33=BE34,"",IF(BE33="","",IF(BE33&lt;BE34,AW33,AW34)))</f>
        <v/>
      </c>
      <c r="BI53" s="430"/>
      <c r="BJ53" s="430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1" t="str">
        <f>IF(BE33=BE34,"",IF(BE41=BE42,AW41,IF(BE41&gt;BE42,AW41,AW42)))</f>
        <v/>
      </c>
      <c r="BI54" s="431"/>
      <c r="BJ54" s="431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1" t="str">
        <f>IF(BE33=BE34,"",IF(BE41=BE42,AW42,IF(BE42&lt;BE41,AW42,AW41)))</f>
        <v/>
      </c>
      <c r="BI55" s="431"/>
      <c r="BJ55" s="431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2" t="str">
        <f>IF(AJ9="","",IF(AJ9&lt;AJ10,AB9,AB10))</f>
        <v/>
      </c>
      <c r="BI56" s="432"/>
      <c r="BJ56" s="432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2" t="str">
        <f>IF(AJ25="","",IF(AJ25&lt;AJ26,AB25,AB26))</f>
        <v/>
      </c>
      <c r="BI57" s="432"/>
      <c r="BJ57" s="432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2" t="str">
        <f>IF(AJ41="","",IF(AJ41&lt;AJ42,AB41,AB42))</f>
        <v/>
      </c>
      <c r="BI58" s="432"/>
      <c r="BJ58" s="432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2" t="str">
        <f>IF(AJ57="","",IF(AJ57&lt;AJ58,AB57,AB58))</f>
        <v/>
      </c>
      <c r="BI59" s="432"/>
      <c r="BJ59" s="432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59" t="str">
        <f>IF(Z5="","",IF(Z5&lt;Z6,R5,R6))</f>
        <v/>
      </c>
      <c r="BI60" s="459"/>
      <c r="BJ60" s="459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59" t="str">
        <f>IF(Z13="","",IF(Z13&lt;Z14,R13,R14))</f>
        <v/>
      </c>
      <c r="BI61" s="459"/>
      <c r="BJ61" s="459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59" t="str">
        <f>IF(Z21="","",IF(Z21&lt;Z22,R21,R22))</f>
        <v/>
      </c>
      <c r="BI62" s="459"/>
      <c r="BJ62" s="459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59" t="str">
        <f>IF(Z29="","",IF(Z29&lt;Z30,R29,R30))</f>
        <v/>
      </c>
      <c r="BI63" s="459"/>
      <c r="BJ63" s="459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59" t="str">
        <f>IF(Z37="","",IF(Z37&lt;Z38,R37,R38))</f>
        <v/>
      </c>
      <c r="BI64" s="459"/>
      <c r="BJ64" s="459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59" t="str">
        <f>IF(Z45="","",IF(Z45&lt;Z46,R45,R46))</f>
        <v/>
      </c>
      <c r="BI65" s="459"/>
      <c r="BJ65" s="459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59" t="str">
        <f>IF(Z53="","",IF(Z53&lt;Z54,R53,R54))</f>
        <v/>
      </c>
      <c r="BI66" s="459"/>
      <c r="BJ66" s="459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59" t="str">
        <f>IF(Z61="","",IF(Z61&lt;Z62,R61,R62))</f>
        <v/>
      </c>
      <c r="BI67" s="459"/>
      <c r="BJ67" s="459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48" t="s">
        <v>61</v>
      </c>
      <c r="D1" s="436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.7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>Матеја Смолиќ (214)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55</v>
      </c>
      <c r="C4" s="49">
        <v>2</v>
      </c>
      <c r="D4" s="24" t="str">
        <f>IF(' I'!$X$3="","",' I'!$X$3)</f>
        <v>Софија Хасану (194)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>Фани Јованоска (193)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54</v>
      </c>
      <c r="C6" s="49">
        <v>4</v>
      </c>
      <c r="D6" s="28" t="str">
        <f>IF(' II'!$X$3="","",' II'!$X$3)</f>
        <v>Сара С.Стојановска (183)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>Моника Стајковска (337)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53</v>
      </c>
      <c r="C8" s="49">
        <v>6</v>
      </c>
      <c r="D8" s="24" t="str">
        <f>IF(' III'!$X$3="","",' III'!$X$3)</f>
        <v>Сара А.Стојановска (182)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2"/>
  <sheetViews>
    <sheetView topLeftCell="A637" workbookViewId="0">
      <selection activeCell="G650" sqref="G650"/>
    </sheetView>
  </sheetViews>
  <sheetFormatPr defaultRowHeight="15"/>
  <cols>
    <col min="2" max="3" width="24.1406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.7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2" t="s">
        <v>294</v>
      </c>
      <c r="C160" s="75" t="s">
        <v>291</v>
      </c>
    </row>
    <row r="161" spans="1:3" ht="15.7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.7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.7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.7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.7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.7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.7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.7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.7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.7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30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IF(GROUPS!D4="","",GROUPS!D4)</f>
        <v>Софија Хасану (194)</v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IF(GROUPS!D5="","",GROUPS!D5)</f>
        <v>Изабела Ковачовска (140)</v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IF(GROUPS!D6="","",GROUPS!D6)</f>
        <v>Матеја Смолиќ (214)</v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2" t="str">
        <f>IF(GROUPS!D7="","",GROUPS!D7)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 ht="19.5" thickBot="1">
      <c r="B9" s="183">
        <v>1</v>
      </c>
      <c r="C9" s="184" t="str">
        <f>IF(C3="","",VLOOKUP(B9,$B$3:$E$6,2,FALSE))</f>
        <v>Софија Хасану (194)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>Изабела Ковачовска (140)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Изабела Ковачовска (140)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>Матеја Смолиќ (214)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 hidden="1">
      <c r="B17" s="128">
        <v>1</v>
      </c>
      <c r="C17" s="129" t="str">
        <f>IF(C5="","",VLOOKUP(B17,$B$3:$E$6,2,FALSE))</f>
        <v>Софија Хасану (194)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>Матеја Смолиќ (214)</v>
      </c>
      <c r="D18" s="140">
        <v>2</v>
      </c>
      <c r="E18" s="141" t="str">
        <f>IF(C5="","",VLOOKUP(D18,$B$3:$E$6,2,FALSE))</f>
        <v>Изабела Ковачовска (140)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9" sqref="E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407" t="str">
        <f>IF(ISERROR(INDEX($C$3:$C$6,MATCH(W2,$T$3:$T$6,0))),"",(INDEX($C$3:$C$6,MATCH(W2,$T$3:$T$6,0))))</f>
        <v>Матеја Смолиќ (214)</v>
      </c>
      <c r="Y2" s="408"/>
      <c r="Z2" s="409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IF(GROUPS!D4="","",GROUPS!D4)</f>
        <v>Софија Хасану (194)</v>
      </c>
      <c r="D3" s="379"/>
      <c r="E3" s="380"/>
      <c r="F3" s="102"/>
      <c r="G3" s="103"/>
      <c r="H3" s="104">
        <f>T13</f>
        <v>3</v>
      </c>
      <c r="I3" s="105">
        <f>U13</f>
        <v>1</v>
      </c>
      <c r="J3" s="104">
        <f>T9</f>
        <v>2</v>
      </c>
      <c r="K3" s="106">
        <f>U9</f>
        <v>3</v>
      </c>
      <c r="L3" s="104" t="str">
        <f>T17</f>
        <v/>
      </c>
      <c r="M3" s="107" t="str">
        <f>U17</f>
        <v/>
      </c>
      <c r="N3" s="108">
        <f>IF(AND(T9="",T13="",T17=""),"",SUM(H3,J3,L3))</f>
        <v>5</v>
      </c>
      <c r="O3" s="109">
        <f>IF(AND(T9="",T13="",T17=""),"",SUM(I3,K3,M3))</f>
        <v>4</v>
      </c>
      <c r="P3" s="110">
        <f>IF(AND(T9="",T13="",T17=""),"",AG3)</f>
        <v>85</v>
      </c>
      <c r="Q3" s="111">
        <f>IF(AND(T9="",T13="",T17=""),"",AP3)</f>
        <v>71</v>
      </c>
      <c r="R3" s="381">
        <f>IF(ISERROR(IF(AND(T9="",T13="",T17=""),"",SUM(AB3:AD3)+(N3-O3)/1000)+(AK3/10000)),"",IF(AND(T9="",T13="",T17=""),"",SUM(AB3:AD3)+(N3-O3)/1000)+(AK3/10000)+(AG3/100000))</f>
        <v>3.0032499999999995</v>
      </c>
      <c r="S3" s="381"/>
      <c r="T3" s="112">
        <f>IF(ISERROR(IF(C3="","",RANK(R3,$R$3:$S$6,0))),"",IF(C3="","",RANK(R3,$R$3:$S$6,0)))</f>
        <v>2</v>
      </c>
      <c r="U3" s="9"/>
      <c r="V3" s="9"/>
      <c r="W3" s="7">
        <v>2</v>
      </c>
      <c r="X3" s="407" t="str">
        <f t="shared" ref="X3:X5" si="0">IF(ISERROR(INDEX($C$3:$C$6,MATCH(W3,$T$3:$T$6,0))),"",(INDEX($C$3:$C$6,MATCH(W3,$T$3:$T$6,0))))</f>
        <v>Софија Хасану (194)</v>
      </c>
      <c r="Y3" s="408"/>
      <c r="Z3" s="409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182"/>
      <c r="AG3" s="11">
        <f>SUM(AH3:AJ3)</f>
        <v>85</v>
      </c>
      <c r="AH3" s="10">
        <f>F9+H9+J9+L9+N9+P9+R9</f>
        <v>43</v>
      </c>
      <c r="AI3" s="10">
        <f>F13+H13+J13+L13+N13+P13+R13</f>
        <v>42</v>
      </c>
      <c r="AJ3" s="10">
        <f>F17+H17+J17+L17+N17+P17+R17</f>
        <v>0</v>
      </c>
      <c r="AK3" s="376">
        <f>SUM(AH3:AJ3)-SUM(AM3:AO3)</f>
        <v>14</v>
      </c>
      <c r="AL3" s="377"/>
      <c r="AM3" s="10">
        <f>AH5</f>
        <v>48</v>
      </c>
      <c r="AN3" s="10">
        <f>AI4</f>
        <v>23</v>
      </c>
      <c r="AO3" s="10">
        <f>AJ6</f>
        <v>0</v>
      </c>
      <c r="AP3" s="9">
        <f>SUM(AM3:AO3)</f>
        <v>71</v>
      </c>
    </row>
    <row r="4" spans="2:47" ht="24" customHeight="1">
      <c r="B4" s="101">
        <v>2</v>
      </c>
      <c r="C4" s="378" t="str">
        <f>IF(GROUPS!D5="","",GROUPS!D5)</f>
        <v>Изабела Ковачовска (140)</v>
      </c>
      <c r="D4" s="379"/>
      <c r="E4" s="380"/>
      <c r="F4" s="113">
        <f>U13</f>
        <v>1</v>
      </c>
      <c r="G4" s="106">
        <f>T13</f>
        <v>3</v>
      </c>
      <c r="H4" s="114"/>
      <c r="I4" s="103"/>
      <c r="J4" s="104">
        <f>U18</f>
        <v>2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6</v>
      </c>
      <c r="P4" s="110">
        <f>IF(AND(T10="",U13="",U18=""),"",AG4)</f>
        <v>68</v>
      </c>
      <c r="Q4" s="111">
        <f>IF(AND(T10="",U13="",U18=""),"",AP4)</f>
        <v>87</v>
      </c>
      <c r="R4" s="381">
        <f>IF(ISERROR(IF(AND(T10="",U13="",U18=""),"",SUM(AB4:AD4)+(N4-O4)/1000)+(AK4/10000)+(AG4/100000)),"",IF(AND(T10="",U13="",U18=""),"",SUM(AB4:AD4)+(N4-O4)/1000)+(AK4/10000)+(AG4/100000))</f>
        <v>1.9957800000000001</v>
      </c>
      <c r="S4" s="381"/>
      <c r="T4" s="112">
        <f>IF(ISERROR(IF(C4="","",RANK(R4,$R$3:$S$6,0))),"",IF(C4="","",RANK(R4,$R$3:$S$6,0)))</f>
        <v>3</v>
      </c>
      <c r="U4" s="9"/>
      <c r="V4" s="9"/>
      <c r="W4" s="7">
        <v>3</v>
      </c>
      <c r="X4" s="404" t="str">
        <f t="shared" si="0"/>
        <v>Изабела Ковачовска (140)</v>
      </c>
      <c r="Y4" s="405"/>
      <c r="Z4" s="406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68</v>
      </c>
      <c r="AH4" s="10">
        <f>F10+H10+J10+L10+N10+P10+R10</f>
        <v>0</v>
      </c>
      <c r="AI4" s="10">
        <f>G13+I13+K13+M13+O13+Q13+S13</f>
        <v>23</v>
      </c>
      <c r="AJ4" s="10">
        <f>G18+I18+K18+M18+O18+Q18+S18</f>
        <v>45</v>
      </c>
      <c r="AK4" s="376">
        <f t="shared" ref="AK4:AK6" si="2">SUM(AH4:AJ4)-SUM(AM4:AO4)</f>
        <v>-19</v>
      </c>
      <c r="AL4" s="377"/>
      <c r="AM4" s="10">
        <f>AH6</f>
        <v>0</v>
      </c>
      <c r="AN4" s="10">
        <f>AI3</f>
        <v>42</v>
      </c>
      <c r="AO4" s="10">
        <f>AJ5</f>
        <v>45</v>
      </c>
      <c r="AP4" s="9">
        <f t="shared" ref="AP4:AP6" si="3">SUM(AM4:AO4)</f>
        <v>87</v>
      </c>
    </row>
    <row r="5" spans="2:47" ht="24" customHeight="1">
      <c r="B5" s="101">
        <v>3</v>
      </c>
      <c r="C5" s="378" t="str">
        <f>IF(GROUPS!D6="","",GROUPS!D6)</f>
        <v>Матеја Смолиќ (214)</v>
      </c>
      <c r="D5" s="379"/>
      <c r="E5" s="380"/>
      <c r="F5" s="113">
        <f>U9</f>
        <v>3</v>
      </c>
      <c r="G5" s="106">
        <f>T9</f>
        <v>2</v>
      </c>
      <c r="H5" s="104">
        <f>T18</f>
        <v>3</v>
      </c>
      <c r="I5" s="106">
        <f>U18</f>
        <v>2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6</v>
      </c>
      <c r="O5" s="109">
        <f>IF(AND(U9="",T14="",T18=""),"",SUM(G5,I5,M5))</f>
        <v>4</v>
      </c>
      <c r="P5" s="110">
        <f>IF(AND(U9="",T14="",T18=""),"",AG5)</f>
        <v>93</v>
      </c>
      <c r="Q5" s="111">
        <f>IF(AND(U9="",T14="",T18=""),"",AP5)</f>
        <v>88</v>
      </c>
      <c r="R5" s="381">
        <f>IF(ISERROR(IF(AND(U9="",T14="",T18=""),"",SUM(AB5:AD5)+(N5-O5)/1000)+(AK5/10000)+(AG5/100000)),"",IF(AND(U9="",T14="",T18=""),"",SUM(AB5:AD5)+(N5-O5)/1000)+(AK5/10000)+(AG5/100000))</f>
        <v>4.0034299999999998</v>
      </c>
      <c r="S5" s="381"/>
      <c r="T5" s="112">
        <f>IF(ISERROR(IF(C5="","",RANK(R5,$R$3:$S$6,0))),"",IF(C5="","",RANK(R5,$R$3:$S$6,0)))</f>
        <v>1</v>
      </c>
      <c r="U5" s="9"/>
      <c r="V5" s="9"/>
      <c r="W5" s="7">
        <v>4</v>
      </c>
      <c r="X5" s="404" t="str">
        <f t="shared" si="0"/>
        <v/>
      </c>
      <c r="Y5" s="405"/>
      <c r="Z5" s="406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93</v>
      </c>
      <c r="AH5" s="10">
        <f>G9+I9+K9+M9+O9+Q9+S9</f>
        <v>48</v>
      </c>
      <c r="AI5" s="10">
        <f>F14+H14+J14+L14+N14+P14+R14</f>
        <v>0</v>
      </c>
      <c r="AJ5" s="10">
        <f>F18+H18+J18+L18+N18+P18+R18</f>
        <v>45</v>
      </c>
      <c r="AK5" s="376">
        <f t="shared" si="2"/>
        <v>5</v>
      </c>
      <c r="AL5" s="377"/>
      <c r="AM5" s="10">
        <f>AH3</f>
        <v>43</v>
      </c>
      <c r="AN5" s="10">
        <f>AI6</f>
        <v>0</v>
      </c>
      <c r="AO5" s="10">
        <f>AJ4</f>
        <v>45</v>
      </c>
      <c r="AP5" s="9">
        <f t="shared" si="3"/>
        <v>88</v>
      </c>
    </row>
    <row r="6" spans="2:47" ht="24" customHeight="1" thickBot="1">
      <c r="B6" s="116">
        <v>4</v>
      </c>
      <c r="C6" s="372" t="str">
        <f>IF(GROUPS!D7="","",GROUPS!D7)</f>
        <v/>
      </c>
      <c r="D6" s="373"/>
      <c r="E6" s="37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246</v>
      </c>
      <c r="Q7" s="127">
        <f>SUM(Q3:Q6)</f>
        <v>246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Софија Хасану (194)</v>
      </c>
      <c r="D9" s="130">
        <v>3</v>
      </c>
      <c r="E9" s="131" t="str">
        <f>IF(C5="","",VLOOKUP(D9,$B$3:$E$6,2,FALSE))</f>
        <v>Матеја Смолиќ (214)</v>
      </c>
      <c r="F9" s="132">
        <v>11</v>
      </c>
      <c r="G9" s="133">
        <v>7</v>
      </c>
      <c r="H9" s="134">
        <v>7</v>
      </c>
      <c r="I9" s="133">
        <v>11</v>
      </c>
      <c r="J9" s="132">
        <v>11</v>
      </c>
      <c r="K9" s="135">
        <v>13</v>
      </c>
      <c r="L9" s="134">
        <v>11</v>
      </c>
      <c r="M9" s="133">
        <v>6</v>
      </c>
      <c r="N9" s="132">
        <v>3</v>
      </c>
      <c r="O9" s="135">
        <v>11</v>
      </c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2</v>
      </c>
      <c r="U9" s="137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0</v>
      </c>
      <c r="AK9" s="10">
        <f>IF(O9="","",IF(O9&gt;N9,1,0))</f>
        <v>1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Изабела Ковачовска (140)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Софија Хасану (194)</v>
      </c>
      <c r="D13" s="130">
        <v>2</v>
      </c>
      <c r="E13" s="131" t="str">
        <f>IF(C4="","",VLOOKUP(D13,$B$3:$E$6,2,FALSE))</f>
        <v>Изабела Ковачовска (140)</v>
      </c>
      <c r="F13" s="132">
        <v>11</v>
      </c>
      <c r="G13" s="133">
        <v>3</v>
      </c>
      <c r="H13" s="134">
        <v>11</v>
      </c>
      <c r="I13" s="133">
        <v>6</v>
      </c>
      <c r="J13" s="132">
        <v>9</v>
      </c>
      <c r="K13" s="135">
        <v>11</v>
      </c>
      <c r="L13" s="134">
        <v>11</v>
      </c>
      <c r="M13" s="133">
        <v>3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Матеја Смолиќ (214)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Софија Хасану (194)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Матеја Смолиќ (214)</v>
      </c>
      <c r="D18" s="140">
        <v>2</v>
      </c>
      <c r="E18" s="141" t="str">
        <f>IF(C4="","",VLOOKUP(D18,$B$3:$E$6,2,FALSE))</f>
        <v>Изабела Ковачовска (140)</v>
      </c>
      <c r="F18" s="142">
        <v>11</v>
      </c>
      <c r="G18" s="143">
        <v>8</v>
      </c>
      <c r="H18" s="144">
        <v>11</v>
      </c>
      <c r="I18" s="143">
        <v>6</v>
      </c>
      <c r="J18" s="142">
        <v>8</v>
      </c>
      <c r="K18" s="145">
        <v>11</v>
      </c>
      <c r="L18" s="144">
        <v>4</v>
      </c>
      <c r="M18" s="143">
        <v>11</v>
      </c>
      <c r="N18" s="142">
        <v>11</v>
      </c>
      <c r="O18" s="145">
        <v>9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A4"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>Фани Јованоска (193)</v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IF(GROUPS!F4="","",GROUPS!F4)</f>
        <v>Фани Јованоска (193)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105</v>
      </c>
      <c r="Q3" s="111">
        <f>IF(AND(T9="",T13="",T17=""),"",AP3)</f>
        <v>63</v>
      </c>
      <c r="R3" s="381">
        <f>IF(ISERROR(IF(AND(T9="",T13="",T17=""),"",SUM(AB3:AD3)+(N3-O3)/1000)+(AK3/10000)),"",IF(AND(T9="",T13="",T17=""),"",SUM(AB3:AD3)+(N3-O3)/1000)+(AK3/10000)+(AG3/100000))</f>
        <v>6.0132500000000002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>Сара С.Стојановска (183)</v>
      </c>
      <c r="Y3" s="386"/>
      <c r="Z3" s="38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105</v>
      </c>
      <c r="AH3" s="10">
        <f>F9+H9+J9+L9+N9+P9+R9</f>
        <v>39</v>
      </c>
      <c r="AI3" s="10">
        <f>F13+H13+J13+L13+N13+P13+R13</f>
        <v>33</v>
      </c>
      <c r="AJ3" s="10">
        <f>F17+H17+J17+L17+N17+P17+R17</f>
        <v>33</v>
      </c>
      <c r="AK3" s="376">
        <f>SUM(AH3:AJ3)-SUM(AM3:AO3)</f>
        <v>42</v>
      </c>
      <c r="AL3" s="377"/>
      <c r="AM3" s="10">
        <f>AH5</f>
        <v>31</v>
      </c>
      <c r="AN3" s="10">
        <f>AI4</f>
        <v>20</v>
      </c>
      <c r="AO3" s="10">
        <f>AJ6</f>
        <v>12</v>
      </c>
      <c r="AP3" s="9">
        <f>SUM(AM3:AO3)</f>
        <v>63</v>
      </c>
    </row>
    <row r="4" spans="2:47" ht="24" customHeight="1">
      <c r="B4" s="101">
        <v>2</v>
      </c>
      <c r="C4" s="378" t="str">
        <f>IF(GROUPS!F5="","",GROUPS!F5)</f>
        <v>Сара С.Стојановска (183)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2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5</v>
      </c>
      <c r="P4" s="110">
        <f>IF(AND(T10="",U13="",U18=""),"",AG4)</f>
        <v>113</v>
      </c>
      <c r="Q4" s="111">
        <f>IF(AND(T10="",U13="",U18=""),"",AP4)</f>
        <v>100</v>
      </c>
      <c r="R4" s="381">
        <f>IF(ISERROR(IF(AND(T10="",U13="",U18=""),"",SUM(AB4:AD4)+(N4-O4)/1000)+(AK4/10000)+(AG4/100000)),"",IF(AND(T10="",U13="",U18=""),"",SUM(AB4:AD4)+(N4-O4)/1000)+(AK4/10000)+(AG4/100000))</f>
        <v>5.0034299999999998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2" t="str">
        <f t="shared" si="0"/>
        <v>Емилија Марковска (195)</v>
      </c>
      <c r="Y4" s="383"/>
      <c r="Z4" s="38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113</v>
      </c>
      <c r="AH4" s="10">
        <f>F10+H10+J10+L10+N10+P10+R10</f>
        <v>33</v>
      </c>
      <c r="AI4" s="10">
        <f>G13+I13+K13+M13+O13+Q13+S13</f>
        <v>20</v>
      </c>
      <c r="AJ4" s="10">
        <f>G18+I18+K18+M18+O18+Q18+S18</f>
        <v>60</v>
      </c>
      <c r="AK4" s="376">
        <f t="shared" ref="AK4:AK6" si="2">SUM(AH4:AJ4)-SUM(AM4:AO4)</f>
        <v>13</v>
      </c>
      <c r="AL4" s="377"/>
      <c r="AM4" s="10">
        <f>AH6</f>
        <v>12</v>
      </c>
      <c r="AN4" s="10">
        <f>AI3</f>
        <v>33</v>
      </c>
      <c r="AO4" s="10">
        <f>AJ5</f>
        <v>55</v>
      </c>
      <c r="AP4" s="9">
        <f t="shared" ref="AP4:AP6" si="3">SUM(AM4:AO4)</f>
        <v>100</v>
      </c>
    </row>
    <row r="5" spans="2:47" ht="24" customHeight="1">
      <c r="B5" s="101">
        <v>3</v>
      </c>
      <c r="C5" s="378" t="str">
        <f>IF(GROUPS!F6="","",GROUPS!F6)</f>
        <v>Емилија Марковска (195)</v>
      </c>
      <c r="D5" s="379"/>
      <c r="E5" s="380"/>
      <c r="F5" s="113">
        <f>U9</f>
        <v>1</v>
      </c>
      <c r="G5" s="106">
        <f>T9</f>
        <v>3</v>
      </c>
      <c r="H5" s="104">
        <f>T18</f>
        <v>2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6</v>
      </c>
      <c r="O5" s="109">
        <f>IF(AND(U9="",T14="",T18=""),"",SUM(G5,I5,M5))</f>
        <v>6</v>
      </c>
      <c r="P5" s="110">
        <f>IF(AND(U9="",T14="",T18=""),"",AG5)</f>
        <v>122</v>
      </c>
      <c r="Q5" s="111">
        <f>IF(AND(U9="",T14="",T18=""),"",AP5)</f>
        <v>123</v>
      </c>
      <c r="R5" s="381">
        <f>IF(ISERROR(IF(AND(U9="",T14="",T18=""),"",SUM(AB5:AD5)+(N5-O5)/1000)+(AK5/10000)+(AG5/100000)),"",IF(AND(U9="",T14="",T18=""),"",SUM(AB5:AD5)+(N5-O5)/1000)+(AK5/10000)+(AG5/100000))</f>
        <v>4.0011200000000002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2" t="str">
        <f t="shared" si="0"/>
        <v>Бојана Јовевска (558)</v>
      </c>
      <c r="Y5" s="383"/>
      <c r="Z5" s="38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122</v>
      </c>
      <c r="AH5" s="10">
        <f>G9+I9+K9+M9+O9+Q9+S9</f>
        <v>31</v>
      </c>
      <c r="AI5" s="10">
        <f>F14+H14+J14+L14+N14+P14+R14</f>
        <v>36</v>
      </c>
      <c r="AJ5" s="10">
        <f>F18+H18+J18+L18+N18+P18+R18</f>
        <v>55</v>
      </c>
      <c r="AK5" s="376">
        <f t="shared" si="2"/>
        <v>-1</v>
      </c>
      <c r="AL5" s="377"/>
      <c r="AM5" s="10">
        <f>AH3</f>
        <v>39</v>
      </c>
      <c r="AN5" s="10">
        <f>AI6</f>
        <v>24</v>
      </c>
      <c r="AO5" s="10">
        <f>AJ4</f>
        <v>60</v>
      </c>
      <c r="AP5" s="9">
        <f t="shared" si="3"/>
        <v>123</v>
      </c>
    </row>
    <row r="6" spans="2:47" ht="24" customHeight="1" thickBot="1">
      <c r="B6" s="116">
        <v>4</v>
      </c>
      <c r="C6" s="372" t="str">
        <f>IF(GROUPS!F7="","",GROUPS!F7)</f>
        <v>Бојана Јовевска (558)</v>
      </c>
      <c r="D6" s="373"/>
      <c r="E6" s="374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48</v>
      </c>
      <c r="Q6" s="125">
        <f>IF(AND(U10="",U14="",U17=""),"",AP6)</f>
        <v>102</v>
      </c>
      <c r="R6" s="375">
        <f>IF(ISERROR(IF(AND(U10="",U14="",U17=""),"",SUM(AB6:AD6)+(N6-O6)/1000)+(AK6/10000)+(AG6/100000)),"",IF(AND(U10="",U14="",U17=""),"",SUM(AB6:AD6)+(N6-O6)/1000)+(AK6/10000)+(AG6/100000))</f>
        <v>2.9860800000000003</v>
      </c>
      <c r="S6" s="375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48</v>
      </c>
      <c r="AH6" s="10">
        <f>G10+I10+K10+M10+O10+Q10+S10</f>
        <v>12</v>
      </c>
      <c r="AI6" s="10">
        <f>G14+I14+K14+M14+O14+Q14+S14</f>
        <v>24</v>
      </c>
      <c r="AJ6" s="10">
        <f>G17+I17+K17+M17+O17+Q17+S17</f>
        <v>12</v>
      </c>
      <c r="AK6" s="376">
        <f t="shared" si="2"/>
        <v>-54</v>
      </c>
      <c r="AL6" s="377"/>
      <c r="AM6" s="10">
        <f>AH4</f>
        <v>33</v>
      </c>
      <c r="AN6" s="10">
        <f>AI5</f>
        <v>36</v>
      </c>
      <c r="AO6" s="10">
        <f>AJ3</f>
        <v>33</v>
      </c>
      <c r="AP6" s="9">
        <f t="shared" si="3"/>
        <v>102</v>
      </c>
    </row>
    <row r="7" spans="2:47" ht="19.5" thickBot="1">
      <c r="P7" s="127">
        <f>SUM(P3:P6)</f>
        <v>388</v>
      </c>
      <c r="Q7" s="127">
        <f>SUM(Q3:Q6)</f>
        <v>388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Фани Јованоска (193)</v>
      </c>
      <c r="D9" s="130">
        <v>3</v>
      </c>
      <c r="E9" s="131" t="str">
        <f>IF(C5="","",VLOOKUP(D9,$B$3:$E$6,2,FALSE))</f>
        <v>Емилија Марковска (195)</v>
      </c>
      <c r="F9" s="132">
        <v>11</v>
      </c>
      <c r="G9" s="133">
        <v>7</v>
      </c>
      <c r="H9" s="134">
        <v>6</v>
      </c>
      <c r="I9" s="133">
        <v>11</v>
      </c>
      <c r="J9" s="132">
        <v>11</v>
      </c>
      <c r="K9" s="135">
        <v>7</v>
      </c>
      <c r="L9" s="134">
        <v>11</v>
      </c>
      <c r="M9" s="133">
        <v>6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Сара С.Стојановска (183)</v>
      </c>
      <c r="D10" s="140">
        <v>4</v>
      </c>
      <c r="E10" s="141" t="str">
        <f>IF(C6="","",VLOOKUP(D10,$B$3:$E$6,2,FALSE))</f>
        <v>Бојана Јовевска (558)</v>
      </c>
      <c r="F10" s="142">
        <v>11</v>
      </c>
      <c r="G10" s="143">
        <v>3</v>
      </c>
      <c r="H10" s="144">
        <v>11</v>
      </c>
      <c r="I10" s="143">
        <v>5</v>
      </c>
      <c r="J10" s="142">
        <v>11</v>
      </c>
      <c r="K10" s="145">
        <v>4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Фани Јованоска (193)</v>
      </c>
      <c r="D13" s="130">
        <v>2</v>
      </c>
      <c r="E13" s="131" t="str">
        <f>IF(C4="","",VLOOKUP(D13,$B$3:$E$6,2,FALSE))</f>
        <v>Сара С.Стојановска (183)</v>
      </c>
      <c r="F13" s="132">
        <v>11</v>
      </c>
      <c r="G13" s="133">
        <v>6</v>
      </c>
      <c r="H13" s="134">
        <v>11</v>
      </c>
      <c r="I13" s="133">
        <v>9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Емилија Марковска (195)</v>
      </c>
      <c r="D14" s="140">
        <v>4</v>
      </c>
      <c r="E14" s="141" t="str">
        <f>IF(C6="","",VLOOKUP(D14,$B$3:$E$6,2,FALSE))</f>
        <v>Бојана Јовевска (558)</v>
      </c>
      <c r="F14" s="142">
        <v>13</v>
      </c>
      <c r="G14" s="143">
        <v>11</v>
      </c>
      <c r="H14" s="144">
        <v>12</v>
      </c>
      <c r="I14" s="143">
        <v>10</v>
      </c>
      <c r="J14" s="142">
        <v>11</v>
      </c>
      <c r="K14" s="145">
        <v>3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Фани Јованоска (193)</v>
      </c>
      <c r="D17" s="130">
        <v>4</v>
      </c>
      <c r="E17" s="131" t="str">
        <f>IF(C6="","",VLOOKUP(D17,$B$3:$E$6,2,FALSE))</f>
        <v>Бојана Јовевска (558)</v>
      </c>
      <c r="F17" s="132">
        <v>11</v>
      </c>
      <c r="G17" s="133">
        <v>4</v>
      </c>
      <c r="H17" s="134">
        <v>11</v>
      </c>
      <c r="I17" s="133">
        <v>2</v>
      </c>
      <c r="J17" s="132">
        <v>11</v>
      </c>
      <c r="K17" s="135">
        <v>6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Емилија Марковска (195)</v>
      </c>
      <c r="D18" s="140">
        <v>2</v>
      </c>
      <c r="E18" s="141" t="str">
        <f>IF(C4="","",VLOOKUP(D18,$B$3:$E$6,2,FALSE))</f>
        <v>Сара С.Стојановска (183)</v>
      </c>
      <c r="F18" s="142">
        <v>13</v>
      </c>
      <c r="G18" s="143">
        <v>11</v>
      </c>
      <c r="H18" s="144">
        <v>13</v>
      </c>
      <c r="I18" s="143">
        <v>11</v>
      </c>
      <c r="J18" s="142">
        <v>11</v>
      </c>
      <c r="K18" s="145">
        <v>13</v>
      </c>
      <c r="L18" s="144">
        <v>12</v>
      </c>
      <c r="M18" s="143">
        <v>14</v>
      </c>
      <c r="N18" s="142">
        <v>6</v>
      </c>
      <c r="O18" s="145">
        <v>11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2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0" t="s">
        <v>0</v>
      </c>
      <c r="C1" s="390"/>
      <c r="D1" s="390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2" t="s">
        <v>3</v>
      </c>
      <c r="D2" s="393"/>
      <c r="E2" s="394"/>
      <c r="F2" s="395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>Моника Стајковска (337)</v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101">
        <v>1</v>
      </c>
      <c r="C3" s="378" t="str">
        <f>IF(GROUPS!H4="","",GROUPS!H4)</f>
        <v>Моника Стајковска (337)</v>
      </c>
      <c r="D3" s="379"/>
      <c r="E3" s="380"/>
      <c r="F3" s="102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114</v>
      </c>
      <c r="Q3" s="111">
        <f>IF(AND(T9="",T13="",T17=""),"",AP3)</f>
        <v>74</v>
      </c>
      <c r="R3" s="381">
        <f>IF(ISERROR(IF(AND(T9="",T13="",T17=""),"",SUM(AB3:AD3)+(N3-O3)/1000)+(AK3/10000)),"",IF(AND(T9="",T13="",T17=""),"",SUM(AB3:AD3)+(N3-O3)/1000)+(AK3/10000)+(AG3/100000))</f>
        <v>6.0121399999999996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>Сара А.Стојановска (182)</v>
      </c>
      <c r="Y3" s="386"/>
      <c r="Z3" s="38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114</v>
      </c>
      <c r="AH3" s="10">
        <f>F9+H9+J9+L9+N9+P9+R9</f>
        <v>33</v>
      </c>
      <c r="AI3" s="10">
        <f>F13+H13+J13+L13+N13+P13+R13</f>
        <v>48</v>
      </c>
      <c r="AJ3" s="10">
        <f>F17+H17+J17+L17+N17+P17+R17</f>
        <v>33</v>
      </c>
      <c r="AK3" s="376">
        <f>SUM(AH3:AJ3)-SUM(AM3:AO3)</f>
        <v>40</v>
      </c>
      <c r="AL3" s="377"/>
      <c r="AM3" s="10">
        <f>AH5</f>
        <v>14</v>
      </c>
      <c r="AN3" s="10">
        <f>AI4</f>
        <v>49</v>
      </c>
      <c r="AO3" s="10">
        <f>AJ6</f>
        <v>11</v>
      </c>
      <c r="AP3" s="9">
        <f>SUM(AM3:AO3)</f>
        <v>74</v>
      </c>
    </row>
    <row r="4" spans="2:47" ht="24" customHeight="1">
      <c r="B4" s="101">
        <v>2</v>
      </c>
      <c r="C4" s="378" t="str">
        <f>IF(GROUPS!H5="","",GROUPS!H5)</f>
        <v>Сара А.Стојановска (182)</v>
      </c>
      <c r="D4" s="379"/>
      <c r="E4" s="380"/>
      <c r="F4" s="113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4</v>
      </c>
      <c r="P4" s="110">
        <f>IF(AND(T10="",U13="",U18=""),"",AG4)</f>
        <v>124</v>
      </c>
      <c r="Q4" s="111">
        <f>IF(AND(T10="",U13="",U18=""),"",AP4)</f>
        <v>81</v>
      </c>
      <c r="R4" s="381">
        <f>IF(ISERROR(IF(AND(T10="",U13="",U18=""),"",SUM(AB4:AD4)+(N4-O4)/1000)+(AK4/10000)+(AG4/100000)),"",IF(AND(T10="",U13="",U18=""),"",SUM(AB4:AD4)+(N4-O4)/1000)+(AK4/10000)+(AG4/100000))</f>
        <v>5.0095399999999994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2" t="str">
        <f t="shared" si="0"/>
        <v>Сара Ризовска (339)</v>
      </c>
      <c r="Y4" s="383"/>
      <c r="Z4" s="38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124</v>
      </c>
      <c r="AH4" s="10">
        <f>F10+H10+J10+L10+N10+P10+R10</f>
        <v>33</v>
      </c>
      <c r="AI4" s="10">
        <f>G13+I13+K13+M13+O13+Q13+S13</f>
        <v>49</v>
      </c>
      <c r="AJ4" s="10">
        <f>G18+I18+K18+M18+O18+Q18+S18</f>
        <v>42</v>
      </c>
      <c r="AK4" s="376">
        <f t="shared" ref="AK4:AK6" si="2">SUM(AH4:AJ4)-SUM(AM4:AO4)</f>
        <v>43</v>
      </c>
      <c r="AL4" s="377"/>
      <c r="AM4" s="10">
        <f>AH6</f>
        <v>9</v>
      </c>
      <c r="AN4" s="10">
        <f>AI3</f>
        <v>48</v>
      </c>
      <c r="AO4" s="10">
        <f>AJ5</f>
        <v>24</v>
      </c>
      <c r="AP4" s="9">
        <f t="shared" ref="AP4:AP6" si="3">SUM(AM4:AO4)</f>
        <v>81</v>
      </c>
    </row>
    <row r="5" spans="2:47" ht="24" customHeight="1">
      <c r="B5" s="101">
        <v>3</v>
      </c>
      <c r="C5" s="378" t="str">
        <f>IF(GROUPS!H6="","",GROUPS!H6)</f>
        <v>Сара Ризовска (339)</v>
      </c>
      <c r="D5" s="379"/>
      <c r="E5" s="380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4</v>
      </c>
      <c r="O5" s="109">
        <f>IF(AND(U9="",T14="",T18=""),"",SUM(G5,I5,M5))</f>
        <v>6</v>
      </c>
      <c r="P5" s="110">
        <f>IF(AND(U9="",T14="",T18=""),"",AG5)</f>
        <v>71</v>
      </c>
      <c r="Q5" s="111">
        <f>IF(AND(U9="",T14="",T18=""),"",AP5)</f>
        <v>94</v>
      </c>
      <c r="R5" s="381">
        <f>IF(ISERROR(IF(AND(U9="",T14="",T18=""),"",SUM(AB5:AD5)+(N5-O5)/1000)+(AK5/10000)+(AG5/100000)),"",IF(AND(U9="",T14="",T18=""),"",SUM(AB5:AD5)+(N5-O5)/1000)+(AK5/10000)+(AG5/100000))</f>
        <v>3.9964100000000005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2" t="str">
        <f t="shared" si="0"/>
        <v>Ана Смолиќ (418)</v>
      </c>
      <c r="Y5" s="383"/>
      <c r="Z5" s="38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71</v>
      </c>
      <c r="AH5" s="10">
        <f>G9+I9+K9+M9+O9+Q9+S9</f>
        <v>14</v>
      </c>
      <c r="AI5" s="10">
        <f>F14+H14+J14+L14+N14+P14+R14</f>
        <v>33</v>
      </c>
      <c r="AJ5" s="10">
        <f>F18+H18+J18+L18+N18+P18+R18</f>
        <v>24</v>
      </c>
      <c r="AK5" s="376">
        <f t="shared" si="2"/>
        <v>-23</v>
      </c>
      <c r="AL5" s="377"/>
      <c r="AM5" s="10">
        <f>AH3</f>
        <v>33</v>
      </c>
      <c r="AN5" s="10">
        <f>AI6</f>
        <v>19</v>
      </c>
      <c r="AO5" s="10">
        <f>AJ4</f>
        <v>42</v>
      </c>
      <c r="AP5" s="9">
        <f t="shared" si="3"/>
        <v>94</v>
      </c>
    </row>
    <row r="6" spans="2:47" ht="24" customHeight="1" thickBot="1">
      <c r="B6" s="116">
        <v>4</v>
      </c>
      <c r="C6" s="372" t="str">
        <f>IF(GROUPS!H7="","",GROUPS!H7)</f>
        <v>Ана Смолиќ (418)</v>
      </c>
      <c r="D6" s="373"/>
      <c r="E6" s="374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39</v>
      </c>
      <c r="Q6" s="125">
        <f>IF(AND(U10="",U14="",U17=""),"",AP6)</f>
        <v>99</v>
      </c>
      <c r="R6" s="375">
        <f>IF(ISERROR(IF(AND(U10="",U14="",U17=""),"",SUM(AB6:AD6)+(N6-O6)/1000)+(AK6/10000)+(AG6/100000)),"",IF(AND(U10="",U14="",U17=""),"",SUM(AB6:AD6)+(N6-O6)/1000)+(AK6/10000)+(AG6/100000))</f>
        <v>2.9853900000000002</v>
      </c>
      <c r="S6" s="375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39</v>
      </c>
      <c r="AH6" s="10">
        <f>G10+I10+K10+M10+O10+Q10+S10</f>
        <v>9</v>
      </c>
      <c r="AI6" s="10">
        <f>G14+I14+K14+M14+O14+Q14+S14</f>
        <v>19</v>
      </c>
      <c r="AJ6" s="10">
        <f>G17+I17+K17+M17+O17+Q17+S17</f>
        <v>11</v>
      </c>
      <c r="AK6" s="376">
        <f t="shared" si="2"/>
        <v>-60</v>
      </c>
      <c r="AL6" s="377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27">
        <f>SUM(P3:P6)</f>
        <v>348</v>
      </c>
      <c r="Q7" s="127">
        <f>SUM(Q3:Q6)</f>
        <v>348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>Моника Стајковска (337)</v>
      </c>
      <c r="D9" s="130">
        <v>3</v>
      </c>
      <c r="E9" s="131" t="str">
        <f>IF(C5="","",VLOOKUP(D9,$B$3:$E$6,2,FALSE))</f>
        <v>Сара Ризовска (339)</v>
      </c>
      <c r="F9" s="132">
        <v>11</v>
      </c>
      <c r="G9" s="133">
        <v>4</v>
      </c>
      <c r="H9" s="134">
        <v>11</v>
      </c>
      <c r="I9" s="133">
        <v>7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Сара А.Стојановска (182)</v>
      </c>
      <c r="D10" s="140">
        <v>4</v>
      </c>
      <c r="E10" s="141" t="str">
        <f>IF(C6="","",VLOOKUP(D10,$B$3:$E$6,2,FALSE))</f>
        <v>Ана Смолиќ (418)</v>
      </c>
      <c r="F10" s="142">
        <v>11</v>
      </c>
      <c r="G10" s="143">
        <v>4</v>
      </c>
      <c r="H10" s="144">
        <v>11</v>
      </c>
      <c r="I10" s="143">
        <v>2</v>
      </c>
      <c r="J10" s="142">
        <v>11</v>
      </c>
      <c r="K10" s="145">
        <v>3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>Моника Стајковска (337)</v>
      </c>
      <c r="D13" s="130">
        <v>2</v>
      </c>
      <c r="E13" s="131" t="str">
        <f>IF(C4="","",VLOOKUP(D13,$B$3:$E$6,2,FALSE))</f>
        <v>Сара А.Стојановска (182)</v>
      </c>
      <c r="F13" s="132">
        <v>13</v>
      </c>
      <c r="G13" s="133">
        <v>11</v>
      </c>
      <c r="H13" s="134">
        <v>4</v>
      </c>
      <c r="I13" s="133">
        <v>11</v>
      </c>
      <c r="J13" s="132">
        <v>9</v>
      </c>
      <c r="K13" s="135">
        <v>11</v>
      </c>
      <c r="L13" s="134">
        <v>11</v>
      </c>
      <c r="M13" s="133">
        <v>9</v>
      </c>
      <c r="N13" s="132">
        <v>11</v>
      </c>
      <c r="O13" s="135">
        <v>7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Сара Ризовска (339)</v>
      </c>
      <c r="D14" s="140">
        <v>4</v>
      </c>
      <c r="E14" s="141" t="str">
        <f>IF(C6="","",VLOOKUP(D14,$B$3:$E$6,2,FALSE))</f>
        <v>Ана Смолиќ (418)</v>
      </c>
      <c r="F14" s="142">
        <v>11</v>
      </c>
      <c r="G14" s="143">
        <v>6</v>
      </c>
      <c r="H14" s="144">
        <v>11</v>
      </c>
      <c r="I14" s="143">
        <v>7</v>
      </c>
      <c r="J14" s="142">
        <v>11</v>
      </c>
      <c r="K14" s="145">
        <v>6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>Моника Стајковска (337)</v>
      </c>
      <c r="D17" s="130">
        <v>4</v>
      </c>
      <c r="E17" s="131" t="str">
        <f>IF(C6="","",VLOOKUP(D17,$B$3:$E$6,2,FALSE))</f>
        <v>Ана Смолиќ (418)</v>
      </c>
      <c r="F17" s="132">
        <v>11</v>
      </c>
      <c r="G17" s="133">
        <v>3</v>
      </c>
      <c r="H17" s="134">
        <v>11</v>
      </c>
      <c r="I17" s="133">
        <v>5</v>
      </c>
      <c r="J17" s="132">
        <v>11</v>
      </c>
      <c r="K17" s="135">
        <v>3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Сара Ризовска (339)</v>
      </c>
      <c r="D18" s="140">
        <v>2</v>
      </c>
      <c r="E18" s="141" t="str">
        <f>IF(C4="","",VLOOKUP(D18,$B$3:$E$6,2,FALSE))</f>
        <v>Сара А.Стојановска (182)</v>
      </c>
      <c r="F18" s="142">
        <v>11</v>
      </c>
      <c r="G18" s="143">
        <v>9</v>
      </c>
      <c r="H18" s="144">
        <v>4</v>
      </c>
      <c r="I18" s="143">
        <v>11</v>
      </c>
      <c r="J18" s="142">
        <v>5</v>
      </c>
      <c r="K18" s="145">
        <v>11</v>
      </c>
      <c r="L18" s="144">
        <v>4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workbookViewId="0">
      <selection activeCell="T25" sqref="T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IF(GROUPS!J4="","",GROUPS!J4)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IF(GROUPS!J5="","",GROUPS!J5)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IF(GROUPS!J6="","",GROUPS!J6)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IF(GROUPS!J7="","",GROUPS!J7)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1" t="s">
        <v>1</v>
      </c>
      <c r="R1" s="391"/>
      <c r="S1" s="391"/>
      <c r="T1" s="391"/>
      <c r="U1" s="391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3" t="s">
        <v>3</v>
      </c>
      <c r="D2" s="413"/>
      <c r="E2" s="414"/>
      <c r="F2" s="398">
        <v>1</v>
      </c>
      <c r="G2" s="396"/>
      <c r="H2" s="397">
        <v>2</v>
      </c>
      <c r="I2" s="396"/>
      <c r="J2" s="397">
        <v>3</v>
      </c>
      <c r="K2" s="396"/>
      <c r="L2" s="397">
        <v>4</v>
      </c>
      <c r="M2" s="398"/>
      <c r="N2" s="399" t="s">
        <v>4</v>
      </c>
      <c r="O2" s="400"/>
      <c r="P2" s="401" t="s">
        <v>84</v>
      </c>
      <c r="Q2" s="402"/>
      <c r="R2" s="403" t="s">
        <v>5</v>
      </c>
      <c r="S2" s="403"/>
      <c r="T2" s="100" t="s">
        <v>6</v>
      </c>
      <c r="W2" s="7">
        <v>1</v>
      </c>
      <c r="X2" s="385" t="str">
        <f>IF(ISERROR(INDEX($C$3:$C$6,MATCH(W2,$T$3:$T$6,0))),"",(INDEX($C$3:$C$6,MATCH(W2,$T$3:$T$6,0))))</f>
        <v/>
      </c>
      <c r="Y2" s="386"/>
      <c r="Z2" s="387"/>
      <c r="AB2" s="388" t="s">
        <v>85</v>
      </c>
      <c r="AC2" s="388"/>
      <c r="AD2" s="388"/>
      <c r="AE2" s="388"/>
      <c r="AG2" s="6" t="s">
        <v>86</v>
      </c>
      <c r="AK2" s="389" t="s">
        <v>87</v>
      </c>
      <c r="AL2" s="389"/>
      <c r="AP2" s="6" t="s">
        <v>88</v>
      </c>
    </row>
    <row r="3" spans="2:47" ht="24" customHeight="1">
      <c r="B3" s="200">
        <v>1</v>
      </c>
      <c r="C3" s="410" t="str">
        <f>IF(GROUPS!D9="","",GROUPS!D9)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5" t="str">
        <f t="shared" ref="X3:X5" si="0">IF(ISERROR(INDEX($C$3:$C$6,MATCH(W3,$T$3:$T$6,0))),"",(INDEX($C$3:$C$6,MATCH(W3,$T$3:$T$6,0))))</f>
        <v/>
      </c>
      <c r="Y3" s="386"/>
      <c r="Z3" s="38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IF(GROUPS!D10="","",GROUPS!D10)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2" t="str">
        <f t="shared" si="0"/>
        <v/>
      </c>
      <c r="Y4" s="383"/>
      <c r="Z4" s="38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IF(GROUPS!D11="","",GROUPS!D11)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2" t="str">
        <f t="shared" si="0"/>
        <v/>
      </c>
      <c r="Y5" s="383"/>
      <c r="Z5" s="38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5" t="str">
        <f>IF(GROUPS!D12="","",GROUPS!D12)</f>
        <v/>
      </c>
      <c r="D6" s="415"/>
      <c r="E6" s="416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5" t="str">
        <f>IF(ISERROR(IF(AND(U10="",U14="",U17=""),"",SUM(AB6:AD6)+(N6-O6)/1000)+(AK6/10000)+(AG6/100000)),"",IF(AND(U10="",U14="",U17=""),"",SUM(AB6:AD6)+(N6-O6)/1000)+(AK6/10000)+(AG6/100000))</f>
        <v/>
      </c>
      <c r="S6" s="37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2" t="s">
        <v>7</v>
      </c>
      <c r="C8" s="367"/>
      <c r="D8" s="367"/>
      <c r="E8" s="363"/>
      <c r="F8" s="368" t="s">
        <v>8</v>
      </c>
      <c r="G8" s="369"/>
      <c r="H8" s="365" t="s">
        <v>9</v>
      </c>
      <c r="I8" s="369"/>
      <c r="J8" s="365" t="s">
        <v>10</v>
      </c>
      <c r="K8" s="369"/>
      <c r="L8" s="365" t="s">
        <v>11</v>
      </c>
      <c r="M8" s="369"/>
      <c r="N8" s="365" t="s">
        <v>12</v>
      </c>
      <c r="O8" s="369"/>
      <c r="P8" s="365" t="s">
        <v>13</v>
      </c>
      <c r="Q8" s="369"/>
      <c r="R8" s="365" t="s">
        <v>14</v>
      </c>
      <c r="S8" s="366"/>
      <c r="T8" s="362" t="s">
        <v>15</v>
      </c>
      <c r="U8" s="363"/>
      <c r="AB8" s="370">
        <v>1</v>
      </c>
      <c r="AC8" s="371"/>
      <c r="AD8" s="370">
        <v>2</v>
      </c>
      <c r="AE8" s="371"/>
      <c r="AF8" s="370">
        <v>3</v>
      </c>
      <c r="AG8" s="371"/>
      <c r="AH8" s="370">
        <v>4</v>
      </c>
      <c r="AI8" s="371"/>
      <c r="AJ8" s="370">
        <v>5</v>
      </c>
      <c r="AK8" s="371"/>
      <c r="AL8" s="370">
        <v>6</v>
      </c>
      <c r="AM8" s="371"/>
      <c r="AN8" s="370">
        <v>7</v>
      </c>
      <c r="AO8" s="37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2" t="s">
        <v>16</v>
      </c>
      <c r="C12" s="367"/>
      <c r="D12" s="367"/>
      <c r="E12" s="363"/>
      <c r="F12" s="368" t="s">
        <v>8</v>
      </c>
      <c r="G12" s="369"/>
      <c r="H12" s="365" t="s">
        <v>9</v>
      </c>
      <c r="I12" s="369"/>
      <c r="J12" s="365" t="s">
        <v>10</v>
      </c>
      <c r="K12" s="369"/>
      <c r="L12" s="365" t="s">
        <v>11</v>
      </c>
      <c r="M12" s="369"/>
      <c r="N12" s="365" t="s">
        <v>12</v>
      </c>
      <c r="O12" s="369"/>
      <c r="P12" s="365" t="s">
        <v>13</v>
      </c>
      <c r="Q12" s="369"/>
      <c r="R12" s="365" t="s">
        <v>14</v>
      </c>
      <c r="S12" s="366"/>
      <c r="T12" s="362" t="s">
        <v>15</v>
      </c>
      <c r="U12" s="36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2" t="s">
        <v>17</v>
      </c>
      <c r="C16" s="367"/>
      <c r="D16" s="367"/>
      <c r="E16" s="363"/>
      <c r="F16" s="368" t="s">
        <v>8</v>
      </c>
      <c r="G16" s="369"/>
      <c r="H16" s="365" t="s">
        <v>9</v>
      </c>
      <c r="I16" s="369"/>
      <c r="J16" s="365" t="s">
        <v>10</v>
      </c>
      <c r="K16" s="369"/>
      <c r="L16" s="365" t="s">
        <v>11</v>
      </c>
      <c r="M16" s="369"/>
      <c r="N16" s="365" t="s">
        <v>12</v>
      </c>
      <c r="O16" s="369"/>
      <c r="P16" s="365" t="s">
        <v>13</v>
      </c>
      <c r="Q16" s="369"/>
      <c r="R16" s="365" t="s">
        <v>14</v>
      </c>
      <c r="S16" s="366"/>
      <c r="T16" s="362" t="s">
        <v>15</v>
      </c>
      <c r="U16" s="36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2024-04-07T21:42:51Z</dcterms:modified>
</cp:coreProperties>
</file>