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7CFE6875-CA43-458E-B15B-B4B5DD098DE0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11" i="19" l="1"/>
  <c r="K20" i="19"/>
  <c r="K12" i="19"/>
  <c r="K25" i="19"/>
  <c r="K5" i="19"/>
  <c r="K6" i="19"/>
  <c r="K26" i="19"/>
  <c r="K27" i="19"/>
  <c r="K18" i="19"/>
  <c r="K3" i="19"/>
  <c r="K13" i="19"/>
  <c r="K15" i="19"/>
  <c r="K14" i="19"/>
  <c r="K10" i="19"/>
  <c r="K28" i="19"/>
  <c r="K22" i="19"/>
  <c r="K23" i="19"/>
  <c r="K29" i="19"/>
  <c r="K16" i="19"/>
  <c r="K21" i="19"/>
  <c r="K24" i="19"/>
  <c r="K8" i="19"/>
  <c r="K9" i="19"/>
  <c r="K30" i="19"/>
  <c r="K4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7" i="19"/>
  <c r="J7" i="19"/>
  <c r="I7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12" i="19"/>
  <c r="J25" i="19"/>
  <c r="J5" i="19"/>
  <c r="J6" i="19"/>
  <c r="J26" i="19"/>
  <c r="J27" i="19"/>
  <c r="J18" i="19"/>
  <c r="J3" i="19"/>
  <c r="J13" i="19"/>
  <c r="J15" i="19"/>
  <c r="J14" i="19"/>
  <c r="J10" i="19"/>
  <c r="J28" i="19"/>
  <c r="J22" i="19"/>
  <c r="J23" i="19"/>
  <c r="J29" i="19"/>
  <c r="J16" i="19"/>
  <c r="J21" i="19"/>
  <c r="J24" i="19"/>
  <c r="J8" i="19"/>
  <c r="J9" i="19"/>
  <c r="J30" i="19"/>
  <c r="J4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1" i="19"/>
  <c r="I11" i="19"/>
  <c r="I20" i="19"/>
  <c r="I12" i="19"/>
  <c r="I25" i="19"/>
  <c r="I5" i="19"/>
  <c r="I6" i="19"/>
  <c r="I26" i="19"/>
  <c r="I27" i="19"/>
  <c r="I18" i="19"/>
  <c r="D10" i="19" s="1"/>
  <c r="I3" i="19"/>
  <c r="I13" i="19"/>
  <c r="I15" i="19"/>
  <c r="I14" i="19"/>
  <c r="I10" i="19"/>
  <c r="I28" i="19"/>
  <c r="I22" i="19"/>
  <c r="I23" i="19"/>
  <c r="I29" i="19"/>
  <c r="I16" i="19"/>
  <c r="I21" i="19"/>
  <c r="I24" i="19"/>
  <c r="I8" i="19"/>
  <c r="I9" i="19"/>
  <c r="I30" i="19"/>
  <c r="I4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5" i="5" l="1"/>
  <c r="AD6" i="5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Q6" i="5" s="1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4" i="24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7" i="19"/>
  <c r="D45" i="36" l="1"/>
  <c r="D46" i="36"/>
  <c r="D38" i="36"/>
  <c r="D37" i="36"/>
  <c r="D4" i="1"/>
  <c r="C3" i="37" s="1"/>
  <c r="M5" i="19"/>
  <c r="M6" i="19"/>
  <c r="M26" i="19"/>
  <c r="M27" i="19"/>
  <c r="M18" i="19"/>
  <c r="M3" i="19"/>
  <c r="M13" i="19"/>
  <c r="M15" i="19"/>
  <c r="M14" i="19"/>
  <c r="M10" i="19"/>
  <c r="M28" i="19"/>
  <c r="M22" i="19"/>
  <c r="M23" i="19"/>
  <c r="M29" i="19"/>
  <c r="M16" i="19"/>
  <c r="M21" i="19"/>
  <c r="M24" i="19"/>
  <c r="M8" i="19"/>
  <c r="M9" i="19"/>
  <c r="M30" i="19"/>
  <c r="M4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1" i="19"/>
  <c r="M20" i="19"/>
  <c r="M12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AN33" i="47" l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<sst xmlns="http://schemas.openxmlformats.org/spreadsheetml/2006/main" count="2538" uniqueCount="858">
  <si>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</si>
  <si>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</si>
  <si>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</si>
  <si>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</si>
  <si>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</si>
  <si>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</si>
  <si>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</si>
  <si>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</si>
  <si>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</si>
  <si>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</si>
  <si>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</si>
  <si>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</si>
  <si>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</si>
  <si>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</si>
  <si>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</si>
  <si>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</si>
  <si>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</si>
  <si>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</si>
  <si>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</si>
  <si>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</si>
  <si>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</si>
  <si>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</si>
  <si>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</si>
  <si>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</si>
  <si>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</si>
  <si>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</si>
  <si>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</si>
  <si>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</si>
  <si>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</si>
  <si>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</si>
  <si>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</si>
  <si>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</si>
  <si>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</si>
  <si>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</si>
  <si>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</si>
  <si>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</si>
  <si>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</si>
  <si>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</si>
  <si>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</si>
  <si>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</si>
  <si>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</si>
  <si>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</si>
  <si>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</si>
  <si>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</si>
  <si>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</si>
  <si>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</si>
  <si>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</si>
  <si>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</si>
  <si>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</si>
  <si>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</si>
  <si>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</si>
  <si>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</si>
  <si>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</si>
  <si>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</si>
  <si>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</si>
  <si>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</si>
  <si>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</si>
  <si>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</si>
  <si>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</si>
  <si>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</si>
  <si>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</si>
  <si>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</si>
  <si>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</si>
  <si>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</si>
  <si>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</si>
  <si>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</si>
  <si>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</si>
  <si>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</si>
  <si>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</si>
  <si>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</si>
  <si>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</si>
  <si>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</si>
  <si>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</si>
  <si>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</si>
  <si>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</si>
  <si>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</si>
  <si>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</si>
  <si>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</si>
  <si>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</si>
  <si>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</si>
  <si>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</si>
  <si>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</si>
  <si>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</si>
  <si>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</si>
  <si>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</si>
  <si>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</si>
  <si>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</si>
  <si>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</si>
  <si>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</si>
  <si>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</si>
  <si>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</si>
  <si>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</si>
  <si>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</si>
  <si>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</si>
  <si>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</si>
  <si>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</si>
  <si>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</si>
  <si>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</si>
  <si>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</si>
  <si>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</si>
  <si>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</si>
  <si>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</si>
  <si>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</si>
  <si>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</si>
  <si>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</si>
  <si>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</si>
  <si>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</si>
  <si>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</si>
  <si>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</si>
  <si>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</si>
  <si>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</si>
  <si>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</si>
  <si>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</si>
  <si>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</si>
  <si>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</si>
  <si>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</si>
  <si>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</si>
  <si>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</si>
  <si>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</si>
  <si>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</si>
  <si>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</si>
  <si>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</si>
  <si>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</si>
  <si>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</si>
  <si>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</si>
  <si>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</si>
  <si>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</si>
  <si>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</si>
  <si>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</si>
  <si>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</si>
  <si>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</si>
  <si>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</si>
  <si>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</si>
  <si>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</si>
  <si>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</si>
  <si>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</si>
  <si>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</si>
  <si>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</si>
  <si>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</si>
  <si>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</si>
  <si>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</si>
  <si>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</si>
  <si>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</si>
  <si>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</si>
  <si>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</si>
  <si>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</si>
  <si>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</si>
  <si>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</si>
  <si>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</si>
  <si>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</si>
  <si>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</si>
  <si>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</si>
  <si>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</si>
  <si>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</si>
  <si>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</si>
  <si>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</si>
  <si>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</si>
  <si>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</si>
  <si>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</si>
  <si>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</si>
  <si>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</si>
  <si>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</si>
  <si>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</si>
  <si>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</si>
  <si>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</si>
  <si>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</si>
  <si>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</si>
  <si>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</si>
  <si>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</si>
  <si>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</si>
  <si>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</si>
  <si>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</si>
  <si>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</si>
  <si>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</si>
  <si>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</si>
  <si>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</si>
  <si>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</si>
  <si>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</si>
  <si>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</si>
  <si>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</si>
  <si>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</si>
  <si>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</si>
  <si>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</si>
  <si>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</si>
  <si>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</si>
  <si>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</si>
  <si>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</si>
  <si>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</si>
  <si>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</si>
  <si>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</si>
  <si>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</si>
  <si>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</si>
  <si>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</si>
  <si>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</si>
  <si>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</si>
  <si>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</si>
  <si>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</si>
  <si>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</si>
  <si>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</si>
  <si>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</si>
  <si>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</si>
  <si>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</si>
  <si>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</si>
  <si>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</si>
  <si>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</si>
  <si>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</si>
  <si>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</si>
  <si>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</si>
  <si>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</si>
  <si>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</si>
  <si>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</si>
  <si>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</si>
  <si>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</si>
  <si>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</si>
  <si>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</si>
  <si>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</si>
  <si>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</si>
  <si>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</si>
  <si>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</si>
  <si>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</si>
  <si>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</si>
  <si>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</si>
  <si>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</si>
  <si>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</si>
  <si>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</si>
  <si>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</si>
  <si>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</si>
  <si>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</si>
  <si>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</si>
  <si>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</si>
  <si>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</si>
  <si>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</si>
  <si>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</si>
  <si>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</si>
  <si>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</si>
  <si>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</si>
  <si>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</si>
  <si>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</si>
  <si>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</si>
  <si>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</si>
  <si>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</si>
  <si>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</si>
  <si>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</si>
  <si>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</si>
  <si>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</si>
  <si>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</si>
  <si>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</si>
  <si>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</si>
  <si>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</si>
  <si>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</si>
  <si>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</si>
  <si>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</si>
  <si>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</si>
  <si>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</si>
  <si>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</si>
  <si>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</si>
  <si>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</si>
  <si>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</si>
  <si>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</si>
  <si>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</si>
  <si>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</si>
  <si>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</si>
  <si>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</si>
  <si>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</si>
  <si>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</si>
  <si>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</si>
  <si>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</si>
  <si>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</si>
  <si>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</si>
  <si>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</si>
  <si>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</si>
  <si>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</si>
  <si>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</si>
  <si>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</si>
  <si>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</si>
  <si>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</si>
  <si>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</si>
  <si>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</si>
  <si>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</si>
  <si>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</si>
  <si>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</si>
  <si>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</si>
  <si>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</si>
  <si>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</si>
  <si>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</si>
  <si>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</si>
  <si>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</si>
  <si>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</si>
  <si>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</si>
  <si>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</si>
  <si>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</si>
  <si>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</si>
  <si>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</si>
  <si>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</si>
  <si>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</si>
  <si>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</si>
  <si>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</si>
  <si>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</si>
  <si>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</si>
  <si>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</si>
  <si>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</si>
  <si>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</si>
  <si>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</si>
  <si>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</si>
  <si>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</si>
  <si>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</si>
  <si>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</si>
  <si>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</si>
  <si>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</si>
  <si>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</si>
  <si>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</si>
  <si>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</si>
  <si>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</si>
  <si>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</si>
  <si>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</si>
  <si>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</si>
  <si>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</si>
  <si>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</si>
  <si>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</si>
  <si>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</si>
  <si>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</si>
  <si>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</si>
  <si>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</si>
  <si>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</si>
  <si>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</si>
  <si>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</si>
  <si>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</si>
  <si>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</si>
  <si>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</si>
  <si>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</si>
  <si>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</si>
  <si>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</si>
  <si>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</si>
  <si>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</si>
  <si>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</si>
  <si>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</si>
  <si>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</si>
  <si>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</si>
  <si>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</si>
  <si>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</si>
  <si>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</si>
  <si>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</si>
  <si>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</si>
  <si>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</si>
  <si>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</si>
  <si>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</si>
  <si>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</si>
  <si>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</si>
  <si>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</si>
  <si>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</si>
  <si>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</si>
  <si>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</si>
  <si>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</si>
  <si>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</si>
  <si>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</si>
  <si>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</si>
  <si>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</si>
  <si>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</si>
  <si>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</si>
  <si>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</si>
  <si>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</si>
  <si>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</si>
  <si>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</si>
  <si>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</si>
  <si>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</si>
  <si>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</si>
  <si>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</si>
  <si>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</si>
  <si>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</si>
  <si>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</si>
  <si>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</si>
  <si>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</si>
  <si>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</si>
  <si>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</si>
  <si>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</si>
  <si>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</si>
  <si>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</si>
  <si>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</si>
  <si>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</si>
  <si>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</si>
  <si>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</si>
  <si>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</si>
  <si>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</si>
  <si>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</si>
  <si>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</si>
  <si>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</si>
  <si>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</si>
  <si>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</si>
  <si>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</si>
  <si>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</si>
  <si>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</si>
  <si>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</si>
  <si>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</si>
  <si>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</si>
  <si>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</si>
  <si>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</si>
  <si>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</si>
  <si>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</si>
  <si>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</si>
  <si>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</si>
  <si>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</si>
  <si>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</si>
  <si>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</si>
  <si>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</si>
  <si>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</si>
  <si>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</si>
  <si>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</si>
  <si>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</si>
  <si>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</si>
  <si>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</si>
  <si>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</si>
  <si>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</si>
  <si>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</si>
  <si>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</si>
  <si>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</si>
  <si>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</si>
  <si>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</si>
  <si>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</si>
  <si>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</si>
  <si>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</si>
  <si>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</si>
  <si>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</si>
  <si>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</si>
  <si>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</si>
  <si>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</si>
  <si>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</si>
  <si>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</si>
  <si>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</si>
  <si>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</si>
  <si>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</si>
  <si>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</si>
  <si>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</si>
  <si>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</si>
  <si>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</si>
  <si>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</si>
  <si>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</si>
  <si>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</si>
  <si>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</si>
  <si>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</si>
  <si>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</si>
  <si>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</si>
  <si>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</si>
  <si>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</si>
  <si>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</si>
  <si>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</si>
  <si>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</si>
  <si>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</si>
  <si>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</si>
  <si>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</si>
  <si>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</si>
  <si>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</si>
  <si>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</si>
  <si>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</si>
  <si>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</si>
  <si>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</si>
  <si>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</si>
  <si>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</si>
  <si>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</si>
  <si>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</si>
  <si>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</si>
  <si>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</si>
  <si>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</si>
  <si>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</si>
  <si>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</si>
  <si>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</si>
  <si>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</si>
  <si>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</si>
  <si>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</si>
  <si>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</si>
  <si>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</si>
  <si>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</si>
  <si>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</si>
  <si>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</si>
  <si>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</si>
  <si>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</si>
  <si>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</si>
  <si>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</si>
  <si>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</si>
  <si>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</si>
  <si>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</si>
  <si>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</si>
  <si>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</si>
  <si>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</si>
  <si>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</si>
  <si>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</si>
  <si>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</si>
  <si>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</si>
  <si>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</si>
  <si>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</si>
  <si>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</si>
  <si>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</si>
  <si>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</si>
  <si>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</si>
  <si>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</si>
  <si>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</si>
  <si>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</si>
  <si>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</si>
  <si>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</si>
  <si>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</si>
  <si>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</si>
  <si>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</si>
  <si>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</si>
  <si>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</si>
  <si>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</si>
  <si>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</si>
  <si>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</si>
  <si>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</si>
  <si>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</si>
  <si>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</si>
  <si>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</si>
  <si>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</si>
  <si>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</si>
  <si>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</si>
  <si>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</si>
  <si>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</si>
  <si>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</si>
  <si>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</si>
  <si>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</si>
  <si>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</si>
  <si>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</si>
  <si>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</si>
  <si>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</si>
  <si>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</si>
  <si>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</si>
  <si>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</si>
  <si>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</si>
  <si>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</si>
  <si>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</si>
  <si>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</si>
  <si>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</si>
  <si>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</si>
  <si>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</si>
  <si>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</si>
  <si>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</si>
  <si>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</si>
  <si>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</si>
  <si>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</si>
  <si>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</si>
  <si>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</si>
  <si>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</si>
  <si>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</si>
  <si>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</si>
  <si>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</si>
  <si>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</si>
  <si>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</si>
  <si>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</si>
  <si>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</si>
  <si>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</si>
  <si>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</si>
  <si>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</si>
  <si>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</si>
  <si>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</si>
  <si>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</si>
  <si>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</si>
  <si>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</si>
  <si>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</si>
  <si>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</si>
  <si>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</si>
  <si>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</si>
  <si>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</si>
  <si>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</si>
  <si>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</si>
  <si>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</si>
  <si>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</si>
  <si>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</si>
  <si>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</si>
  <si>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</si>
  <si>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</si>
  <si>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</si>
  <si>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</si>
  <si>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</si>
  <si>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</si>
  <si>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</si>
  <si>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</si>
  <si>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</si>
  <si>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</si>
  <si>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</si>
  <si>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</si>
  <si>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</si>
  <si>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</si>
  <si>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</si>
  <si>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</si>
  <si>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</si>
  <si>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</si>
  <si>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</si>
  <si>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</si>
  <si>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</si>
  <si>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</si>
  <si>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</si>
  <si>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</si>
  <si>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</si>
  <si>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</si>
  <si>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</si>
  <si>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</si>
  <si>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</si>
  <si>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</si>
  <si>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</si>
  <si>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</si>
  <si>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</si>
  <si>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</si>
  <si>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</si>
  <si>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</si>
  <si>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</si>
  <si>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</si>
  <si>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</si>
  <si>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</si>
  <si>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</si>
  <si>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</si>
  <si>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</si>
  <si>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</si>
  <si>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</si>
  <si>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</si>
  <si>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</si>
  <si>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</si>
  <si>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</si>
  <si>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</si>
  <si>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</si>
  <si>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</si>
  <si>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</si>
  <si>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</si>
  <si>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</si>
  <si>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</si>
  <si>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</si>
  <si>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</si>
  <si>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</si>
  <si>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</si>
  <si>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</si>
  <si>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</si>
  <si>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</si>
  <si>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</si>
  <si>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</si>
  <si>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</si>
  <si>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</si>
  <si>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</si>
  <si>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</si>
  <si>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</si>
  <si>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</si>
  <si>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</si>
  <si>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</si>
  <si>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</si>
  <si>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</si>
  <si>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</si>
  <si>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</si>
  <si>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</si>
  <si>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</si>
  <si>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</si>
  <si>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</si>
  <si>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</si>
  <si>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</si>
  <si>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</si>
  <si>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</si>
  <si>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</si>
  <si>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</si>
  <si>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</si>
  <si>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</si>
  <si>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</si>
  <si>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</si>
  <si>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</si>
  <si>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</si>
  <si>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</si>
  <si>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</si>
  <si>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</si>
  <si>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</si>
  <si>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</si>
  <si>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</si>
  <si>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</si>
  <si>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</si>
  <si>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</si>
  <si>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</si>
  <si>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</si>
  <si>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</si>
  <si>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</si>
  <si>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</si>
  <si>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</si>
  <si>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</si>
  <si>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</si>
  <si>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</si>
  <si>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</si>
  <si>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</si>
  <si>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</si>
  <si>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</si>
  <si>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</si>
  <si>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</si>
  <si>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</si>
  <si>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</si>
  <si>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</si>
  <si>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</si>
  <si>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</si>
  <si>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</si>
  <si>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</si>
  <si>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</si>
  <si>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</si>
  <si>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</si>
  <si>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</si>
  <si>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</si>
  <si>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</si>
  <si>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</si>
  <si>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</si>
  <si>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</si>
  <si>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</si>
  <si>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</si>
  <si>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</si>
  <si>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</si>
  <si>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</si>
  <si>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</si>
  <si>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</si>
  <si>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</si>
  <si>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</si>
  <si>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</si>
  <si>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</si>
  <si>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</si>
  <si>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</si>
  <si>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</si>
  <si>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</si>
  <si>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</si>
  <si>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</si>
  <si>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</si>
  <si>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</si>
  <si>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</si>
  <si>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</si>
  <si>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</si>
  <si>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</si>
  <si>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</si>
  <si>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</si>
  <si>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</si>
  <si>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</si>
  <si>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</si>
  <si>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</si>
  <si>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</si>
  <si>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</si>
  <si>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</si>
  <si>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</si>
  <si>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</si>
  <si>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</si>
  <si>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</si>
  <si>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</si>
  <si>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</si>
  <si>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</si>
  <si>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</si>
  <si>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</si>
  <si>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</si>
  <si>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</si>
  <si>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</si>
  <si>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</si>
  <si>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</si>
  <si>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</si>
  <si>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</si>
  <si>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</si>
  <si>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</si>
  <si>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</si>
  <si>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</si>
  <si>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</si>
  <si>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</si>
  <si>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</si>
  <si>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</si>
  <si>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</si>
  <si>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</si>
  <si>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</si>
  <si>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</si>
  <si>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</si>
  <si>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</si>
  <si>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</si>
  <si>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</si>
  <si>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</si>
  <si>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</si>
  <si>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</si>
  <si>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</si>
  <si>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</si>
  <si>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</si>
  <si>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</si>
  <si>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</si>
  <si>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</si>
  <si>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</si>
  <si>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</si>
  <si>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</si>
  <si>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</si>
  <si>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</si>
  <si>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</si>
  <si>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</si>
  <si>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</si>
  <si>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</si>
  <si>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</si>
  <si>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</si>
  <si>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</si>
  <si>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</si>
  <si>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</si>
  <si>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</si>
  <si>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</si>
  <si>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</si>
  <si>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</si>
  <si>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</si>
  <si>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</si>
  <si>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</si>
  <si>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</si>
  <si>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</si>
  <si>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</si>
  <si>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</si>
  <si>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</si>
  <si>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</si>
  <si>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</si>
  <si>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</si>
  <si>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</si>
  <si>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</si>
  <si>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</si>
  <si>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</si>
  <si>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</si>
  <si>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</si>
  <si>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</si>
  <si>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</si>
  <si>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</si>
  <si>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</si>
  <si>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</si>
  <si>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</si>
  <si>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</si>
  <si>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</si>
  <si>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</si>
  <si>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</si>
  <si>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</si>
  <si>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</si>
  <si>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</si>
  <si>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</si>
  <si>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</si>
  <si>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</si>
  <si>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</si>
  <si>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</si>
  <si>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</si>
  <si>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</si>
  <si>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</si>
  <si>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</si>
  <si>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</si>
  <si>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</si>
  <si>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</si>
  <si>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</si>
  <si>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</si>
  <si>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</si>
  <si>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</si>
  <si>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</si>
  <si>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</si>
  <si>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</si>
  <si>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</si>
  <si>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</si>
  <si>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</si>
  <si>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</si>
  <si>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</si>
  <si>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</si>
  <si>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</si>
  <si>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</si>
  <si>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</si>
  <si>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</si>
  <si>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</si>
  <si>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</si>
  <si>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</si>
  <si>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</si>
  <si>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</si>
  <si>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Елена Марковска (515)</t>
  </si>
  <si>
    <t>Сара Ризовска (339)</t>
  </si>
  <si>
    <t>Матеја Смолиќ (214)</t>
  </si>
  <si>
    <t>Моника Стајковска (337)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</si>
</sst>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G12" sqref="G12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40.8867187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1" t="s">
        <v>123</v>
      </c>
      <c r="C1" s="352"/>
      <c r="D1" s="352"/>
      <c r="E1" s="352"/>
      <c r="F1" s="353" t="s">
        <v>121</v>
      </c>
      <c r="G1" s="354"/>
      <c r="H1" s="354"/>
      <c r="I1" s="354"/>
      <c r="J1" s="354"/>
      <c r="K1" s="354"/>
      <c r="L1" s="354"/>
      <c r="M1" s="354"/>
      <c r="N1" s="354"/>
      <c r="O1" s="355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6" t="s">
        <v>62</v>
      </c>
      <c r="C3" s="267">
        <v>1</v>
      </c>
      <c r="D3" s="293" t="str">
        <f>IF(ISERROR(VLOOKUP(C3,$G$3:$I$66,3,FALSE)),"",(VLOOKUP(C3,$G$3:$I$66,3,FALSE)))</f>
        <v>Фани Јованоска (193)</v>
      </c>
      <c r="E3" s="294" t="str">
        <f>IF(D3="","",INDEX($J$3:$J$42,MATCH(C3,$G$3:$G$42,0)))</f>
        <v>Берово</v>
      </c>
      <c r="F3" s="299">
        <v>11</v>
      </c>
      <c r="G3" s="250">
        <v>1</v>
      </c>
      <c r="H3" s="36">
        <v>193</v>
      </c>
      <c r="I3" s="300" t="str">
        <f>IF(ISERROR(VLOOKUP(H3,Baza!A:C,2,FALSE)&amp;" "&amp;"("&amp;H3&amp;")"),"",(VLOOKUP(H3,Baza!A:C,2,FALSE)&amp;" "&amp;"("&amp;H3&amp;")"))</f>
        <v>Фани Јованоска (193)</v>
      </c>
      <c r="J3" s="300" t="str">
        <f>IF(ISERROR(VLOOKUP(H3,Baza!A:C,3,FALSE)),"",(VLOOKUP(H3,Baza!A:C,3,FALSE)))</f>
        <v>Берово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11</v>
      </c>
      <c r="O3" s="250">
        <v>1077</v>
      </c>
    </row>
    <row r="4" spans="2:17">
      <c r="B4" s="357"/>
      <c r="C4" s="265">
        <v>2</v>
      </c>
      <c r="D4" s="287" t="str">
        <f t="shared" ref="D4:D67" si="1">IF(ISERROR(VLOOKUP(C4,$G$3:$I$66,3,FALSE)),"",(VLOOKUP(C4,$G$3:$I$66,3,FALSE)))</f>
        <v>Благица Печинска (349)</v>
      </c>
      <c r="E4" s="288" t="str">
        <f t="shared" ref="E4:E66" si="2">IF(D4="","",INDEX($J$3:$J$42,MATCH(C4,$G$3:$G$42,0)))</f>
        <v>Берово</v>
      </c>
      <c r="F4" s="284">
        <v>26</v>
      </c>
      <c r="G4" s="243">
        <v>5</v>
      </c>
      <c r="H4" s="36">
        <v>337</v>
      </c>
      <c r="I4" s="252" t="str">
        <f>IF(ISERROR(VLOOKUP(H4,Baza!A:C,2,FALSE)&amp;" "&amp;"("&amp;H4&amp;")"),"",(VLOOKUP(H4,Baza!A:C,2,FALSE)&amp;" "&amp;"("&amp;H4&amp;")"))</f>
        <v>Моника Стајковска (337)</v>
      </c>
      <c r="J4" s="252" t="str">
        <f>IF(ISERROR(VLOOKUP(H4,Baza!A:C,3,FALSE)),"",(VLOOKUP(H4,Baza!A:C,3,FALSE)))</f>
        <v>Берово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26</v>
      </c>
      <c r="O4" s="243">
        <v>670</v>
      </c>
    </row>
    <row r="5" spans="2:17">
      <c r="B5" s="357"/>
      <c r="C5" s="265">
        <v>3</v>
      </c>
      <c r="D5" s="287" t="str">
        <f t="shared" si="1"/>
        <v>Ана Смолиќ (418)</v>
      </c>
      <c r="E5" s="288" t="str">
        <f t="shared" si="2"/>
        <v>Рисови</v>
      </c>
      <c r="F5" s="284">
        <v>6</v>
      </c>
      <c r="G5" s="243">
        <v>9</v>
      </c>
      <c r="H5" s="36">
        <v>214</v>
      </c>
      <c r="I5" s="252" t="str">
        <f>IF(ISERROR(VLOOKUP(H5,Baza!A:C,2,FALSE)&amp;" "&amp;"("&amp;H5&amp;")"),"",(VLOOKUP(H5,Baza!A:C,2,FALSE)&amp;" "&amp;"("&amp;H5&amp;")"))</f>
        <v>Матеја Смолиќ (214)</v>
      </c>
      <c r="J5" s="252" t="str">
        <f>IF(ISERROR(VLOOKUP(H5,Baza!A:C,3,FALSE)),"",(VLOOKUP(H5,Baza!A:C,3,FALSE)))</f>
        <v>Рисови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6</v>
      </c>
      <c r="O5" s="243">
        <v>539</v>
      </c>
    </row>
    <row r="6" spans="2:17" ht="16.2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7</v>
      </c>
      <c r="G6" s="250">
        <v>10</v>
      </c>
      <c r="H6" s="36">
        <v>339</v>
      </c>
      <c r="I6" s="252" t="str">
        <f>IF(ISERROR(VLOOKUP(H6,Baza!A:C,2,FALSE)&amp;" "&amp;"("&amp;H6&amp;")"),"",(VLOOKUP(H6,Baza!A:C,2,FALSE)&amp;" "&amp;"("&amp;H6&amp;")"))</f>
        <v>Сара Ризовска (339)</v>
      </c>
      <c r="J6" s="252" t="str">
        <f>IF(ISERROR(VLOOKUP(H6,Baza!A:C,3,FALSE)),"",(VLOOKUP(H6,Baza!A:C,3,FALSE)))</f>
        <v>Берово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7</v>
      </c>
      <c r="O6" s="243">
        <v>409</v>
      </c>
    </row>
    <row r="7" spans="2:17">
      <c r="B7" s="359" t="s">
        <v>63</v>
      </c>
      <c r="C7" s="264">
        <v>5</v>
      </c>
      <c r="D7" s="285" t="str">
        <f t="shared" si="1"/>
        <v>Моника Стајковска (337)</v>
      </c>
      <c r="E7" s="286" t="str">
        <f t="shared" si="2"/>
        <v>Берово</v>
      </c>
      <c r="F7" s="284">
        <v>1</v>
      </c>
      <c r="G7" s="243">
        <v>6</v>
      </c>
      <c r="H7" s="36">
        <v>515</v>
      </c>
      <c r="I7" s="252" t="str">
        <f>IF(ISERROR(VLOOKUP(H7,Baza!A:C,2,FALSE)&amp;" "&amp;"("&amp;H7&amp;")"),"",(VLOOKUP(H7,Baza!A:C,2,FALSE)&amp;" "&amp;"("&amp;H7&amp;")"))</f>
        <v>Елена Марковска (515)</v>
      </c>
      <c r="J7" s="252" t="str">
        <f>IF(ISERROR(VLOOKUP(H7,Baza!A:C,3,FALSE)),"",(VLOOKUP(H7,Baza!A:C,3,FALSE)))</f>
        <v>Младост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</v>
      </c>
      <c r="O7" s="243">
        <v>185</v>
      </c>
    </row>
    <row r="8" spans="2:17">
      <c r="B8" s="357"/>
      <c r="C8" s="265">
        <v>6</v>
      </c>
      <c r="D8" s="287" t="str">
        <f t="shared" si="1"/>
        <v>Елена Марковска (515)</v>
      </c>
      <c r="E8" s="288" t="str">
        <f t="shared" si="2"/>
        <v>Младост</v>
      </c>
      <c r="F8" s="284">
        <v>23</v>
      </c>
      <c r="G8" s="243">
        <v>2</v>
      </c>
      <c r="H8" s="36">
        <v>349</v>
      </c>
      <c r="I8" s="252" t="str">
        <f>IF(ISERROR(VLOOKUP(H8,Baza!A:C,2,FALSE)&amp;" "&amp;"("&amp;H8&amp;")"),"",(VLOOKUP(H8,Baza!A:C,2,FALSE)&amp;" "&amp;"("&amp;H8&amp;")"))</f>
        <v>Благица Печинска (349)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23</v>
      </c>
      <c r="O8" s="243">
        <v>100</v>
      </c>
    </row>
    <row r="9" spans="2:17">
      <c r="B9" s="357"/>
      <c r="C9" s="265">
        <v>7</v>
      </c>
      <c r="D9" s="287" t="str">
        <f t="shared" si="1"/>
        <v>Бојана Јовевска (558)</v>
      </c>
      <c r="E9" s="288" t="str">
        <f t="shared" si="2"/>
        <v>Берово</v>
      </c>
      <c r="F9" s="284">
        <v>24</v>
      </c>
      <c r="G9" s="250">
        <v>11</v>
      </c>
      <c r="H9" s="36">
        <v>470</v>
      </c>
      <c r="I9" s="252" t="str">
        <f>IF(ISERROR(VLOOKUP(H9,Baza!A:C,2,FALSE)&amp;" "&amp;"("&amp;H9&amp;")"),"",(VLOOKUP(H9,Baza!A:C,2,FALSE)&amp;" "&amp;"("&amp;H9&amp;")"))</f>
        <v>Изабела Софиа Руменовска Флеминг  (470)</v>
      </c>
      <c r="J9" s="252" t="str">
        <f>IF(ISERROR(VLOOKUP(H9,Baza!A:C,3,FALSE)),"",(VLOOKUP(H9,Baza!A:C,3,FALSE)))</f>
        <v>Берово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24</v>
      </c>
      <c r="O9" s="243">
        <v>55</v>
      </c>
      <c r="Q9" s="324"/>
    </row>
    <row r="10" spans="2:17" ht="16.2" thickBot="1">
      <c r="B10" s="360"/>
      <c r="C10" s="266">
        <v>8</v>
      </c>
      <c r="D10" s="289" t="str">
        <f t="shared" si="1"/>
        <v/>
      </c>
      <c r="E10" s="290" t="str">
        <f t="shared" si="2"/>
        <v/>
      </c>
      <c r="F10" s="284">
        <v>15</v>
      </c>
      <c r="G10" s="243">
        <v>7</v>
      </c>
      <c r="H10" s="36">
        <v>558</v>
      </c>
      <c r="I10" s="252" t="str">
        <f>IF(ISERROR(VLOOKUP(H10,Baza!A:C,2,FALSE)&amp;" "&amp;"("&amp;H10&amp;")"),"",(VLOOKUP(H10,Baza!A:C,2,FALSE)&amp;" "&amp;"("&amp;H10&amp;")"))</f>
        <v>Бојана Јовевска (558)</v>
      </c>
      <c r="J10" s="252" t="str">
        <f>IF(ISERROR(VLOOKUP(H10,Baza!A:C,3,FALSE)),"",(VLOOKUP(H10,Baza!A:C,3,FALSE)))</f>
        <v>Берово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15</v>
      </c>
      <c r="O10" s="243">
        <v>55</v>
      </c>
      <c r="Q10" s="324"/>
    </row>
    <row r="11" spans="2:17">
      <c r="B11" s="356" t="s">
        <v>64</v>
      </c>
      <c r="C11" s="267">
        <v>9</v>
      </c>
      <c r="D11" s="293" t="str">
        <f t="shared" si="1"/>
        <v>Матеја Смолиќ (214)</v>
      </c>
      <c r="E11" s="294" t="str">
        <f t="shared" si="2"/>
        <v>Рисови</v>
      </c>
      <c r="F11" s="284">
        <v>2</v>
      </c>
      <c r="G11" s="243">
        <v>12</v>
      </c>
      <c r="H11" s="36">
        <v>568</v>
      </c>
      <c r="I11" s="252" t="str">
        <f>IF(ISERROR(VLOOKUP(H11,Baza!A:C,2,FALSE)&amp;" "&amp;"("&amp;H11&amp;")"),"",(VLOOKUP(H11,Baza!A:C,2,FALSE)&amp;" "&amp;"("&amp;H11&amp;")"))</f>
        <v>Јована Зифовска (568)</v>
      </c>
      <c r="J11" s="252" t="str">
        <f>IF(ISERROR(VLOOKUP(H11,Baza!A:C,3,FALSE)),"",(VLOOKUP(H11,Baza!A:C,3,FALSE)))</f>
        <v>Берово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2</v>
      </c>
      <c r="O11" s="243">
        <v>8</v>
      </c>
      <c r="Q11" s="324"/>
    </row>
    <row r="12" spans="2:17">
      <c r="B12" s="357"/>
      <c r="C12" s="265">
        <v>10</v>
      </c>
      <c r="D12" s="287" t="str">
        <f t="shared" si="1"/>
        <v>Сара Ризовска (339)</v>
      </c>
      <c r="E12" s="288" t="str">
        <f t="shared" si="2"/>
        <v>Берово</v>
      </c>
      <c r="F12" s="284">
        <v>4</v>
      </c>
      <c r="G12" s="250">
        <v>3</v>
      </c>
      <c r="H12" s="36">
        <v>418</v>
      </c>
      <c r="I12" s="252" t="str">
        <f>IF(ISERROR(VLOOKUP(H12,Baza!A:C,2,FALSE)&amp;" "&amp;"("&amp;H12&amp;")"),"",(VLOOKUP(H12,Baza!A:C,2,FALSE)&amp;" "&amp;"("&amp;H12&amp;")"))</f>
        <v>Ана Смолиќ (418)</v>
      </c>
      <c r="J12" s="252" t="str">
        <f>IF(ISERROR(VLOOKUP(H12,Baza!A:C,3,FALSE)),"",(VLOOKUP(H12,Baza!A:C,3,FALSE)))</f>
        <v>Рисови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4</v>
      </c>
      <c r="O12" s="243">
        <v>0</v>
      </c>
      <c r="Q12" s="324"/>
    </row>
    <row r="13" spans="2:17">
      <c r="B13" s="357"/>
      <c r="C13" s="265">
        <v>11</v>
      </c>
      <c r="D13" s="287" t="str">
        <f t="shared" si="1"/>
        <v>Изабела Софиа Руменовска Флеминг  (470)</v>
      </c>
      <c r="E13" s="288" t="str">
        <f t="shared" si="2"/>
        <v>Берово</v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2" thickBot="1">
      <c r="B14" s="358"/>
      <c r="C14" s="268">
        <v>12</v>
      </c>
      <c r="D14" s="291" t="str">
        <f t="shared" si="1"/>
        <v>Јована Зифовска (568)</v>
      </c>
      <c r="E14" s="292" t="str">
        <f t="shared" si="2"/>
        <v>Берово</v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9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7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7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60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6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7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7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8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7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7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60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6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7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7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7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7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60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6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7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7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7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7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60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6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7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7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7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7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60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6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7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7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7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7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60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6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7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7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7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7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60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7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7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60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7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7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60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7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7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60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7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7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60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7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7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60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7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7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60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7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7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60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7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7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60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IF(GROUPS!F9="","",GROUPS!F9)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IF(GROUPS!F10="","",GROUPS!F10)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IF(GROUPS!F11="","",GROUPS!F11)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IF(GROUPS!F12="","",GROUPS!F12)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IF(GROUPS!H12="","",GROUPS!H12)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IF(GROUPS!J12="","",GROUPS!J12)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IF(GROUPS!D17="","",GROUPS!D17)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IF(GROUPS!F17="","",GROUPS!F17)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IF(GROUPS!H17="","",GROUPS!H17)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IF(GROUPS!J17="","",GROUPS!J17)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IF(GROUPS!D22="","",GROUPS!D22)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IF(GROUPS!F22="","",GROUPS!F22)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IF(GROUPS!H22="","",GROUPS!H22)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Фани Јованоска (193)</v>
      </c>
      <c r="E4" s="32">
        <f>C4+4</f>
        <v>5</v>
      </c>
      <c r="F4" s="33" t="str">
        <f>IF(VLOOKUP(E4,PARTICIPANTS!$C$3:$D$98,2,FALSE)="","",(VLOOKUP(E4,PARTICIPANTS!$C$3:$D$98,2,FALSE)))</f>
        <v>Моника Стајковска (337)</v>
      </c>
      <c r="G4" s="32">
        <f>E4+4</f>
        <v>9</v>
      </c>
      <c r="H4" s="33" t="str">
        <f>IF(VLOOKUP(G4,PARTICIPANTS!$C$3:$D$98,2,FALSE)="","",(VLOOKUP(G4,PARTICIPANTS!$C$3:$D$98,2,FALSE)))</f>
        <v>Матеја Смолиќ (214)</v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Благица Печинска (349)</v>
      </c>
      <c r="E5" s="32">
        <f t="shared" ref="E5:I7" si="0">C5+4</f>
        <v>6</v>
      </c>
      <c r="F5" s="33" t="str">
        <f>IF(VLOOKUP(E5,PARTICIPANTS!$C$3:$D$98,2,FALSE)="","",(VLOOKUP(E5,PARTICIPANTS!$C$3:$D$98,2,FALSE)))</f>
        <v>Елена Марковска (515)</v>
      </c>
      <c r="G5" s="32">
        <f t="shared" si="0"/>
        <v>10</v>
      </c>
      <c r="H5" s="33" t="str">
        <f>IF(VLOOKUP(G5,PARTICIPANTS!$C$3:$D$98,2,FALSE)="","",(VLOOKUP(G5,PARTICIPANTS!$C$3:$D$98,2,FALSE)))</f>
        <v>Сара Ризовска (339)</v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Ана Смолиќ (418)</v>
      </c>
      <c r="E6" s="32">
        <f t="shared" si="0"/>
        <v>7</v>
      </c>
      <c r="F6" s="33" t="str">
        <f>IF(VLOOKUP(E6,PARTICIPANTS!$C$3:$D$98,2,FALSE)="","",(VLOOKUP(E6,PARTICIPANTS!$C$3:$D$98,2,FALSE)))</f>
        <v>Бојана Јовевска (558)</v>
      </c>
      <c r="G6" s="32">
        <f t="shared" si="0"/>
        <v>11</v>
      </c>
      <c r="H6" s="33" t="str">
        <f>IF(VLOOKUP(G6,PARTICIPANTS!$C$3:$D$98,2,FALSE)="","",(VLOOKUP(G6,PARTICIPANTS!$C$3:$D$98,2,FALSE)))</f>
        <v>Изабела Софиа Руменовска Флеминг  (470)</v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>Јована Зифовска (568)</v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IF(GROUPS!J22="","",GROUPS!J22)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F10" zoomScale="70" zoomScaleNormal="70" workbookViewId="0">
      <selection activeCell="AF26" sqref="AF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4" t="s">
        <v>61</v>
      </c>
      <c r="D1" s="42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Фани Јованоска (193)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Благица Печинска (349)</v>
      </c>
    </row>
    <row r="5" spans="2:42" ht="15.6">
      <c r="B5" s="218" t="s">
        <v>27</v>
      </c>
      <c r="C5" s="210">
        <v>3</v>
      </c>
      <c r="D5" s="211" t="str">
        <f>IF(' II'!$X$2="","",' II'!$X$2)</f>
        <v>Моника Стајковска (337)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Елена Марковска (515)</v>
      </c>
    </row>
    <row r="7" spans="2:42" ht="15.6">
      <c r="B7" s="212" t="s">
        <v>29</v>
      </c>
      <c r="C7" s="213">
        <v>5</v>
      </c>
      <c r="D7" s="207" t="str">
        <f>IF(' III'!$X$2="","",' III'!$X$2)</f>
        <v>Матеја Смолиќ (214)</v>
      </c>
      <c r="E7">
        <v>1</v>
      </c>
      <c r="F7" s="254">
        <v>1</v>
      </c>
      <c r="G7" s="96" t="str">
        <f>IF(F7="","",VLOOKUP(F7,$C$3:$D$8,2,FALSE))</f>
        <v>Фани Јованоска (193)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Сара Ризовска (339)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Фани Јованоска (193)</v>
      </c>
      <c r="R13" s="75">
        <v>11</v>
      </c>
      <c r="S13" s="75">
        <v>5</v>
      </c>
      <c r="T13" s="75">
        <v>11</v>
      </c>
      <c r="U13" s="75">
        <v>11</v>
      </c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Сара Ризовска (339)</v>
      </c>
      <c r="R14" s="75">
        <v>4</v>
      </c>
      <c r="S14" s="75">
        <v>11</v>
      </c>
      <c r="T14" s="75">
        <v>6</v>
      </c>
      <c r="U14" s="75">
        <v>6</v>
      </c>
      <c r="V14" s="75"/>
      <c r="W14" s="75"/>
      <c r="X14" s="75"/>
      <c r="Y14" s="17">
        <f>IF(R13="","",SUMPRODUCT(--(R13:X13&lt;R14:X14)))</f>
        <v>1</v>
      </c>
      <c r="Z14" s="11"/>
    </row>
    <row r="15" spans="2:42" ht="15.6">
      <c r="C15" s="35"/>
      <c r="D15" s="2"/>
      <c r="P15" s="76"/>
      <c r="Y15" s="79"/>
      <c r="AN15" s="426" t="str">
        <f>IF(AJ25="","",IF(AJ25&gt;AJ26,AB25,AB26))</f>
        <v>Моника Стајковска (337)</v>
      </c>
    </row>
    <row r="16" spans="2:42" ht="15.6">
      <c r="C16" s="35"/>
      <c r="D16" s="2"/>
      <c r="P16" s="76"/>
      <c r="Y16" s="80"/>
      <c r="AM16" s="426" t="str">
        <f>IF(AJ25="","",IF(AJ25&lt;AJ26,AB25,AB26))</f>
        <v>Фани Јованоска (193)</v>
      </c>
      <c r="AN16" s="426"/>
      <c r="AO16" s="427" t="str">
        <f>IF(AJ25=AJ26,"",IF(AJ34=AJ35,AB34,IF(AJ34&gt;AJ35,AB34,AB35)))</f>
        <v>Сара Ризовска (339)</v>
      </c>
    </row>
    <row r="17" spans="3:42" ht="15.6">
      <c r="C17" s="35"/>
      <c r="D17" s="2"/>
      <c r="P17" s="76"/>
      <c r="Y17" s="80"/>
      <c r="AJ17" s="8"/>
      <c r="AM17" s="426"/>
      <c r="AN17" s="426"/>
      <c r="AO17" s="427"/>
    </row>
    <row r="18" spans="3:42" ht="15.6">
      <c r="C18" s="35"/>
      <c r="D18" s="2"/>
      <c r="P18" s="76"/>
      <c r="Y18" s="80"/>
      <c r="AJ18" s="8"/>
      <c r="AM18" s="426"/>
      <c r="AO18" s="427"/>
    </row>
    <row r="19" spans="3:42" ht="16.2" thickBot="1">
      <c r="C19" s="35"/>
      <c r="D19" s="2"/>
      <c r="E19">
        <v>2</v>
      </c>
      <c r="F19" s="254">
        <v>4</v>
      </c>
      <c r="G19" s="96" t="s">
        <v>854</v>
      </c>
      <c r="H19" s="75">
        <v>5</v>
      </c>
      <c r="I19" s="75">
        <v>6</v>
      </c>
      <c r="J19" s="75">
        <v>8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28" t="str">
        <f>IF(AJ25=AJ26,"",IF(OR(AJ34&gt;AJ35,AJ34&lt;AJ35),"",AB35))</f>
        <v>Матеја Смолиќ (214)</v>
      </c>
    </row>
    <row r="20" spans="3:42" ht="16.2" thickBot="1">
      <c r="C20" s="35"/>
      <c r="D20" s="2" t="s">
        <v>851</v>
      </c>
      <c r="E20">
        <v>3</v>
      </c>
      <c r="F20" s="254"/>
      <c r="G20" s="96" t="s">
        <v>855</v>
      </c>
      <c r="H20" s="75">
        <v>11</v>
      </c>
      <c r="I20" s="75">
        <v>11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29" t="s">
        <v>58</v>
      </c>
      <c r="AO20" s="428"/>
    </row>
    <row r="21" spans="3:42" ht="16.2" thickBot="1">
      <c r="C21" s="35"/>
      <c r="D21" s="2"/>
      <c r="Y21" s="80"/>
      <c r="AM21" s="432" t="s">
        <v>59</v>
      </c>
      <c r="AN21" s="430"/>
      <c r="AO21" s="428"/>
    </row>
    <row r="22" spans="3:42" ht="15.6">
      <c r="C22" s="35"/>
      <c r="D22" s="2"/>
      <c r="Y22" s="80"/>
      <c r="AM22" s="433"/>
      <c r="AN22" s="430"/>
      <c r="AO22" s="435" t="s">
        <v>60</v>
      </c>
    </row>
    <row r="23" spans="3:42" ht="16.2" thickBot="1">
      <c r="C23" s="35"/>
      <c r="D23" s="2"/>
      <c r="Y23" s="80"/>
      <c r="AM23" s="434"/>
      <c r="AN23" s="431"/>
      <c r="AO23" s="43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Фани Јованоска (193)</v>
      </c>
      <c r="AC25" s="75">
        <v>9</v>
      </c>
      <c r="AD25" s="75">
        <v>5</v>
      </c>
      <c r="AE25" s="75">
        <v>11</v>
      </c>
      <c r="AF25" s="75"/>
      <c r="AG25" s="75"/>
      <c r="AH25" s="75"/>
      <c r="AI25" s="75"/>
      <c r="AJ25" s="17">
        <f>IF(AC25="","",SUMPRODUCT(--(AC25:AI25&gt;AC26:AI26)))</f>
        <v>0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Моника Стајковска (337)</v>
      </c>
      <c r="AC26" s="75">
        <v>11</v>
      </c>
      <c r="AD26" s="75">
        <v>11</v>
      </c>
      <c r="AE26" s="75">
        <v>13</v>
      </c>
      <c r="AF26" s="75"/>
      <c r="AG26" s="75"/>
      <c r="AH26" s="75"/>
      <c r="AI26" s="75"/>
      <c r="AJ26" s="17">
        <f>IF(AC25="","",SUMPRODUCT(--(AC25:AI25&lt;AC26:AI26)))</f>
        <v>3</v>
      </c>
    </row>
    <row r="27" spans="3:42" ht="15.6">
      <c r="C27" s="35"/>
      <c r="D27" s="2"/>
      <c r="Y27" s="80"/>
      <c r="AA27" s="38"/>
      <c r="AL27" s="438" t="s">
        <v>81</v>
      </c>
      <c r="AM27" s="439"/>
      <c r="AN27" s="439"/>
      <c r="AO27" s="439"/>
      <c r="AP27" s="440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41" t="str">
        <f>IF(AJ25="","",IF(AJ25&gt;AJ26,AB25,AB26))</f>
        <v>Моника Стајковска (337)</v>
      </c>
      <c r="AO28" s="441"/>
      <c r="AP28" s="441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2" t="str">
        <f>IF(AJ25="","",IF(AJ25&lt;AJ26,AB25,AB26))</f>
        <v>Фани Јованоска (193)</v>
      </c>
      <c r="AO29" s="442"/>
      <c r="AP29" s="442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3" t="str">
        <f>IF(AJ25=AJ26,"",IF(AJ34=AJ35,AB34,IF(AJ34&gt;AJ35,AB34,AB35)))</f>
        <v>Сара Ризовска (339)</v>
      </c>
      <c r="AO30" s="443"/>
      <c r="AP30" s="443"/>
    </row>
    <row r="31" spans="3:42" ht="15.6">
      <c r="C31" s="35"/>
      <c r="D31" s="2" t="s">
        <v>851</v>
      </c>
      <c r="E31">
        <v>4</v>
      </c>
      <c r="F31" s="254"/>
      <c r="G31" s="96" t="s">
        <v>856</v>
      </c>
      <c r="H31" s="75">
        <v>11</v>
      </c>
      <c r="I31" s="75">
        <v>11</v>
      </c>
      <c r="J31" s="75">
        <v>11</v>
      </c>
      <c r="K31" s="75"/>
      <c r="L31" s="75"/>
      <c r="M31" s="75"/>
      <c r="N31" s="75"/>
      <c r="O31" s="17">
        <f>IF(H31="","",SUMPRODUCT(--(H31:N31&gt;H32:N32)))</f>
        <v>3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3" t="str">
        <f>IF(AJ25=AJ26,"",IF(AJ34=AJ35,AB35,IF(AJ34&lt;AJ35,AB34,AB35)))</f>
        <v>Матеја Смолиќ (214)</v>
      </c>
      <c r="AO31" s="443"/>
      <c r="AP31" s="443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Благица Печинска (349)</v>
      </c>
      <c r="H32" s="75">
        <v>4</v>
      </c>
      <c r="I32" s="75">
        <v>8</v>
      </c>
      <c r="J32" s="75">
        <v>8</v>
      </c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44" t="str">
        <f>IF(O7="","",IF(O7&lt;O8,G7,G8))</f>
        <v/>
      </c>
      <c r="AO32" s="444"/>
      <c r="AP32" s="444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4" t="str">
        <f>IF(O19="","",IF(O19&lt;O20,G19,G20))</f>
        <v>Елена Марковска (515)</v>
      </c>
      <c r="AO33" s="444"/>
      <c r="AP33" s="444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Сара Ризовска (339)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4" t="str">
        <f>IF(O31="","",IF(O31&lt;O32,G31,G32))</f>
        <v>Благица Печинска (349)</v>
      </c>
      <c r="AO34" s="444"/>
      <c r="AP34" s="444"/>
    </row>
    <row r="35" spans="3:42">
      <c r="P35" s="76"/>
      <c r="Y35" s="80"/>
      <c r="AB35" s="98" t="str">
        <f>IF(Y37="","",IF(Y37&lt;Y38,Q37,Q38))</f>
        <v>Матеја Смолиќ (214)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5" t="str">
        <f>IF(O43="","",IF(O43&lt;O44,G43,G44))</f>
        <v/>
      </c>
      <c r="AO35" s="445"/>
      <c r="AP35" s="445"/>
    </row>
    <row r="36" spans="3:42">
      <c r="P36" s="76"/>
      <c r="Y36" s="81"/>
      <c r="AL36" s="164"/>
      <c r="AM36" s="165"/>
      <c r="AN36" s="446"/>
      <c r="AO36" s="446"/>
      <c r="AP36" s="446"/>
    </row>
    <row r="37" spans="3:42">
      <c r="P37" s="76"/>
      <c r="Q37" s="95" t="str">
        <f>IF(O31="","",IF(O31&gt;O32,G31,G32))</f>
        <v>Матеја Смолиќ (214)</v>
      </c>
      <c r="R37" s="75">
        <v>3</v>
      </c>
      <c r="S37" s="75">
        <v>3</v>
      </c>
      <c r="T37" s="75">
        <v>11</v>
      </c>
      <c r="U37" s="75">
        <v>5</v>
      </c>
      <c r="V37" s="75"/>
      <c r="W37" s="75"/>
      <c r="X37" s="75"/>
      <c r="Y37" s="17">
        <f>IF(R37="","",SUMPRODUCT(--(R37:X37&gt;R38:X38)))</f>
        <v>1</v>
      </c>
      <c r="Z37" s="11"/>
      <c r="AL37" s="163"/>
      <c r="AM37" s="4"/>
      <c r="AN37" s="437"/>
      <c r="AO37" s="437"/>
      <c r="AP37" s="437"/>
    </row>
    <row r="38" spans="3:42">
      <c r="P38" s="82"/>
      <c r="Q38" s="95" t="str">
        <f>G44</f>
        <v>Моника Стајковска (337)</v>
      </c>
      <c r="R38" s="75">
        <v>11</v>
      </c>
      <c r="S38" s="75">
        <v>11</v>
      </c>
      <c r="T38" s="75">
        <v>8</v>
      </c>
      <c r="U38" s="75">
        <v>11</v>
      </c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37"/>
      <c r="AO38" s="437"/>
      <c r="AP38" s="437"/>
    </row>
    <row r="39" spans="3:42">
      <c r="P39" s="76"/>
      <c r="AL39" s="163"/>
      <c r="AM39" s="4"/>
      <c r="AN39" s="437"/>
      <c r="AO39" s="437"/>
      <c r="AP39" s="437"/>
    </row>
    <row r="40" spans="3:42">
      <c r="P40" s="76"/>
      <c r="AL40" s="163"/>
      <c r="AM40" s="4"/>
      <c r="AN40" s="437"/>
      <c r="AO40" s="437"/>
      <c r="AP40" s="437"/>
    </row>
    <row r="41" spans="3:42">
      <c r="O41" s="8"/>
      <c r="P41" s="76"/>
      <c r="AL41" s="163"/>
      <c r="AM41" s="4"/>
      <c r="AN41" s="437"/>
      <c r="AO41" s="437"/>
      <c r="AP41" s="437"/>
    </row>
    <row r="42" spans="3:42">
      <c r="O42" s="8"/>
      <c r="P42" s="76"/>
      <c r="AL42" s="163"/>
      <c r="AM42" s="4"/>
      <c r="AN42" s="437"/>
      <c r="AO42" s="437"/>
      <c r="AP42" s="437"/>
    </row>
    <row r="43" spans="3:42">
      <c r="O43" s="255"/>
      <c r="AL43" s="163"/>
      <c r="AM43" s="4"/>
      <c r="AN43" s="437"/>
      <c r="AO43" s="437"/>
      <c r="AP43" s="437"/>
    </row>
    <row r="44" spans="3:42">
      <c r="E44">
        <v>6</v>
      </c>
      <c r="F44" s="254">
        <v>3</v>
      </c>
      <c r="G44" s="96" t="s">
        <v>857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7"/>
      <c r="AO50" s="437"/>
      <c r="AP50" s="437"/>
    </row>
    <row r="51" spans="36:42">
      <c r="AM51" s="4"/>
      <c r="AN51" s="437"/>
      <c r="AO51" s="437"/>
      <c r="AP51" s="437"/>
    </row>
    <row r="52" spans="36:42">
      <c r="AM52" s="4"/>
      <c r="AN52" s="437"/>
      <c r="AO52" s="437"/>
      <c r="AP52" s="437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2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Фани Јованоска (193)</v>
      </c>
    </row>
    <row r="4" spans="2:48" ht="16.2" thickBot="1">
      <c r="B4" s="48" t="s">
        <v>55</v>
      </c>
      <c r="C4" s="48">
        <v>2</v>
      </c>
      <c r="D4" s="24" t="str">
        <f>IF(' I'!$X$3="","",' I'!$X$3)</f>
        <v>Благица Печинска (349)</v>
      </c>
    </row>
    <row r="5" spans="2:48" ht="15.6">
      <c r="B5" s="48" t="s">
        <v>27</v>
      </c>
      <c r="C5" s="48">
        <v>3</v>
      </c>
      <c r="D5" s="27" t="str">
        <f>IF(' II'!$X$2="","",' II'!$X$2)</f>
        <v>Моника Стајковска (337)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Елена Марковска (515)</v>
      </c>
    </row>
    <row r="7" spans="2:48" ht="15.6">
      <c r="B7" s="48" t="s">
        <v>29</v>
      </c>
      <c r="C7" s="48">
        <v>5</v>
      </c>
      <c r="D7" s="23" t="str">
        <f>IF(' III'!$X$2="","",' III'!$X$2)</f>
        <v>Матеја Смолиќ (214)</v>
      </c>
      <c r="F7">
        <v>1</v>
      </c>
      <c r="G7" s="314">
        <v>1</v>
      </c>
      <c r="H7" s="151" t="str">
        <f>IF(G7="","",VLOOKUP(G7,$C$3:$D$10,2,FALSE))</f>
        <v>Фани Јованоска (193)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>Сара Ризовска (339)</v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26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26" t="str">
        <f>IF(AK25="","",IF(AK25&lt;AK26,AC25,AC26))</f>
        <v/>
      </c>
      <c r="AO16" s="426"/>
      <c r="AP16" s="427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26"/>
      <c r="AO17" s="426"/>
      <c r="AP17" s="427"/>
    </row>
    <row r="18" spans="2:43" ht="15.6">
      <c r="B18" s="35"/>
      <c r="C18" s="35"/>
      <c r="D18" s="2"/>
      <c r="Q18" s="76"/>
      <c r="Z18" s="80"/>
      <c r="AK18" s="8"/>
      <c r="AN18" s="426"/>
      <c r="AP18" s="427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28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29" t="s">
        <v>58</v>
      </c>
      <c r="AP20" s="428"/>
    </row>
    <row r="21" spans="2:43" ht="16.350000000000001" customHeight="1" thickBot="1">
      <c r="C21" s="448" t="s">
        <v>598</v>
      </c>
      <c r="D21" s="448"/>
      <c r="Z21" s="80"/>
      <c r="AN21" s="432" t="s">
        <v>59</v>
      </c>
      <c r="AO21" s="430"/>
      <c r="AP21" s="428"/>
    </row>
    <row r="22" spans="2:43" ht="15.6" customHeight="1">
      <c r="C22" s="448"/>
      <c r="D22" s="448"/>
      <c r="Z22" s="80"/>
      <c r="AN22" s="433"/>
      <c r="AO22" s="430"/>
      <c r="AP22" s="435" t="s">
        <v>60</v>
      </c>
    </row>
    <row r="23" spans="2:43" ht="16.350000000000001" customHeight="1" thickBot="1">
      <c r="C23" s="448"/>
      <c r="D23" s="448"/>
      <c r="Z23" s="80"/>
      <c r="AN23" s="434"/>
      <c r="AO23" s="431"/>
      <c r="AP23" s="43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38" t="s">
        <v>81</v>
      </c>
      <c r="AN27" s="439"/>
      <c r="AO27" s="439"/>
      <c r="AP27" s="439"/>
      <c r="AQ27" s="440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41" t="str">
        <f>IF(AK25="","",IF(AK25&gt;AK26,AC25,AC26))</f>
        <v/>
      </c>
      <c r="AP28" s="441"/>
      <c r="AQ28" s="441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42" t="str">
        <f>IF(AK25="","",IF(AK25&lt;AK26,AC25,AC26))</f>
        <v/>
      </c>
      <c r="AP29" s="442"/>
      <c r="AQ29" s="442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3" t="str">
        <f>IF(AK25=AK26,"",IF(AK34=AK35,AC34,IF(AK34&gt;AK35,AC34,AC35)))</f>
        <v/>
      </c>
      <c r="AP30" s="443"/>
      <c r="AQ30" s="443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3" t="str">
        <f>IF(AK25=AK26,"",IF(AK34=AK35,AC35,IF(AK34&lt;AK35,AC34,AC35)))</f>
        <v/>
      </c>
      <c r="AP31" s="443"/>
      <c r="AQ31" s="443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44" t="str">
        <f>IF(P7="","",IF(P7&lt;P8,H7,H8))</f>
        <v/>
      </c>
      <c r="AP32" s="444"/>
      <c r="AQ32" s="444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44" t="str">
        <f>IF(P19="","",IF(P19&lt;P20,H19,H20))</f>
        <v/>
      </c>
      <c r="AP33" s="444"/>
      <c r="AQ33" s="444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4" t="str">
        <f>IF(P31="","",IF(P31&lt;P32,H31,H32))</f>
        <v/>
      </c>
      <c r="AP34" s="444"/>
      <c r="AQ34" s="444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4" t="str">
        <f>IF(P43="","",IF(P43&lt;P44,H43,H44))</f>
        <v/>
      </c>
      <c r="AP35" s="444"/>
      <c r="AQ35" s="444"/>
    </row>
    <row r="36" spans="3:43">
      <c r="Q36" s="76"/>
      <c r="Z36" s="81"/>
      <c r="AM36" s="163"/>
      <c r="AN36" s="4"/>
      <c r="AO36" s="437"/>
      <c r="AP36" s="437"/>
      <c r="AQ36" s="437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37"/>
      <c r="AP37" s="437"/>
      <c r="AQ37" s="437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37"/>
      <c r="AP38" s="437"/>
      <c r="AQ38" s="437"/>
    </row>
    <row r="39" spans="3:43">
      <c r="Q39" s="76"/>
      <c r="AM39" s="163"/>
      <c r="AN39" s="4"/>
      <c r="AO39" s="437"/>
      <c r="AP39" s="437"/>
      <c r="AQ39" s="437"/>
    </row>
    <row r="40" spans="3:43">
      <c r="Q40" s="76"/>
      <c r="AM40" s="163"/>
      <c r="AN40" s="4"/>
      <c r="AO40" s="437"/>
      <c r="AP40" s="437"/>
      <c r="AQ40" s="437"/>
    </row>
    <row r="41" spans="3:43">
      <c r="P41" s="8"/>
      <c r="Q41" s="76"/>
      <c r="AM41" s="163"/>
      <c r="AN41" s="4"/>
      <c r="AO41" s="437"/>
      <c r="AP41" s="437"/>
      <c r="AQ41" s="437"/>
    </row>
    <row r="42" spans="3:43">
      <c r="P42" s="8"/>
      <c r="Q42" s="76"/>
      <c r="AM42" s="163"/>
      <c r="AN42" s="4"/>
      <c r="AO42" s="437"/>
      <c r="AP42" s="437"/>
      <c r="AQ42" s="437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37"/>
      <c r="AP43" s="437"/>
      <c r="AQ43" s="437"/>
    </row>
    <row r="44" spans="3:43">
      <c r="F44">
        <v>8</v>
      </c>
      <c r="G44" s="314">
        <v>3</v>
      </c>
      <c r="H44" s="151" t="str">
        <f>IF(G44="","",VLOOKUP(G44,$C$3:$D$10,2,FALSE))</f>
        <v>Моника Стајковска (337)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37"/>
      <c r="AP50" s="437"/>
      <c r="AQ50" s="437"/>
    </row>
    <row r="51" spans="37:43">
      <c r="AN51" s="4"/>
      <c r="AO51" s="437"/>
      <c r="AP51" s="437"/>
      <c r="AQ51" s="437"/>
    </row>
    <row r="52" spans="37:43">
      <c r="AN52" s="4"/>
      <c r="AO52" s="437"/>
      <c r="AP52" s="437"/>
      <c r="AQ52" s="437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4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Фани Јованоска (193)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Благица Печинска (349)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Моника Стајковска (337)</v>
      </c>
      <c r="F5" s="155">
        <v>1</v>
      </c>
      <c r="G5" s="156" t="str">
        <f>IF(F5="","",VLOOKUP(F5,$C$3:$D$18,2,FALSE))</f>
        <v>Фани Јованоска (193)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Елена Марковска (515)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Матеја Смолиќ (214)</v>
      </c>
      <c r="F7" s="153"/>
      <c r="P7" s="76"/>
      <c r="Q7" s="96" t="str">
        <f>G5</f>
        <v>Фани Јованоска (193)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Сара Ризовска (339)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6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6"/>
      <c r="AY18" s="427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3:52" ht="16.2" thickBot="1">
      <c r="C21" s="35"/>
      <c r="D21" s="2"/>
      <c r="F21" s="153"/>
      <c r="O21" s="8"/>
      <c r="P21" s="76"/>
      <c r="AI21" s="80"/>
      <c r="AW21" s="452" t="s">
        <v>59</v>
      </c>
      <c r="AX21" s="450"/>
      <c r="AY21" s="428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3"/>
      <c r="AX22" s="450"/>
      <c r="AY22" s="455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4"/>
      <c r="AX23" s="451"/>
      <c r="AY23" s="456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7" t="str">
        <f>IF(AT25="","",IF(AT25&gt;AT26,AL25,AL26))</f>
        <v/>
      </c>
      <c r="AY28" s="457"/>
      <c r="AZ28" s="457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5" t="str">
        <f>IF(Y43="","",IF(Y43&lt;Y44,Q43,Q44))</f>
        <v/>
      </c>
      <c r="AY35" s="445"/>
      <c r="AZ35" s="445"/>
    </row>
    <row r="36" spans="3:52">
      <c r="F36" s="153"/>
      <c r="Z36" s="76"/>
      <c r="AI36" s="81"/>
      <c r="AV36" s="164"/>
      <c r="AW36" s="165"/>
      <c r="AX36" s="446"/>
      <c r="AY36" s="446"/>
      <c r="AZ36" s="44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7"/>
      <c r="AY37" s="437"/>
      <c r="AZ37" s="437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7"/>
      <c r="AY38" s="437"/>
      <c r="AZ38" s="437"/>
    </row>
    <row r="39" spans="3:52">
      <c r="F39" s="153"/>
      <c r="Z39" s="76"/>
      <c r="AV39" s="163"/>
      <c r="AW39" s="4"/>
      <c r="AX39" s="437"/>
      <c r="AY39" s="437"/>
      <c r="AZ39" s="437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7"/>
      <c r="AY40" s="437"/>
      <c r="AZ40" s="437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7"/>
      <c r="AY41" s="437"/>
      <c r="AZ41" s="437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7"/>
      <c r="AY42" s="437"/>
      <c r="AZ42" s="437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7"/>
      <c r="AY43" s="437"/>
      <c r="AZ43" s="437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Моника Стајковска (337)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Фани Јованоска (193)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Благица Печинска (349)</v>
      </c>
      <c r="E4">
        <v>1</v>
      </c>
      <c r="F4" s="152">
        <v>1</v>
      </c>
      <c r="G4" s="151" t="str">
        <f>IF(F4="","",VLOOKUP(F4,$C$3:$D$18,2,FALSE))</f>
        <v>Фани Јованоска (193)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Моника Стајковска (337)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Елена Марковска (515)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Матеја Смолиќ (214)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Сара Ризовска (339)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6"/>
      <c r="AY18" s="42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2:52" ht="16.2" thickBot="1">
      <c r="C21" s="35"/>
      <c r="D21" s="2"/>
      <c r="F21" s="153"/>
      <c r="O21" s="8"/>
      <c r="P21" s="76"/>
      <c r="AI21" s="80"/>
      <c r="AW21" s="458" t="s">
        <v>59</v>
      </c>
      <c r="AX21" s="450"/>
      <c r="AY21" s="42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9"/>
      <c r="AX22" s="450"/>
      <c r="AY22" s="455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0"/>
      <c r="AX23" s="451"/>
      <c r="AY23" s="456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1" t="str">
        <f>IF(AT25="","",IF(AT25&gt;AT26,AL25,AL26))</f>
        <v/>
      </c>
      <c r="AY28" s="441"/>
      <c r="AZ28" s="441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4" t="str">
        <f>IF(Y43="","",IF(Y43&lt;Y44,Q43,Q44))</f>
        <v/>
      </c>
      <c r="AY35" s="444"/>
      <c r="AZ35" s="44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Благица Печинска (349)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Фани Јованоска (193)</v>
      </c>
      <c r="E3" s="58" t="s">
        <v>530</v>
      </c>
      <c r="F3">
        <v>1</v>
      </c>
      <c r="G3" s="47">
        <v>1</v>
      </c>
      <c r="H3" s="70" t="str">
        <f>IF(G3="","",VLOOKUP(G3,$C$3:$F$26,2,FALSE))</f>
        <v>Фани Јованоска (193)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Благица Печинска (349)</v>
      </c>
      <c r="G4" s="35"/>
      <c r="Q4" s="62"/>
      <c r="R4" s="74" t="str">
        <f>H3</f>
        <v>Фани Јованоска (193)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Моника Стајковска (337)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Елена Марковска (515)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Матеја Смолиќ (214)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Сара Ризовска (339)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Моника Стајковска (337)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Моника Стајковска (337)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Фани Јованоска (193)</v>
      </c>
      <c r="E3" s="316" t="s">
        <v>524</v>
      </c>
      <c r="F3">
        <v>1</v>
      </c>
      <c r="G3" s="47">
        <v>1</v>
      </c>
      <c r="H3" s="70" t="str">
        <f>IF(G3="","",VLOOKUP(G3,$C$3:$E$26,2,FALSE))</f>
        <v>Фани Јованоска (193)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Благица Печинска (349)</v>
      </c>
      <c r="G4" s="35"/>
      <c r="Q4" s="62"/>
      <c r="R4" s="74" t="str">
        <f>H3</f>
        <v>Фани Јованоска (193)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Моника Стајковска (337)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Елена Марковска (515)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Матеја Смолиќ (214)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Сара Ризовска (339)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Моника Стајковска (337)</v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Моника Стајковска (337)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2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Фани Јованоска (193)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Благица Печинска (349)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Моника Стајковска (337)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Елена Марковска (515)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Матеја Смолиќ (214)</v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>Сара Ризовска (339)</v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6" t="str">
        <f>IF(BE33=BE34,"",IF(BE33="","",IF(BE33&lt;BE34,AW33,AW34)))</f>
        <v/>
      </c>
      <c r="BH16" s="426"/>
      <c r="BI16" s="42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6"/>
      <c r="BH17" s="426"/>
      <c r="BI17" s="42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6"/>
      <c r="BI18" s="42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2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29" t="s">
        <v>58</v>
      </c>
      <c r="BI20" s="42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0"/>
      <c r="BI21" s="42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2" t="s">
        <v>59</v>
      </c>
      <c r="BH22" s="430"/>
      <c r="BI22" s="43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3"/>
      <c r="BH23" s="431"/>
      <c r="BI23" s="43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846</v>
      </c>
      <c r="C39" s="466"/>
      <c r="D39" s="466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8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8"/>
      <c r="BI43" s="465"/>
    </row>
    <row r="44" spans="2:61">
      <c r="B44" s="466"/>
      <c r="C44" s="466"/>
      <c r="D44" s="466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8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28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29" t="s">
        <v>58</v>
      </c>
      <c r="BI46" s="428"/>
    </row>
    <row r="47" spans="2:61" ht="16.350000000000001" customHeight="1" thickBot="1">
      <c r="B47" s="466"/>
      <c r="C47" s="466"/>
      <c r="D47" s="466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0"/>
      <c r="BI47" s="467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2" t="s">
        <v>59</v>
      </c>
      <c r="BH48" s="430"/>
      <c r="BI48" s="43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3"/>
      <c r="BH49" s="431"/>
      <c r="BI49" s="43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8" t="s">
        <v>81</v>
      </c>
      <c r="BG51" s="439"/>
      <c r="BH51" s="439"/>
      <c r="BI51" s="439"/>
      <c r="BJ51" s="440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4" t="str">
        <f>IF(BE33="","",IF(BE33&gt;BE34,AW33,AW34))</f>
        <v/>
      </c>
      <c r="BI52" s="464"/>
      <c r="BJ52" s="464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2" t="str">
        <f>IF(BE33=BE34,"",IF(BE33="","",IF(BE33&lt;BE34,AW33,AW34)))</f>
        <v/>
      </c>
      <c r="BI53" s="442"/>
      <c r="BJ53" s="44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3" t="str">
        <f>IF(BE33=BE34,"",IF(BE41=BE42,AW41,IF(BE41&gt;BE42,AW41,AW42)))</f>
        <v/>
      </c>
      <c r="BI54" s="443"/>
      <c r="BJ54" s="443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3" t="str">
        <f>IF(BE33=BE34,"",IF(BE41=BE42,AW42,IF(BE42&lt;BE41,AW42,AW41)))</f>
        <v/>
      </c>
      <c r="BI55" s="443"/>
      <c r="BJ55" s="443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4" t="str">
        <f>IF(AJ9="","",IF(AJ9&lt;AJ10,AB9,AB10))</f>
        <v/>
      </c>
      <c r="BI56" s="444"/>
      <c r="BJ56" s="44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4" t="str">
        <f>IF(AJ25="","",IF(AJ25&lt;AJ26,AB25,AB26))</f>
        <v/>
      </c>
      <c r="BI57" s="444"/>
      <c r="BJ57" s="44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4" t="str">
        <f>IF(AJ41="","",IF(AJ41&lt;AJ42,AB41,AB42))</f>
        <v/>
      </c>
      <c r="BI58" s="444"/>
      <c r="BJ58" s="444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4" t="str">
        <f>IF(AJ57="","",IF(AJ57&lt;AJ58,AB57,AB58))</f>
        <v/>
      </c>
      <c r="BI59" s="444"/>
      <c r="BJ59" s="444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2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Фани Јованоска (193)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Благица Печинска (349)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Моника Стајковска (337)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Елена Марковска (515)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Матеја Смолиќ (214)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Сара Ризовска (339)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Фани Јованоска (193)</v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>Благица Печинска (349)</v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>Ана Смолиќ (418)</v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 ht="18.600000000000001" thickBot="1">
      <c r="B9" s="183">
        <v>1</v>
      </c>
      <c r="C9" s="184" t="str">
        <f>IF(C3="","",VLOOKUP(B9,$B$3:$E$6,2,FALSE))</f>
        <v>Фани Јованоска (193)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Благица Печинска (349)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Благица Печинска (349)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Ана Смолиќ (418)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 hidden="1">
      <c r="B17" s="128">
        <v>1</v>
      </c>
      <c r="C17" s="129" t="str">
        <f>IF(C5="","",VLOOKUP(B17,$B$3:$E$6,2,FALSE))</f>
        <v>Фани Јованоска (193)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Ана Смолиќ (418)</v>
      </c>
      <c r="D18" s="140">
        <v>2</v>
      </c>
      <c r="E18" s="141" t="str">
        <f>IF(C5="","",VLOOKUP(D18,$B$3:$E$6,2,FALSE))</f>
        <v>Благица Печинска (349)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N18" sqref="N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403" t="str">
        <f>IF(ISERROR(INDEX($C$3:$C$6,MATCH(W2,$T$3:$T$6,0))),"",(INDEX($C$3:$C$6,MATCH(W2,$T$3:$T$6,0))))</f>
        <v>Фани Јованоска (193)</v>
      </c>
      <c r="Y2" s="404"/>
      <c r="Z2" s="405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Фани Јованоска (193)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30</v>
      </c>
      <c r="R3" s="383">
        <f>IF(ISERROR(IF(AND(T9="",T13="",T17=""),"",SUM(AB3:AD3)+(N3-O3)/1000)+(AK3/10000)),"",IF(AND(T9="",T13="",T17=""),"",SUM(AB3:AD3)+(N3-O3)/1000)+(AK3/10000)+(AG3/100000))</f>
        <v>4.0102599999999997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403" t="str">
        <f t="shared" ref="X3:X5" si="0">IF(ISERROR(INDEX($C$3:$C$6,MATCH(W3,$T$3:$T$6,0))),"",(INDEX($C$3:$C$6,MATCH(W3,$T$3:$T$6,0))))</f>
        <v>Благица Печинска (349)</v>
      </c>
      <c r="Y3" s="404"/>
      <c r="Z3" s="40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4">
        <f>SUM(AH3:AJ3)-SUM(AM3:AO3)</f>
        <v>36</v>
      </c>
      <c r="AL3" s="385"/>
      <c r="AM3" s="10">
        <f>AH5</f>
        <v>14</v>
      </c>
      <c r="AN3" s="10">
        <f>AI4</f>
        <v>16</v>
      </c>
      <c r="AO3" s="10">
        <f>AJ6</f>
        <v>0</v>
      </c>
      <c r="AP3" s="9">
        <f>SUM(AM3:AO3)</f>
        <v>30</v>
      </c>
    </row>
    <row r="4" spans="2:47" ht="24" customHeight="1">
      <c r="B4" s="101">
        <v>2</v>
      </c>
      <c r="C4" s="380" t="str">
        <f>IF(GROUPS!D5="","",GROUPS!D5)</f>
        <v>Благица Печинска (349)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4</v>
      </c>
      <c r="P4" s="110">
        <f>IF(AND(T10="",U13="",U18=""),"",AG4)</f>
        <v>58</v>
      </c>
      <c r="Q4" s="111">
        <f>IF(AND(T10="",U13="",U18=""),"",AP4)</f>
        <v>62</v>
      </c>
      <c r="R4" s="383">
        <f>IF(ISERROR(IF(AND(T10="",U13="",U18=""),"",SUM(AB4:AD4)+(N4-O4)/1000)+(AK4/10000)+(AG4/100000)),"",IF(AND(T10="",U13="",U18=""),"",SUM(AB4:AD4)+(N4-O4)/1000)+(AK4/10000)+(AG4/100000))</f>
        <v>2.99918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406" t="str">
        <f t="shared" si="0"/>
        <v>Ана Смолиќ (418)</v>
      </c>
      <c r="Y4" s="407"/>
      <c r="Z4" s="40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58</v>
      </c>
      <c r="AH4" s="10">
        <f>F10+H10+J10+L10+N10+P10+R10</f>
        <v>0</v>
      </c>
      <c r="AI4" s="10">
        <f>G13+I13+K13+M13+O13+Q13+S13</f>
        <v>16</v>
      </c>
      <c r="AJ4" s="10">
        <f>G18+I18+K18+M18+O18+Q18+S18</f>
        <v>42</v>
      </c>
      <c r="AK4" s="384">
        <f t="shared" ref="AK4:AK6" si="2">SUM(AH4:AJ4)-SUM(AM4:AO4)</f>
        <v>-4</v>
      </c>
      <c r="AL4" s="385"/>
      <c r="AM4" s="10">
        <f>AH6</f>
        <v>0</v>
      </c>
      <c r="AN4" s="10">
        <f>AI3</f>
        <v>33</v>
      </c>
      <c r="AO4" s="10">
        <f>AJ5</f>
        <v>29</v>
      </c>
      <c r="AP4" s="9">
        <f t="shared" ref="AP4:AP6" si="3">SUM(AM4:AO4)</f>
        <v>62</v>
      </c>
    </row>
    <row r="5" spans="2:47" ht="24" customHeight="1">
      <c r="B5" s="101">
        <v>3</v>
      </c>
      <c r="C5" s="380" t="str">
        <f>IF(GROUPS!D6="","",GROUPS!D6)</f>
        <v>Ана Смолиќ (418)</v>
      </c>
      <c r="D5" s="381"/>
      <c r="E5" s="382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43</v>
      </c>
      <c r="Q5" s="111">
        <f>IF(AND(U9="",T14="",T18=""),"",AP5)</f>
        <v>75</v>
      </c>
      <c r="R5" s="383">
        <f>IF(ISERROR(IF(AND(U9="",T14="",T18=""),"",SUM(AB5:AD5)+(N5-O5)/1000)+(AK5/10000)+(AG5/100000)),"",IF(AND(U9="",T14="",T18=""),"",SUM(AB5:AD5)+(N5-O5)/1000)+(AK5/10000)+(AG5/100000))</f>
        <v>1.9922299999999999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406" t="str">
        <f t="shared" si="0"/>
        <v/>
      </c>
      <c r="Y5" s="407"/>
      <c r="Z5" s="40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43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29</v>
      </c>
      <c r="AK5" s="384">
        <f t="shared" si="2"/>
        <v>-32</v>
      </c>
      <c r="AL5" s="385"/>
      <c r="AM5" s="10">
        <f>AH3</f>
        <v>33</v>
      </c>
      <c r="AN5" s="10">
        <f>AI6</f>
        <v>0</v>
      </c>
      <c r="AO5" s="10">
        <f>AJ4</f>
        <v>42</v>
      </c>
      <c r="AP5" s="9">
        <f t="shared" si="3"/>
        <v>75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167</v>
      </c>
      <c r="Q7" s="127">
        <f>SUM(Q3:Q6)</f>
        <v>167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Фани Јованоска (193)</v>
      </c>
      <c r="D9" s="130">
        <v>3</v>
      </c>
      <c r="E9" s="131" t="str">
        <f>IF(C5="","",VLOOKUP(D9,$B$3:$E$6,2,FALSE))</f>
        <v>Ана Смолиќ (418)</v>
      </c>
      <c r="F9" s="132">
        <v>11</v>
      </c>
      <c r="G9" s="133">
        <v>4</v>
      </c>
      <c r="H9" s="134">
        <v>11</v>
      </c>
      <c r="I9" s="133">
        <v>4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Благица Печинска (349)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Фани Јованоска (193)</v>
      </c>
      <c r="D13" s="130">
        <v>2</v>
      </c>
      <c r="E13" s="131" t="str">
        <f>IF(C4="","",VLOOKUP(D13,$B$3:$E$6,2,FALSE))</f>
        <v>Благица Печинска (349)</v>
      </c>
      <c r="F13" s="132">
        <v>11</v>
      </c>
      <c r="G13" s="133">
        <v>3</v>
      </c>
      <c r="H13" s="134">
        <v>11</v>
      </c>
      <c r="I13" s="133">
        <v>7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Ана Смолиќ (418)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Фани Јованоска (193)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Ана Смолиќ (418)</v>
      </c>
      <c r="D18" s="140">
        <v>2</v>
      </c>
      <c r="E18" s="141" t="str">
        <f>IF(C4="","",VLOOKUP(D18,$B$3:$E$6,2,FALSE))</f>
        <v>Благица Печинска (349)</v>
      </c>
      <c r="F18" s="142">
        <v>2</v>
      </c>
      <c r="G18" s="143">
        <v>11</v>
      </c>
      <c r="H18" s="144">
        <v>11</v>
      </c>
      <c r="I18" s="143">
        <v>9</v>
      </c>
      <c r="J18" s="142">
        <v>9</v>
      </c>
      <c r="K18" s="145">
        <v>11</v>
      </c>
      <c r="L18" s="144">
        <v>7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Моника Стајковска (337)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IF(GROUPS!F4="","",GROUPS!F4)</f>
        <v>Моника Стајковска (337)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38</v>
      </c>
      <c r="R3" s="383">
        <f>IF(ISERROR(IF(AND(T9="",T13="",T17=""),"",SUM(AB3:AD3)+(N3-O3)/1000)+(AK3/10000)),"",IF(AND(T9="",T13="",T17=""),"",SUM(AB3:AD3)+(N3-O3)/1000)+(AK3/10000)+(AG3/100000))</f>
        <v>4.0094599999999998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Елена Марковска (515)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4">
        <f>SUM(AH3:AJ3)-SUM(AM3:AO3)</f>
        <v>28</v>
      </c>
      <c r="AL3" s="385"/>
      <c r="AM3" s="10">
        <f>AH5</f>
        <v>18</v>
      </c>
      <c r="AN3" s="10">
        <f>AI4</f>
        <v>20</v>
      </c>
      <c r="AO3" s="10">
        <f>AJ6</f>
        <v>0</v>
      </c>
      <c r="AP3" s="9">
        <f>SUM(AM3:AO3)</f>
        <v>38</v>
      </c>
    </row>
    <row r="4" spans="2:47" ht="24" customHeight="1">
      <c r="B4" s="101">
        <v>2</v>
      </c>
      <c r="C4" s="380" t="str">
        <f>IF(GROUPS!F5="","",GROUPS!F5)</f>
        <v>Елена Марковска (515)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53</v>
      </c>
      <c r="Q4" s="111">
        <f>IF(AND(T10="",U13="",U18=""),"",AP4)</f>
        <v>52</v>
      </c>
      <c r="R4" s="383">
        <f>IF(ISERROR(IF(AND(T10="",U13="",U18=""),"",SUM(AB4:AD4)+(N4-O4)/1000)+(AK4/10000)+(AG4/100000)),"",IF(AND(T10="",U13="",U18=""),"",SUM(AB4:AD4)+(N4-O4)/1000)+(AK4/10000)+(AG4/100000))</f>
        <v>3.0006300000000001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Бојана Јовевска (558)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384">
        <f t="shared" ref="AK4:AK6" si="2">SUM(AH4:AJ4)-SUM(AM4:AO4)</f>
        <v>1</v>
      </c>
      <c r="AL4" s="385"/>
      <c r="AM4" s="10">
        <f>AH6</f>
        <v>0</v>
      </c>
      <c r="AN4" s="10">
        <f>AI3</f>
        <v>33</v>
      </c>
      <c r="AO4" s="10">
        <f>AJ5</f>
        <v>19</v>
      </c>
      <c r="AP4" s="9">
        <f t="shared" ref="AP4:AP6" si="3">SUM(AM4:AO4)</f>
        <v>52</v>
      </c>
    </row>
    <row r="5" spans="2:47" ht="24" customHeight="1">
      <c r="B5" s="101">
        <v>3</v>
      </c>
      <c r="C5" s="380" t="str">
        <f>IF(GROUPS!F6="","",GROUPS!F6)</f>
        <v>Бојана Јовевска (558)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37</v>
      </c>
      <c r="Q5" s="111">
        <f>IF(AND(U9="",T14="",T18=""),"",AP5)</f>
        <v>66</v>
      </c>
      <c r="R5" s="383">
        <f>IF(ISERROR(IF(AND(U9="",T14="",T18=""),"",SUM(AB5:AD5)+(N5-O5)/1000)+(AK5/10000)+(AG5/100000)),"",IF(AND(U9="",T14="",T18=""),"",SUM(AB5:AD5)+(N5-O5)/1000)+(AK5/10000)+(AG5/100000))</f>
        <v>1.9914700000000001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/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37</v>
      </c>
      <c r="AH5" s="10">
        <f>G9+I9+K9+M9+O9+Q9+S9</f>
        <v>18</v>
      </c>
      <c r="AI5" s="10">
        <f>F14+H14+J14+L14+N14+P14+R14</f>
        <v>0</v>
      </c>
      <c r="AJ5" s="10">
        <f>F18+H18+J18+L18+N18+P18+R18</f>
        <v>19</v>
      </c>
      <c r="AK5" s="384">
        <f t="shared" si="2"/>
        <v>-29</v>
      </c>
      <c r="AL5" s="385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9" t="str">
        <f>IF(GROUPS!F7="","",GROUPS!F7)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156</v>
      </c>
      <c r="Q7" s="127">
        <f>SUM(Q3:Q6)</f>
        <v>156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Моника Стајковска (337)</v>
      </c>
      <c r="D9" s="130">
        <v>3</v>
      </c>
      <c r="E9" s="131" t="str">
        <f>IF(C5="","",VLOOKUP(D9,$B$3:$E$6,2,FALSE))</f>
        <v>Бојана Јовевска (558)</v>
      </c>
      <c r="F9" s="132">
        <v>11</v>
      </c>
      <c r="G9" s="133">
        <v>7</v>
      </c>
      <c r="H9" s="134">
        <v>11</v>
      </c>
      <c r="I9" s="133">
        <v>5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Елена Марковска (515)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Моника Стајковска (337)</v>
      </c>
      <c r="D13" s="130">
        <v>2</v>
      </c>
      <c r="E13" s="131" t="str">
        <f>IF(C4="","",VLOOKUP(D13,$B$3:$E$6,2,FALSE))</f>
        <v>Елена Марковска (515)</v>
      </c>
      <c r="F13" s="132">
        <v>11</v>
      </c>
      <c r="G13" s="133">
        <v>8</v>
      </c>
      <c r="H13" s="134">
        <v>11</v>
      </c>
      <c r="I13" s="133">
        <v>8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Бојана Јовевска (558)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Моника Стајковска (337)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Бојана Јовевска (558)</v>
      </c>
      <c r="D18" s="140">
        <v>2</v>
      </c>
      <c r="E18" s="141" t="str">
        <f>IF(C4="","",VLOOKUP(D18,$B$3:$E$6,2,FALSE))</f>
        <v>Елена Марковска (515)</v>
      </c>
      <c r="F18" s="142">
        <v>7</v>
      </c>
      <c r="G18" s="143">
        <v>11</v>
      </c>
      <c r="H18" s="144">
        <v>8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Матеја Смолиќ (214)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IF(GROUPS!H4="","",GROUPS!H4)</f>
        <v>Матеја Смолиќ (214)</v>
      </c>
      <c r="D3" s="381"/>
      <c r="E3" s="382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110</v>
      </c>
      <c r="Q3" s="111">
        <f>IF(AND(T9="",T13="",T17=""),"",AP3)</f>
        <v>57</v>
      </c>
      <c r="R3" s="383">
        <f>IF(ISERROR(IF(AND(T9="",T13="",T17=""),"",SUM(AB3:AD3)+(N3-O3)/1000)+(AK3/10000)),"",IF(AND(T9="",T13="",T17=""),"",SUM(AB3:AD3)+(N3-O3)/1000)+(AK3/10000)+(AG3/100000))</f>
        <v>6.0144000000000002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Сара Ризовска (339)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110</v>
      </c>
      <c r="AH3" s="10">
        <f>F9+H9+J9+L9+N9+P9+R9</f>
        <v>33</v>
      </c>
      <c r="AI3" s="10">
        <f>F13+H13+J13+L13+N13+P13+R13</f>
        <v>44</v>
      </c>
      <c r="AJ3" s="10">
        <f>F17+H17+J17+L17+N17+P17+R17</f>
        <v>33</v>
      </c>
      <c r="AK3" s="384">
        <f>SUM(AH3:AJ3)-SUM(AM3:AO3)</f>
        <v>53</v>
      </c>
      <c r="AL3" s="385"/>
      <c r="AM3" s="10">
        <f>AH5</f>
        <v>11</v>
      </c>
      <c r="AN3" s="10">
        <f>AI4</f>
        <v>33</v>
      </c>
      <c r="AO3" s="10">
        <f>AJ6</f>
        <v>13</v>
      </c>
      <c r="AP3" s="9">
        <f>SUM(AM3:AO3)</f>
        <v>57</v>
      </c>
    </row>
    <row r="4" spans="2:47" ht="24" customHeight="1">
      <c r="B4" s="101">
        <v>2</v>
      </c>
      <c r="C4" s="380" t="str">
        <f>IF(GROUPS!H5="","",GROUPS!H5)</f>
        <v>Сара Ризовска (339)</v>
      </c>
      <c r="D4" s="381"/>
      <c r="E4" s="382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7</v>
      </c>
      <c r="O4" s="109">
        <f>IF(AND(T10="",U13="",U18=""),"",SUM(G4,K4,M4))</f>
        <v>3</v>
      </c>
      <c r="P4" s="110">
        <f>IF(AND(T10="",U13="",U18=""),"",AG4)</f>
        <v>99</v>
      </c>
      <c r="Q4" s="111">
        <f>IF(AND(T10="",U13="",U18=""),"",AP4)</f>
        <v>63</v>
      </c>
      <c r="R4" s="383">
        <f>IF(ISERROR(IF(AND(T10="",U13="",U18=""),"",SUM(AB4:AD4)+(N4-O4)/1000)+(AK4/10000)+(AG4/100000)),"",IF(AND(T10="",U13="",U18=""),"",SUM(AB4:AD4)+(N4-O4)/1000)+(AK4/10000)+(AG4/100000))</f>
        <v>5.008589999999999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Јована Зифовска (568)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99</v>
      </c>
      <c r="AH4" s="10">
        <f>F10+H10+J10+L10+N10+P10+R10</f>
        <v>33</v>
      </c>
      <c r="AI4" s="10">
        <f>G13+I13+K13+M13+O13+Q13+S13</f>
        <v>33</v>
      </c>
      <c r="AJ4" s="10">
        <f>G18+I18+K18+M18+O18+Q18+S18</f>
        <v>33</v>
      </c>
      <c r="AK4" s="384">
        <f t="shared" ref="AK4:AK6" si="2">SUM(AH4:AJ4)-SUM(AM4:AO4)</f>
        <v>36</v>
      </c>
      <c r="AL4" s="385"/>
      <c r="AM4" s="10">
        <f>AH6</f>
        <v>9</v>
      </c>
      <c r="AN4" s="10">
        <f>AI3</f>
        <v>44</v>
      </c>
      <c r="AO4" s="10">
        <f>AJ5</f>
        <v>10</v>
      </c>
      <c r="AP4" s="9">
        <f t="shared" ref="AP4:AP6" si="3">SUM(AM4:AO4)</f>
        <v>63</v>
      </c>
    </row>
    <row r="5" spans="2:47" ht="24" customHeight="1">
      <c r="B5" s="101">
        <v>3</v>
      </c>
      <c r="C5" s="380" t="str">
        <f>IF(GROUPS!H6="","",GROUPS!H6)</f>
        <v>Изабела Софиа Руменовска Флеминг  (470)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1</v>
      </c>
      <c r="M5" s="115">
        <f>U14</f>
        <v>3</v>
      </c>
      <c r="N5" s="108">
        <f>IF(AND(U9="",T14="",T18=""),"",SUM(F5,H5,L5))</f>
        <v>1</v>
      </c>
      <c r="O5" s="109">
        <f>IF(AND(U9="",T14="",T18=""),"",SUM(G5,I5,M5))</f>
        <v>9</v>
      </c>
      <c r="P5" s="110">
        <f>IF(AND(U9="",T14="",T18=""),"",AG5)</f>
        <v>48</v>
      </c>
      <c r="Q5" s="111">
        <f>IF(AND(U9="",T14="",T18=""),"",AP5)</f>
        <v>108</v>
      </c>
      <c r="R5" s="383">
        <f>IF(ISERROR(IF(AND(U9="",T14="",T18=""),"",SUM(AB5:AD5)+(N5-O5)/1000)+(AK5/10000)+(AG5/100000)),"",IF(AND(U9="",T14="",T18=""),"",SUM(AB5:AD5)+(N5-O5)/1000)+(AK5/10000)+(AG5/100000))</f>
        <v>2.9864800000000002</v>
      </c>
      <c r="S5" s="383"/>
      <c r="T5" s="112">
        <f>IF(ISERROR(IF(C5="","",RANK(R5,$R$3:$S$6,0))),"",IF(C5="","",RANK(R5,$R$3:$S$6,0)))</f>
        <v>4</v>
      </c>
      <c r="U5" s="9"/>
      <c r="V5" s="9"/>
      <c r="W5" s="7">
        <v>4</v>
      </c>
      <c r="X5" s="386" t="str">
        <f t="shared" si="0"/>
        <v>Изабела Софиа Руменовска Флеминг  (470)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48</v>
      </c>
      <c r="AH5" s="10">
        <f>G9+I9+K9+M9+O9+Q9+S9</f>
        <v>11</v>
      </c>
      <c r="AI5" s="10">
        <f>F14+H14+J14+L14+N14+P14+R14</f>
        <v>27</v>
      </c>
      <c r="AJ5" s="10">
        <f>F18+H18+J18+L18+N18+P18+R18</f>
        <v>10</v>
      </c>
      <c r="AK5" s="384">
        <f t="shared" si="2"/>
        <v>-60</v>
      </c>
      <c r="AL5" s="385"/>
      <c r="AM5" s="10">
        <f>AH3</f>
        <v>33</v>
      </c>
      <c r="AN5" s="10">
        <f>AI6</f>
        <v>42</v>
      </c>
      <c r="AO5" s="10">
        <f>AJ4</f>
        <v>33</v>
      </c>
      <c r="AP5" s="9">
        <f t="shared" si="3"/>
        <v>108</v>
      </c>
    </row>
    <row r="6" spans="2:47" ht="24" customHeight="1" thickBot="1">
      <c r="B6" s="116">
        <v>4</v>
      </c>
      <c r="C6" s="389" t="str">
        <f>IF(GROUPS!H7="","",GROUPS!H7)</f>
        <v>Јована Зифовска (568)</v>
      </c>
      <c r="D6" s="390"/>
      <c r="E6" s="391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1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7</v>
      </c>
      <c r="P6" s="124">
        <f>IF(AND(U10="",U14="",U17=""),"",AG6)</f>
        <v>64</v>
      </c>
      <c r="Q6" s="125">
        <f>IF(AND(U10="",U14="",U17=""),"",AP6)</f>
        <v>93</v>
      </c>
      <c r="R6" s="392">
        <f>IF(ISERROR(IF(AND(U10="",U14="",U17=""),"",SUM(AB6:AD6)+(N6-O6)/1000)+(AK6/10000)+(AG6/100000)),"",IF(AND(U10="",U14="",U17=""),"",SUM(AB6:AD6)+(N6-O6)/1000)+(AK6/10000)+(AG6/100000))</f>
        <v>3.9937400000000003</v>
      </c>
      <c r="S6" s="392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64</v>
      </c>
      <c r="AH6" s="10">
        <f>G10+I10+K10+M10+O10+Q10+S10</f>
        <v>9</v>
      </c>
      <c r="AI6" s="10">
        <f>G14+I14+K14+M14+O14+Q14+S14</f>
        <v>42</v>
      </c>
      <c r="AJ6" s="10">
        <f>G17+I17+K17+M17+O17+Q17+S17</f>
        <v>13</v>
      </c>
      <c r="AK6" s="384">
        <f t="shared" si="2"/>
        <v>-29</v>
      </c>
      <c r="AL6" s="385"/>
      <c r="AM6" s="10">
        <f>AH4</f>
        <v>33</v>
      </c>
      <c r="AN6" s="10">
        <f>AI5</f>
        <v>27</v>
      </c>
      <c r="AO6" s="10">
        <f>AJ3</f>
        <v>33</v>
      </c>
      <c r="AP6" s="9">
        <f t="shared" si="3"/>
        <v>93</v>
      </c>
    </row>
    <row r="7" spans="2:47" ht="18.600000000000001" thickBot="1">
      <c r="P7" s="127">
        <f>SUM(P3:P6)</f>
        <v>321</v>
      </c>
      <c r="Q7" s="127">
        <f>SUM(Q3:Q6)</f>
        <v>321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Матеја Смолиќ (214)</v>
      </c>
      <c r="D9" s="130">
        <v>3</v>
      </c>
      <c r="E9" s="131" t="str">
        <f>IF(C5="","",VLOOKUP(D9,$B$3:$E$6,2,FALSE))</f>
        <v>Изабела Софиа Руменовска Флеминг  (470)</v>
      </c>
      <c r="F9" s="132">
        <v>11</v>
      </c>
      <c r="G9" s="133">
        <v>3</v>
      </c>
      <c r="H9" s="134">
        <v>11</v>
      </c>
      <c r="I9" s="133">
        <v>4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Сара Ризовска (339)</v>
      </c>
      <c r="D10" s="140">
        <v>4</v>
      </c>
      <c r="E10" s="141" t="str">
        <f>IF(C6="","",VLOOKUP(D10,$B$3:$E$6,2,FALSE))</f>
        <v>Јована Зифовска (568)</v>
      </c>
      <c r="F10" s="142">
        <v>11</v>
      </c>
      <c r="G10" s="143">
        <v>2</v>
      </c>
      <c r="H10" s="144">
        <v>11</v>
      </c>
      <c r="I10" s="143">
        <v>3</v>
      </c>
      <c r="J10" s="142">
        <v>11</v>
      </c>
      <c r="K10" s="145">
        <v>4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Матеја Смолиќ (214)</v>
      </c>
      <c r="D13" s="130">
        <v>2</v>
      </c>
      <c r="E13" s="131" t="str">
        <f>IF(C4="","",VLOOKUP(D13,$B$3:$E$6,2,FALSE))</f>
        <v>Сара Ризовска (339)</v>
      </c>
      <c r="F13" s="132">
        <v>11</v>
      </c>
      <c r="G13" s="133">
        <v>13</v>
      </c>
      <c r="H13" s="134">
        <v>11</v>
      </c>
      <c r="I13" s="133">
        <v>8</v>
      </c>
      <c r="J13" s="132">
        <v>11</v>
      </c>
      <c r="K13" s="135">
        <v>4</v>
      </c>
      <c r="L13" s="134">
        <v>11</v>
      </c>
      <c r="M13" s="133">
        <v>8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Изабела Софиа Руменовска Флеминг  (470)</v>
      </c>
      <c r="D14" s="140">
        <v>4</v>
      </c>
      <c r="E14" s="141" t="str">
        <f>IF(C6="","",VLOOKUP(D14,$B$3:$E$6,2,FALSE))</f>
        <v>Јована Зифовска (568)</v>
      </c>
      <c r="F14" s="142">
        <v>7</v>
      </c>
      <c r="G14" s="143">
        <v>11</v>
      </c>
      <c r="H14" s="144">
        <v>11</v>
      </c>
      <c r="I14" s="143">
        <v>9</v>
      </c>
      <c r="J14" s="142">
        <v>6</v>
      </c>
      <c r="K14" s="145">
        <v>11</v>
      </c>
      <c r="L14" s="144">
        <v>3</v>
      </c>
      <c r="M14" s="143">
        <v>11</v>
      </c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1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Матеја Смолиќ (214)</v>
      </c>
      <c r="D17" s="130">
        <v>4</v>
      </c>
      <c r="E17" s="131" t="str">
        <f>IF(C6="","",VLOOKUP(D17,$B$3:$E$6,2,FALSE))</f>
        <v>Јована Зифовска (568)</v>
      </c>
      <c r="F17" s="132">
        <v>11</v>
      </c>
      <c r="G17" s="133">
        <v>4</v>
      </c>
      <c r="H17" s="134">
        <v>11</v>
      </c>
      <c r="I17" s="133">
        <v>4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Изабела Софиа Руменовска Флеминг  (470)</v>
      </c>
      <c r="D18" s="140">
        <v>2</v>
      </c>
      <c r="E18" s="141" t="str">
        <f>IF(C4="","",VLOOKUP(D18,$B$3:$E$6,2,FALSE))</f>
        <v>Сара Ризовска (339)</v>
      </c>
      <c r="F18" s="142">
        <v>4</v>
      </c>
      <c r="G18" s="143">
        <v>11</v>
      </c>
      <c r="H18" s="144">
        <v>4</v>
      </c>
      <c r="I18" s="143">
        <v>11</v>
      </c>
      <c r="J18" s="142">
        <v>2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IF(GROUPS!J4="","",GROUPS!J4)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IF(GROUPS!J5="","",GROUPS!J5)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IF(GROUPS!J6="","",GROUPS!J6)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IF(GROUPS!J7="","",GROUPS!J7)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IF(GROUPS!D9="","",GROUPS!D9)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IF(GROUPS!D10="","",GROUPS!D10)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IF(GROUPS!D11="","",GROUPS!D11)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IF(GROUPS!D12="","",GROUPS!D12)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2024-04-20T15:51:15Z</dcterms:modified>
</cp:coreProperties>
</file>