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853EB39B-76CB-4631-9199-48E426ECBF61}" xr6:coauthVersionLast="47" xr6:coauthVersionMax="47" xr10:uidLastSave="{00000000-0000-0000-0000-000000000000}"/>
  <bookViews>
    <workbookView xWindow="-108" yWindow="-108" windowWidth="23256" windowHeight="12456" tabRatio="926" activeTab="6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8" i="19"/>
  <c r="J16" i="19"/>
  <c r="J35" i="19"/>
  <c r="J14" i="19"/>
  <c r="J11" i="19"/>
  <c r="J3" i="19"/>
  <c r="J21" i="19"/>
  <c r="J33" i="19"/>
  <c r="J12" i="19"/>
  <c r="J34" i="19"/>
  <c r="J9" i="19"/>
  <c r="J15" i="19"/>
  <c r="J25" i="19"/>
  <c r="J7" i="19"/>
  <c r="J6" i="19"/>
  <c r="I32" i="19"/>
  <c r="I20" i="19"/>
  <c r="I18" i="19"/>
  <c r="I16" i="19"/>
  <c r="I35" i="19"/>
  <c r="I14" i="19"/>
  <c r="I11" i="19"/>
  <c r="I3" i="19"/>
  <c r="I21" i="19"/>
  <c r="I33" i="19"/>
  <c r="I12" i="19"/>
  <c r="I34" i="19"/>
  <c r="I9" i="19"/>
  <c r="I15" i="19"/>
  <c r="I25" i="19"/>
  <c r="I7" i="19"/>
  <c r="I6" i="19"/>
  <c r="I19" i="19"/>
  <c r="I26" i="19"/>
  <c r="I36" i="19"/>
  <c r="I28" i="19"/>
  <c r="I29" i="19"/>
  <c r="I13" i="19"/>
  <c r="J19" i="19"/>
  <c r="J26" i="19"/>
  <c r="J36" i="19"/>
  <c r="J28" i="19"/>
  <c r="J29" i="19"/>
  <c r="J13" i="19"/>
  <c r="M6" i="19" l="1"/>
  <c r="K6" i="19"/>
  <c r="M7" i="19"/>
  <c r="K7" i="19"/>
  <c r="M25" i="19"/>
  <c r="K25" i="19"/>
  <c r="M15" i="19"/>
  <c r="K15" i="19"/>
  <c r="M9" i="19"/>
  <c r="K9" i="19"/>
  <c r="M34" i="19"/>
  <c r="K34" i="19"/>
  <c r="M12" i="19"/>
  <c r="K12" i="19"/>
  <c r="M33" i="19"/>
  <c r="K33" i="19"/>
  <c r="M21" i="19"/>
  <c r="K21" i="19"/>
  <c r="M3" i="19"/>
  <c r="K3" i="19"/>
  <c r="M11" i="19"/>
  <c r="K11" i="19"/>
  <c r="K14" i="19"/>
  <c r="K35" i="19"/>
  <c r="M16" i="19"/>
  <c r="K16" i="19"/>
  <c r="M18" i="19"/>
  <c r="K18" i="19"/>
  <c r="M35" i="19"/>
  <c r="M20" i="19"/>
  <c r="K20" i="19"/>
  <c r="M32" i="19"/>
  <c r="K32" i="19"/>
  <c r="K19" i="19" l="1"/>
  <c r="K26" i="19"/>
  <c r="K36" i="19"/>
  <c r="K28" i="19"/>
  <c r="K29" i="19"/>
  <c r="K13" i="19"/>
  <c r="K4" i="19"/>
  <c r="K24" i="19"/>
  <c r="K10" i="19"/>
  <c r="K22" i="19"/>
  <c r="K17" i="19"/>
  <c r="K5" i="19"/>
  <c r="K27" i="19"/>
  <c r="K8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J26" i="47"/>
  <c r="AJ25" i="47"/>
  <c r="O20" i="47"/>
  <c r="O19" i="47"/>
  <c r="AN33" i="47" s="1"/>
  <c r="Y14" i="47"/>
  <c r="Y13" i="47"/>
  <c r="O7" i="47"/>
  <c r="AN32" i="47" s="1"/>
  <c r="AN34" i="47" l="1"/>
  <c r="AM31" i="47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4" i="19"/>
  <c r="J24" i="19"/>
  <c r="J10" i="19"/>
  <c r="J22" i="19"/>
  <c r="J17" i="19"/>
  <c r="J5" i="19"/>
  <c r="J27" i="19"/>
  <c r="J8" i="19"/>
  <c r="M14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4" i="19"/>
  <c r="I24" i="19"/>
  <c r="I10" i="19"/>
  <c r="I22" i="19"/>
  <c r="I17" i="19"/>
  <c r="I5" i="19"/>
  <c r="I27" i="19"/>
  <c r="I8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B6" i="5" l="1"/>
  <c r="AC5" i="24"/>
  <c r="AC6" i="24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D3" i="24" s="1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N6" i="24"/>
  <c r="N4" i="24"/>
  <c r="O4" i="7"/>
  <c r="N3" i="24"/>
  <c r="O3" i="7"/>
  <c r="N6" i="7"/>
  <c r="R6" i="7" s="1"/>
  <c r="AD4" i="7"/>
  <c r="N4" i="7"/>
  <c r="AK4" i="6"/>
  <c r="O5" i="6"/>
  <c r="R5" i="6" s="1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9" i="19"/>
  <c r="M26" i="19"/>
  <c r="M36" i="19"/>
  <c r="M28" i="19"/>
  <c r="M29" i="19"/>
  <c r="M13" i="19"/>
  <c r="M4" i="19"/>
  <c r="M24" i="19"/>
  <c r="M10" i="19"/>
  <c r="M22" i="19"/>
  <c r="M17" i="19"/>
  <c r="M5" i="19"/>
  <c r="M27" i="19"/>
  <c r="M8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<sst xmlns="http://schemas.openxmlformats.org/spreadsheetml/2006/main" count="3073" uniqueCount="923">
  <si>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</si>
  <si>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</si>
  <si>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</si>
  <si>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</si>
  <si>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</si>
  <si>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</si>
  <si>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</si>
  <si>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</si>
  <si>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</si>
  <si>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</si>
  <si>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</si>
  <si>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</si>
  <si>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</si>
  <si>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</si>
  <si>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</si>
  <si>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</si>
  <si>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</si>
  <si>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</si>
  <si>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</si>
  <si>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</si>
  <si>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</si>
  <si>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</si>
  <si>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</si>
  <si>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</si>
  <si>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</si>
  <si>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</si>
  <si>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</si>
  <si>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</si>
  <si>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</si>
  <si>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</si>
  <si>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</si>
  <si>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</si>
  <si>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</si>
  <si>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</si>
  <si>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</si>
  <si>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</si>
  <si>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</si>
  <si>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</si>
  <si>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</si>
  <si>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</si>
  <si>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</si>
  <si>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</si>
  <si>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</si>
  <si>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</si>
  <si>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</si>
  <si>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</si>
  <si>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</si>
  <si>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</si>
  <si>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</si>
  <si>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</si>
  <si>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</si>
  <si>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</si>
  <si>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</si>
  <si>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</si>
  <si>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</si>
  <si>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</si>
  <si>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</si>
  <si>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</si>
  <si>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</si>
  <si>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</si>
  <si>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</si>
  <si>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</si>
  <si>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</si>
  <si>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</si>
  <si>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</si>
  <si>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</si>
  <si>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</si>
  <si>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</si>
  <si>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</si>
  <si>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</si>
  <si>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</si>
  <si>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</si>
  <si>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</si>
  <si>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</si>
  <si>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</si>
  <si>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</si>
  <si>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</si>
  <si>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</si>
  <si>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</si>
  <si>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</si>
  <si>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</si>
  <si>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</si>
  <si>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</si>
  <si>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</si>
  <si>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</si>
  <si>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</si>
  <si>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</si>
  <si>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</si>
  <si>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</si>
  <si>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</si>
  <si>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</si>
  <si>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</si>
  <si>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</si>
  <si>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</si>
  <si>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</si>
  <si>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</si>
  <si>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</si>
  <si>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</si>
  <si>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</si>
  <si>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</si>
  <si>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</si>
  <si>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</si>
  <si>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</si>
  <si>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</si>
  <si>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</si>
  <si>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</si>
  <si>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</si>
  <si>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</si>
  <si>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</si>
  <si>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</si>
  <si>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</si>
  <si>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</si>
  <si>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</si>
  <si>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</si>
  <si>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</si>
  <si>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</si>
  <si>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</si>
  <si>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</si>
  <si>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</si>
  <si>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</si>
  <si>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</si>
  <si>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</si>
  <si>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</si>
  <si>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</si>
  <si>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</si>
  <si>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</si>
  <si>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</si>
  <si>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</si>
  <si>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</si>
  <si>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</si>
  <si>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</si>
  <si>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</si>
  <si>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</si>
  <si>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</si>
  <si>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</si>
  <si>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</si>
  <si>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</si>
  <si>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</si>
  <si>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</si>
  <si>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</si>
  <si>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</si>
  <si>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</si>
  <si>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</si>
  <si>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</si>
  <si>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</si>
  <si>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</si>
  <si>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</si>
  <si>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</si>
  <si>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</si>
  <si>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</si>
  <si>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</si>
  <si>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</si>
  <si>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</si>
  <si>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</si>
  <si>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</si>
  <si>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</si>
  <si>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</si>
  <si>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</si>
  <si>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</si>
  <si>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</si>
  <si>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</si>
  <si>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</si>
  <si>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</si>
  <si>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</si>
  <si>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</si>
  <si>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</si>
  <si>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</si>
  <si>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</si>
  <si>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</si>
  <si>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</si>
  <si>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</si>
  <si>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</si>
  <si>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</si>
  <si>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</si>
  <si>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</si>
  <si>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</si>
  <si>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</si>
  <si>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</si>
  <si>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</si>
  <si>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</si>
  <si>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</si>
  <si>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</si>
  <si>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</si>
  <si>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</si>
  <si>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</si>
  <si>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</si>
  <si>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</si>
  <si>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</si>
  <si>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</si>
  <si>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</si>
  <si>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</si>
  <si>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</si>
  <si>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</si>
  <si>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</si>
  <si>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</si>
  <si>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</si>
  <si>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</si>
  <si>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</si>
  <si>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</si>
  <si>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</si>
  <si>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</si>
  <si>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</si>
  <si>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</si>
  <si>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</si>
  <si>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</si>
  <si>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</si>
  <si>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</si>
  <si>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</si>
  <si>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</si>
  <si>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</si>
  <si>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</si>
  <si>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</si>
  <si>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</si>
  <si>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</si>
  <si>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</si>
  <si>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</si>
  <si>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</si>
  <si>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</si>
  <si>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</si>
  <si>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</si>
  <si>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</si>
  <si>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</si>
  <si>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</si>
  <si>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</si>
  <si>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</si>
  <si>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</si>
  <si>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</si>
  <si>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</si>
  <si>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</si>
  <si>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</si>
  <si>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</si>
  <si>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</si>
  <si>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</si>
  <si>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</si>
  <si>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</si>
  <si>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</si>
  <si>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</si>
  <si>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</si>
  <si>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</si>
  <si>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</si>
  <si>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</si>
  <si>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</si>
  <si>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</si>
  <si>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</si>
  <si>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</si>
  <si>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</si>
  <si>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</si>
  <si>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</si>
  <si>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</si>
  <si>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</si>
  <si>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</si>
  <si>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</si>
  <si>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</si>
  <si>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</si>
  <si>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</si>
  <si>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</si>
  <si>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</si>
  <si>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</si>
  <si>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</si>
  <si>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</si>
  <si>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</si>
  <si>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</si>
  <si>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</si>
  <si>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</si>
  <si>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</si>
  <si>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</si>
  <si>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</si>
  <si>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</si>
  <si>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</si>
  <si>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</si>
  <si>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</si>
  <si>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</si>
  <si>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</si>
  <si>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</si>
  <si>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</si>
  <si>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</si>
  <si>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</si>
  <si>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</si>
  <si>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</si>
  <si>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</si>
  <si>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</si>
  <si>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</si>
  <si>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</si>
  <si>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</si>
  <si>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</si>
  <si>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</si>
  <si>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</si>
  <si>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</si>
  <si>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</si>
  <si>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</si>
  <si>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</si>
  <si>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</si>
  <si>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</si>
  <si>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</si>
  <si>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</si>
  <si>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</si>
  <si>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</si>
  <si>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</si>
  <si>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</si>
  <si>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</si>
  <si>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</si>
  <si>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</si>
  <si>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</si>
  <si>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</si>
  <si>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</si>
  <si>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</si>
  <si>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</si>
  <si>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</si>
  <si>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</si>
  <si>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</si>
  <si>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</si>
  <si>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</si>
  <si>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</si>
  <si>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</si>
  <si>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</si>
  <si>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</si>
  <si>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</si>
  <si>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</si>
  <si>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</si>
  <si>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</si>
  <si>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</si>
  <si>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</si>
  <si>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</si>
  <si>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</si>
  <si>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</si>
  <si>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</si>
  <si>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</si>
  <si>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</si>
  <si>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</si>
  <si>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</si>
  <si>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</si>
  <si>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</si>
  <si>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</si>
  <si>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</si>
  <si>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</si>
  <si>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</si>
  <si>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</si>
  <si>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</si>
  <si>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</si>
  <si>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</si>
  <si>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</si>
  <si>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</si>
  <si>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</si>
  <si>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</si>
  <si>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</si>
  <si>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</si>
  <si>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</si>
  <si>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</si>
  <si>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</si>
  <si>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</si>
  <si>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</si>
  <si>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</si>
  <si>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</si>
  <si>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</si>
  <si>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</si>
  <si>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</si>
  <si>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</si>
  <si>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</si>
  <si>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</si>
  <si>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</si>
  <si>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</si>
  <si>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</si>
  <si>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</si>
  <si>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</si>
  <si>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</si>
  <si>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</si>
  <si>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</si>
  <si>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</si>
  <si>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</si>
  <si>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</si>
  <si>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</si>
  <si>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</si>
  <si>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</si>
  <si>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</si>
  <si>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</si>
  <si>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</si>
  <si>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</si>
  <si>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</si>
  <si>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</si>
  <si>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</si>
  <si>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</si>
  <si>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</si>
  <si>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</si>
  <si>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</si>
  <si>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</si>
  <si>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</si>
  <si>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</si>
  <si>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</si>
  <si>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</si>
  <si>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</si>
  <si>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</si>
  <si>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</si>
  <si>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</si>
  <si>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</si>
  <si>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</si>
  <si>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</si>
  <si>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</si>
  <si>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</si>
  <si>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</si>
  <si>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</si>
  <si>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</si>
  <si>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</si>
  <si>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</si>
  <si>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</si>
  <si>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</si>
  <si>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</si>
  <si>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</si>
  <si>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</si>
  <si>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</si>
  <si>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</si>
  <si>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</si>
  <si>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</si>
  <si>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</si>
  <si>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</si>
  <si>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</si>
  <si>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</si>
  <si>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</si>
  <si>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</si>
  <si>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</si>
  <si>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</si>
  <si>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</si>
  <si>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</si>
  <si>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</si>
  <si>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</si>
  <si>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</si>
  <si>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</si>
  <si>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</si>
  <si>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</si>
  <si>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</si>
  <si>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</si>
  <si>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</si>
  <si>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</si>
  <si>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</si>
  <si>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</si>
  <si>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</si>
  <si>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</si>
  <si>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</si>
  <si>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</si>
  <si>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</si>
  <si>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</si>
  <si>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</si>
  <si>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</si>
  <si>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</si>
  <si>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</si>
  <si>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</si>
  <si>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</si>
  <si>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</si>
  <si>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</si>
  <si>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</si>
  <si>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</si>
  <si>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</si>
  <si>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</si>
  <si>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</si>
  <si>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</si>
  <si>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</si>
  <si>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</si>
  <si>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</si>
  <si>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</si>
  <si>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</si>
  <si>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</si>
  <si>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</si>
  <si>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</si>
  <si>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</si>
  <si>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</si>
  <si>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</si>
  <si>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</si>
  <si>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</si>
  <si>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</si>
  <si>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</si>
  <si>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</si>
  <si>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</si>
  <si>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</si>
  <si>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</si>
  <si>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</si>
  <si>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</si>
  <si>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</si>
  <si>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</si>
  <si>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</si>
  <si>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</si>
  <si>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</si>
  <si>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</si>
  <si>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</si>
  <si>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</si>
  <si>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</si>
  <si>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</si>
  <si>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</si>
  <si>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</si>
  <si>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</si>
  <si>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</si>
  <si>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</si>
  <si>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</si>
  <si>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</si>
  <si>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</si>
  <si>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</si>
  <si>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</si>
  <si>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</si>
  <si>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</si>
  <si>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</si>
  <si>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</si>
  <si>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</si>
  <si>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</si>
  <si>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</si>
  <si>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</si>
  <si>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</si>
  <si>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</si>
  <si>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</si>
  <si>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</si>
  <si>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</si>
  <si>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</si>
  <si>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</si>
  <si>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</si>
  <si>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</si>
  <si>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</si>
  <si>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</si>
  <si>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</si>
  <si>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</si>
  <si>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</si>
  <si>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</si>
  <si>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</si>
  <si>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</si>
  <si>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</si>
  <si>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</si>
  <si>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</si>
  <si>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</si>
  <si>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</si>
  <si>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</si>
  <si>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</si>
  <si>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</si>
  <si>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</si>
  <si>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</si>
  <si>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</si>
  <si>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</si>
  <si>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</si>
  <si>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</si>
  <si>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</si>
  <si>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</si>
  <si>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</si>
  <si>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</si>
  <si>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</si>
  <si>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</si>
  <si>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</si>
  <si>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</si>
  <si>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</si>
  <si>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</si>
  <si>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</si>
  <si>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</si>
  <si>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</si>
  <si>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</si>
  <si>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</si>
  <si>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</si>
  <si>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</si>
  <si>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</si>
  <si>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</si>
  <si>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</si>
  <si>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</si>
  <si>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</si>
  <si>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</si>
  <si>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</si>
  <si>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</si>
  <si>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</si>
  <si>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</si>
  <si>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</si>
  <si>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</si>
  <si>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</si>
  <si>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</si>
  <si>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</si>
  <si>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</si>
  <si>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</si>
  <si>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</si>
  <si>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</si>
  <si>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</si>
  <si>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</si>
  <si>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</si>
  <si>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</si>
  <si>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</si>
  <si>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</si>
  <si>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</si>
  <si>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</si>
  <si>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</si>
  <si>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</si>
  <si>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</si>
  <si>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</si>
  <si>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</si>
  <si>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</si>
  <si>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</si>
  <si>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</si>
  <si>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</si>
  <si>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</si>
  <si>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</si>
  <si>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</si>
  <si>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</si>
  <si>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</si>
  <si>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</si>
  <si>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</si>
  <si>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</si>
  <si>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</si>
  <si>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</si>
  <si>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</si>
  <si>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</si>
  <si>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</si>
  <si>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</si>
  <si>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</si>
  <si>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</si>
  <si>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</si>
  <si>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</si>
  <si>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</si>
  <si>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</si>
  <si>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</si>
  <si>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</si>
  <si>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</si>
  <si>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</si>
  <si>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</si>
  <si>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</si>
  <si>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</si>
  <si>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</si>
  <si>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</si>
  <si>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</si>
  <si>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</si>
  <si>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</si>
  <si>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</si>
  <si>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</si>
  <si>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</si>
  <si>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</si>
  <si>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</si>
  <si>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</si>
  <si>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</si>
  <si>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</si>
  <si>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</si>
  <si>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</si>
  <si>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</si>
  <si>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</si>
  <si>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</si>
  <si>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</si>
  <si>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</si>
  <si>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</si>
  <si>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</si>
  <si>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</si>
  <si>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</si>
  <si>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</si>
  <si>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</si>
  <si>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</si>
  <si>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</si>
  <si>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</si>
  <si>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</si>
  <si>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</si>
  <si>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</si>
  <si>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</si>
  <si>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</si>
  <si>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</si>
  <si>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</si>
  <si>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</si>
  <si>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</si>
  <si>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</si>
  <si>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</si>
  <si>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</si>
  <si>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</si>
  <si>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</si>
  <si>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</si>
  <si>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</si>
  <si>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</si>
  <si>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</si>
  <si>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</si>
  <si>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</si>
  <si>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</si>
  <si>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</si>
  <si>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</si>
  <si>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</si>
  <si>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</si>
  <si>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</si>
  <si>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</si>
  <si>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</si>
  <si>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</si>
  <si>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</si>
  <si>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</si>
  <si>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</si>
  <si>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</si>
  <si>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</si>
  <si>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</si>
  <si>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</si>
  <si>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</si>
  <si>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</si>
  <si>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</si>
  <si>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</si>
  <si>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</si>
  <si>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</si>
  <si>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</si>
  <si>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</si>
  <si>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</si>
  <si>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</si>
  <si>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</si>
  <si>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</si>
  <si>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</si>
  <si>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</si>
  <si>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</si>
  <si>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</si>
  <si>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</si>
  <si>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</si>
  <si>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</si>
  <si>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</si>
  <si>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</si>
  <si>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</si>
  <si>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</si>
  <si>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</si>
  <si>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</si>
  <si>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</si>
  <si>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</si>
  <si>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</si>
  <si>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</si>
  <si>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</si>
  <si>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</si>
  <si>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</si>
  <si>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</si>
  <si>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</si>
  <si>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</si>
  <si>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</si>
  <si>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</si>
  <si>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</si>
  <si>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</si>
  <si>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</si>
  <si>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</si>
  <si>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</si>
  <si>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</si>
  <si>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</si>
  <si>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</si>
  <si>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</si>
  <si>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</si>
  <si>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</si>
  <si>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</si>
  <si>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</si>
  <si>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</si>
  <si>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</si>
  <si>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</si>
  <si>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</si>
  <si>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</si>
  <si>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</si>
  <si>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</si>
  <si>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</si>
  <si>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</si>
  <si>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</si>
  <si>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</si>
  <si>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</si>
  <si>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</si>
  <si>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</si>
  <si>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</si>
  <si>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</si>
  <si>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</si>
  <si>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</si>
  <si>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</si>
  <si>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</si>
  <si>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</si>
  <si>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</si>
  <si>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</si>
  <si>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</si>
  <si>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</si>
  <si>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</si>
  <si>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</si>
  <si>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</si>
  <si>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</si>
  <si>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</si>
  <si>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</si>
  <si>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</si>
  <si>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</si>
  <si>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</si>
  <si>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</si>
  <si>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</si>
  <si>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</si>
  <si>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</si>
  <si>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</si>
  <si>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</si>
  <si>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</si>
  <si>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</si>
  <si>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</si>
  <si>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</si>
  <si>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</si>
  <si>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</si>
  <si>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</si>
  <si>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</si>
  <si>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</si>
  <si>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</si>
  <si>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</si>
  <si>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</si>
  <si>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</si>
  <si>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</si>
  <si>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</si>
  <si>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</si>
  <si>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</si>
  <si>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</si>
  <si>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</si>
  <si>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</si>
  <si>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</si>
  <si>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</si>
  <si>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</si>
  <si>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</si>
  <si>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</si>
  <si>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</si>
  <si>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</si>
  <si>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</si>
  <si>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</si>
  <si>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</si>
  <si>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</si>
  <si>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</si>
  <si>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</si>
  <si>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</si>
  <si>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</si>
  <si>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</si>
  <si>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</si>
  <si>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</si>
  <si>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</si>
  <si>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</si>
  <si>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</si>
  <si>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</si>
  <si>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</si>
  <si>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</si>
  <si>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</si>
  <si>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</si>
  <si>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</si>
  <si>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</si>
  <si>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</si>
  <si>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</si>
  <si>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</si>
  <si>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</si>
  <si>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</si>
  <si>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</si>
  <si>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</si>
  <si>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</si>
  <si>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</si>
  <si>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</si>
  <si>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</si>
  <si>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</si>
  <si>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</si>
  <si>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</si>
  <si>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</si>
  <si>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</si>
  <si>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</si>
  <si>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</si>
  <si>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</si>
  <si>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</si>
  <si>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</si>
  <si>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</si>
  <si>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</si>
  <si>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</si>
  <si>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</si>
  <si>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</si>
  <si>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</si>
  <si>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</si>
  <si>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</si>
  <si>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</si>
  <si>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</si>
  <si>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</si>
  <si>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</si>
  <si>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</si>
  <si>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</si>
  <si>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</si>
  <si>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</si>
  <si>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</si>
  <si>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</si>
  <si>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</si>
  <si>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</si>
  <si>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</si>
  <si>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</si>
  <si>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</si>
  <si>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</si>
  <si>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</si>
  <si>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</si>
  <si>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</si>
  <si>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</si>
  <si>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</si>
  <si>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</si>
  <si>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</si>
  <si>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</si>
  <si>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</si>
  <si>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</si>
  <si>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</si>
  <si>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</si>
  <si>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</si>
  <si>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</si>
  <si>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</si>
  <si>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</si>
  <si>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</si>
  <si>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</si>
  <si>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</si>
  <si>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</si>
  <si>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</si>
  <si>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</si>
  <si>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</si>
  <si>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</si>
  <si>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</si>
  <si>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</si>
  <si>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</si>
  <si>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</si>
  <si>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</si>
  <si>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</si>
  <si>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</si>
  <si>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</si>
  <si>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</si>
  <si>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</si>
  <si>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</si>
  <si>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</si>
  <si>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</si>
  <si>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</si>
  <si>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</si>
  <si>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</si>
  <si>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</si>
  <si>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</si>
  <si>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</si>
  <si>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</si>
  <si>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</si>
  <si>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</si>
  <si>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</si>
  <si>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</si>
  <si>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</si>
  <si>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</si>
  <si>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</si>
  <si>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</si>
  <si>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</si>
  <si>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</si>
  <si>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</si>
  <si>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</si>
  <si>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</si>
  <si>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</si>
  <si>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</si>
  <si>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</si>
  <si>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У19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</si>
</sst>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R14" sqref="R14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6" t="s">
        <v>62</v>
      </c>
      <c r="C3" s="267">
        <v>1</v>
      </c>
      <c r="D3" s="293" t="str">
        <f t="shared" ref="D3:D34" si="0">IF(ISERROR(VLOOKUP(C3,$G$3:$I$66,3,FALSE)),"",(VLOOKUP(C3,$G$3:$I$66,3,FALSE)))</f>
        <v>Софија Хасану (194)</v>
      </c>
      <c r="E3" s="294" t="str">
        <f t="shared" ref="E3:E34" si="1">IF(D3="","",INDEX($J$3:$J$42,MATCH(C3,$G$3:$G$42,0)))</f>
        <v>Младост 96</v>
      </c>
      <c r="F3" s="299">
        <v>2</v>
      </c>
      <c r="G3" s="349">
        <v>1</v>
      </c>
      <c r="H3" s="36">
        <v>194</v>
      </c>
      <c r="I3" s="252" t="str">
        <f>IF(ISERROR(VLOOKUP(H3,Baza!A:C,2,FALSE)&amp;" "&amp;"("&amp;H3&amp;")"),"",(VLOOKUP(H3,Baza!A:C,2,FALSE)&amp;" "&amp;"("&amp;H3&amp;")"))</f>
        <v>Софија Хасану (194)</v>
      </c>
      <c r="J3" s="252" t="str">
        <f>IF(ISERROR(VLOOKUP(H3,Baza!A:C,3,FALSE)),"",(VLOOKUP(H3,Baza!A:C,3,FALSE)))</f>
        <v>Младост 96</v>
      </c>
      <c r="K3" s="350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8</v>
      </c>
      <c r="O3" s="349">
        <v>827</v>
      </c>
      <c r="Q3" s="318"/>
    </row>
    <row r="4" spans="2:17">
      <c r="B4" s="357"/>
      <c r="C4" s="265">
        <v>2</v>
      </c>
      <c r="D4" s="287" t="str">
        <f t="shared" si="0"/>
        <v>Сара Ризовска (339)</v>
      </c>
      <c r="E4" s="288" t="str">
        <f t="shared" si="1"/>
        <v>Берово</v>
      </c>
      <c r="F4" s="284">
        <v>24</v>
      </c>
      <c r="G4" s="243">
        <v>5</v>
      </c>
      <c r="H4" s="36">
        <v>337</v>
      </c>
      <c r="I4" s="252" t="str">
        <f>IF(ISERROR(VLOOKUP(H4,Baza!A:C,2,FALSE)&amp;" "&amp;"("&amp;H4&amp;")"),"",(VLOOKUP(H4,Baza!A:C,2,FALSE)&amp;" "&amp;"("&amp;H4&amp;")"))</f>
        <v>Моника Стајковска (337)</v>
      </c>
      <c r="J4" s="252" t="str">
        <f>IF(ISERROR(VLOOKUP(H4,Baza!A:C,3,FALSE)),"",(VLOOKUP(H4,Baza!A:C,3,FALSE)))</f>
        <v>Берово</v>
      </c>
      <c r="K4" s="311" t="str">
        <f>IF(ISERROR(VLOOKUP(H4,Baza!A:D,4,FALSE)),"",(VLOOKUP(H4,Baza!A:D,4,FALSE)))</f>
        <v>SEN</v>
      </c>
      <c r="M4" s="239" t="e">
        <f t="shared" si="2"/>
        <v>#N/A</v>
      </c>
      <c r="N4" s="239">
        <v>24</v>
      </c>
      <c r="O4" s="339">
        <v>760</v>
      </c>
      <c r="Q4" s="318"/>
    </row>
    <row r="5" spans="2:17">
      <c r="B5" s="357"/>
      <c r="C5" s="265">
        <v>3</v>
      </c>
      <c r="D5" s="287" t="str">
        <f t="shared" si="0"/>
        <v>Калина Митева (588)</v>
      </c>
      <c r="E5" s="288" t="str">
        <f t="shared" si="1"/>
        <v>Пелагонија</v>
      </c>
      <c r="F5" s="284">
        <v>29</v>
      </c>
      <c r="G5" s="243">
        <v>9</v>
      </c>
      <c r="H5" s="36">
        <v>193</v>
      </c>
      <c r="I5" s="252" t="str">
        <f>IF(ISERROR(VLOOKUP(H5,Baza!A:C,2,FALSE)&amp;" "&amp;"("&amp;H5&amp;")"),"",(VLOOKUP(H5,Baza!A:C,2,FALSE)&amp;" "&amp;"("&amp;H5&amp;")"))</f>
        <v>Фани Јованоска (193)</v>
      </c>
      <c r="J5" s="252" t="str">
        <f>IF(ISERROR(VLOOKUP(H5,Baza!A:C,3,FALSE)),"",(VLOOKUP(H5,Baza!A:C,3,FALSE)))</f>
        <v>Младост</v>
      </c>
      <c r="K5" s="311" t="str">
        <f>IF(ISERROR(VLOOKUP(H5,Baza!A:D,4,FALSE)),"",(VLOOKUP(H5,Baza!A:D,4,FALSE)))</f>
        <v>SEN</v>
      </c>
      <c r="M5" s="239" t="e">
        <f t="shared" si="2"/>
        <v>#N/A</v>
      </c>
      <c r="N5" s="239">
        <v>29</v>
      </c>
      <c r="O5" s="339">
        <v>518</v>
      </c>
      <c r="Q5" s="318"/>
    </row>
    <row r="6" spans="2:17" ht="16.2" thickBot="1">
      <c r="B6" s="358"/>
      <c r="C6" s="268">
        <v>4</v>
      </c>
      <c r="D6" s="291" t="str">
        <f t="shared" si="0"/>
        <v/>
      </c>
      <c r="E6" s="292" t="str">
        <f t="shared" si="1"/>
        <v/>
      </c>
      <c r="F6" s="284">
        <v>14</v>
      </c>
      <c r="G6" s="330">
        <v>6</v>
      </c>
      <c r="H6" s="36">
        <v>182</v>
      </c>
      <c r="I6" s="252" t="str">
        <f>IF(ISERROR(VLOOKUP(H6,Baza!A:C,2,FALSE)&amp;" "&amp;"("&amp;H6&amp;")"),"",(VLOOKUP(H6,Baza!A:C,2,FALSE)&amp;" "&amp;"("&amp;H6&amp;")"))</f>
        <v>Сара А.Стојановска (182)</v>
      </c>
      <c r="J6" s="252" t="str">
        <f>IF(ISERROR(VLOOKUP(H6,Baza!A:C,3,FALSE)),"",(VLOOKUP(H6,Baza!A:C,3,FALSE)))</f>
        <v>Крива Паланка</v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13</v>
      </c>
      <c r="O6" s="330">
        <v>495</v>
      </c>
      <c r="Q6" s="318"/>
    </row>
    <row r="7" spans="2:17">
      <c r="B7" s="359" t="s">
        <v>63</v>
      </c>
      <c r="C7" s="264">
        <v>5</v>
      </c>
      <c r="D7" s="285" t="str">
        <f t="shared" si="0"/>
        <v>Моника Стајковска (337)</v>
      </c>
      <c r="E7" s="286" t="str">
        <f t="shared" si="1"/>
        <v>Берово</v>
      </c>
      <c r="F7" s="284">
        <v>17</v>
      </c>
      <c r="G7" s="330">
        <v>10</v>
      </c>
      <c r="H7" s="36">
        <v>140</v>
      </c>
      <c r="I7" s="252" t="str">
        <f>IF(ISERROR(VLOOKUP(H7,Baza!A:C,2,FALSE)&amp;" "&amp;"("&amp;H7&amp;")"),"",(VLOOKUP(H7,Baza!A:C,2,FALSE)&amp;" "&amp;"("&amp;H7&amp;")"))</f>
        <v>Изабела Ковачовска (140)</v>
      </c>
      <c r="J7" s="252" t="str">
        <f>IF(ISERROR(VLOOKUP(H7,Baza!A:C,3,FALSE)),"",(VLOOKUP(H7,Baza!A:C,3,FALSE)))</f>
        <v>Берово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3</v>
      </c>
      <c r="O7" s="330">
        <v>425</v>
      </c>
      <c r="Q7" s="318"/>
    </row>
    <row r="8" spans="2:17">
      <c r="B8" s="357"/>
      <c r="C8" s="265">
        <v>6</v>
      </c>
      <c r="D8" s="287" t="str">
        <f t="shared" si="0"/>
        <v>Сара А.Стојановска (182)</v>
      </c>
      <c r="E8" s="288" t="str">
        <f t="shared" si="1"/>
        <v>Крива Паланка</v>
      </c>
      <c r="F8" s="284">
        <v>31</v>
      </c>
      <c r="G8" s="243">
        <v>2</v>
      </c>
      <c r="H8" s="36">
        <v>339</v>
      </c>
      <c r="I8" s="252" t="str">
        <f>IF(ISERROR(VLOOKUP(H8,Baza!A:C,2,FALSE)&amp;" "&amp;"("&amp;H8&amp;")"),"",(VLOOKUP(H8,Baza!A:C,2,FALSE)&amp;" "&amp;"("&amp;H8&amp;")"))</f>
        <v>Сара Ризовска (339)</v>
      </c>
      <c r="J8" s="252" t="str">
        <f>IF(ISERROR(VLOOKUP(H8,Baza!A:C,3,FALSE)),"",(VLOOKUP(H8,Baza!A:C,3,FALSE)))</f>
        <v>Берово</v>
      </c>
      <c r="K8" s="311" t="str">
        <f>IF(ISERROR(VLOOKUP(H8,Baza!A:D,4,FALSE)),"",(VLOOKUP(H8,Baza!A:D,4,FALSE)))</f>
        <v>U-12</v>
      </c>
      <c r="M8" s="239" t="e">
        <f t="shared" si="2"/>
        <v>#N/A</v>
      </c>
      <c r="N8" s="239">
        <v>31</v>
      </c>
      <c r="O8" s="339">
        <v>308</v>
      </c>
      <c r="Q8" s="318"/>
    </row>
    <row r="9" spans="2:17">
      <c r="B9" s="357"/>
      <c r="C9" s="265">
        <v>7</v>
      </c>
      <c r="D9" s="287" t="str">
        <f t="shared" si="0"/>
        <v>Натали Бејковска (586)</v>
      </c>
      <c r="E9" s="288" t="str">
        <f t="shared" si="1"/>
        <v>Пелагонија</v>
      </c>
      <c r="F9" s="284">
        <v>16</v>
      </c>
      <c r="G9" s="330">
        <v>11</v>
      </c>
      <c r="H9" s="36">
        <v>349</v>
      </c>
      <c r="I9" s="252" t="str">
        <f>IF(ISERROR(VLOOKUP(H9,Baza!A:C,2,FALSE)&amp;" "&amp;"("&amp;H9&amp;")"),"",(VLOOKUP(H9,Baza!A:C,2,FALSE)&amp;" "&amp;"("&amp;H9&amp;")"))</f>
        <v>Благица Печинска (349)</v>
      </c>
      <c r="J9" s="252" t="str">
        <f>IF(ISERROR(VLOOKUP(H9,Baza!A:C,3,FALSE)),"",(VLOOKUP(H9,Baza!A:C,3,FALSE)))</f>
        <v>Берово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10</v>
      </c>
      <c r="O9" s="330">
        <v>5</v>
      </c>
      <c r="Q9" s="318"/>
    </row>
    <row r="10" spans="2:17" ht="16.2" thickBot="1">
      <c r="B10" s="360"/>
      <c r="C10" s="266">
        <v>8</v>
      </c>
      <c r="D10" s="289" t="str">
        <f t="shared" si="0"/>
        <v>Ангела Чавкар (677)</v>
      </c>
      <c r="E10" s="290" t="str">
        <f t="shared" si="1"/>
        <v>Крушево</v>
      </c>
      <c r="F10" s="284">
        <v>26</v>
      </c>
      <c r="G10" s="243">
        <v>8</v>
      </c>
      <c r="H10" s="36">
        <v>677</v>
      </c>
      <c r="I10" s="252" t="str">
        <f>IF(ISERROR(VLOOKUP(H10,Baza!A:C,2,FALSE)&amp;" "&amp;"("&amp;H10&amp;")"),"",(VLOOKUP(H10,Baza!A:C,2,FALSE)&amp;" "&amp;"("&amp;H10&amp;")"))</f>
        <v>Ангела Чавкар (677)</v>
      </c>
      <c r="J10" s="252" t="str">
        <f>IF(ISERROR(VLOOKUP(H10,Baza!A:C,3,FALSE)),"",(VLOOKUP(H10,Baza!A:C,3,FALSE)))</f>
        <v>Крушево</v>
      </c>
      <c r="K10" s="311">
        <f>IF(ISERROR(VLOOKUP(H10,Baza!A:D,4,FALSE)),"",(VLOOKUP(H10,Baza!A:D,4,FALSE)))</f>
        <v>0</v>
      </c>
      <c r="M10" s="239" t="e">
        <f t="shared" si="2"/>
        <v>#N/A</v>
      </c>
      <c r="N10" s="239">
        <v>26</v>
      </c>
      <c r="O10" s="339">
        <v>0</v>
      </c>
      <c r="Q10" s="318"/>
    </row>
    <row r="11" spans="2:17">
      <c r="B11" s="356" t="s">
        <v>64</v>
      </c>
      <c r="C11" s="267">
        <v>9</v>
      </c>
      <c r="D11" s="293" t="str">
        <f t="shared" si="0"/>
        <v>Фани Јованоска (193)</v>
      </c>
      <c r="E11" s="294" t="str">
        <f t="shared" si="1"/>
        <v>Младост</v>
      </c>
      <c r="F11" s="284">
        <v>5</v>
      </c>
      <c r="G11" s="330">
        <v>7</v>
      </c>
      <c r="H11" s="36">
        <v>586</v>
      </c>
      <c r="I11" s="252" t="str">
        <f>IF(ISERROR(VLOOKUP(H11,Baza!A:C,2,FALSE)&amp;" "&amp;"("&amp;H11&amp;")"),"",(VLOOKUP(H11,Baza!A:C,2,FALSE)&amp;" "&amp;"("&amp;H11&amp;")"))</f>
        <v>Натали Бејковска (586)</v>
      </c>
      <c r="J11" s="252" t="str">
        <f>IF(ISERROR(VLOOKUP(H11,Baza!A:C,3,FALSE)),"",(VLOOKUP(H11,Baza!A:C,3,FALSE)))</f>
        <v>Пелагонија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6</v>
      </c>
      <c r="O11" s="330">
        <v>0</v>
      </c>
      <c r="Q11" s="318"/>
    </row>
    <row r="12" spans="2:17">
      <c r="B12" s="357"/>
      <c r="C12" s="265">
        <v>10</v>
      </c>
      <c r="D12" s="287" t="str">
        <f t="shared" si="0"/>
        <v>Изабела Ковачовска (140)</v>
      </c>
      <c r="E12" s="288" t="str">
        <f t="shared" si="1"/>
        <v>Берово</v>
      </c>
      <c r="F12" s="284">
        <v>10</v>
      </c>
      <c r="G12" s="330">
        <v>3</v>
      </c>
      <c r="H12" s="36">
        <v>588</v>
      </c>
      <c r="I12" s="252" t="str">
        <f>IF(ISERROR(VLOOKUP(H12,Baza!A:C,2,FALSE)&amp;" "&amp;"("&amp;H12&amp;")"),"",(VLOOKUP(H12,Baza!A:C,2,FALSE)&amp;" "&amp;"("&amp;H12&amp;")"))</f>
        <v>Калина Митева (588)</v>
      </c>
      <c r="J12" s="252" t="str">
        <f>IF(ISERROR(VLOOKUP(H12,Baza!A:C,3,FALSE)),"",(VLOOKUP(H12,Baza!A:C,3,FALSE)))</f>
        <v>Пелагонија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12</v>
      </c>
      <c r="O12" s="330">
        <v>0</v>
      </c>
      <c r="Q12" s="318"/>
    </row>
    <row r="13" spans="2:17">
      <c r="B13" s="357"/>
      <c r="C13" s="265">
        <v>11</v>
      </c>
      <c r="D13" s="287" t="str">
        <f t="shared" si="0"/>
        <v>Благица Печинска (349)</v>
      </c>
      <c r="E13" s="288" t="str">
        <f t="shared" si="1"/>
        <v>Берово</v>
      </c>
      <c r="F13" s="284">
        <v>23</v>
      </c>
      <c r="G13" s="243">
        <v>12</v>
      </c>
      <c r="H13" s="36">
        <v>590</v>
      </c>
      <c r="I13" s="252" t="str">
        <f>IF(ISERROR(VLOOKUP(H13,Baza!A:C,2,FALSE)&amp;" "&amp;"("&amp;H13&amp;")"),"",(VLOOKUP(H13,Baza!A:C,2,FALSE)&amp;" "&amp;"("&amp;H13&amp;")"))</f>
        <v>Ива Трајковски (590)</v>
      </c>
      <c r="J13" s="252" t="str">
        <f>IF(ISERROR(VLOOKUP(H13,Baza!A:C,3,FALSE)),"",(VLOOKUP(H13,Baza!A:C,3,FALSE)))</f>
        <v>Пелагонија</v>
      </c>
      <c r="K13" s="311">
        <f>IF(ISERROR(VLOOKUP(H13,Baza!A:D,4,FALSE)),"",(VLOOKUP(H13,Baza!A:D,4,FALSE)))</f>
        <v>0</v>
      </c>
      <c r="M13" s="239" t="e">
        <f t="shared" si="2"/>
        <v>#N/A</v>
      </c>
      <c r="N13" s="239">
        <v>23</v>
      </c>
      <c r="O13" s="339">
        <v>0</v>
      </c>
      <c r="Q13" s="318"/>
    </row>
    <row r="14" spans="2:17" ht="16.2" thickBot="1">
      <c r="B14" s="358"/>
      <c r="C14" s="268">
        <v>12</v>
      </c>
      <c r="D14" s="291" t="str">
        <f t="shared" si="0"/>
        <v>Ива Трајковски (590)</v>
      </c>
      <c r="E14" s="292" t="str">
        <f t="shared" si="1"/>
        <v>Пелагонија</v>
      </c>
      <c r="F14" s="284">
        <v>9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16</v>
      </c>
      <c r="O14" s="330"/>
      <c r="Q14" s="318"/>
    </row>
    <row r="15" spans="2:17">
      <c r="B15" s="359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7"/>
      <c r="C16" s="265">
        <v>14</v>
      </c>
      <c r="D16" s="287" t="str">
        <f t="shared" si="0"/>
        <v/>
      </c>
      <c r="E16" s="288" t="str">
        <f t="shared" si="1"/>
        <v/>
      </c>
      <c r="F16" s="284">
        <v>8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4</v>
      </c>
      <c r="O16" s="330"/>
      <c r="Q16" s="318"/>
    </row>
    <row r="17" spans="2:15">
      <c r="B17" s="357"/>
      <c r="C17" s="265">
        <v>15</v>
      </c>
      <c r="D17" s="287" t="str">
        <f t="shared" si="0"/>
        <v/>
      </c>
      <c r="E17" s="288" t="str">
        <f t="shared" si="1"/>
        <v/>
      </c>
      <c r="F17" s="284">
        <v>28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28</v>
      </c>
      <c r="O17" s="339"/>
    </row>
    <row r="18" spans="2:15" ht="16.2" thickBot="1">
      <c r="B18" s="360"/>
      <c r="C18" s="266">
        <v>16</v>
      </c>
      <c r="D18" s="289" t="str">
        <f t="shared" si="0"/>
        <v/>
      </c>
      <c r="E18" s="290" t="str">
        <f t="shared" si="1"/>
        <v/>
      </c>
      <c r="F18" s="284">
        <v>3</v>
      </c>
      <c r="G18" s="330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18</v>
      </c>
      <c r="O18" s="330"/>
    </row>
    <row r="19" spans="2:15">
      <c r="B19" s="356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18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18</v>
      </c>
      <c r="O19" s="339"/>
    </row>
    <row r="20" spans="2:15">
      <c r="B20" s="357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7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8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9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7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7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0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6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7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7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8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9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7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7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0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6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7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7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8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9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7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7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60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6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7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7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8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9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7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7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60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6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7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7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8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9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7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7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0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6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7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7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8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9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7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7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0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9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N11" sqref="N11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Софија Хасану (194)</v>
      </c>
      <c r="E4" s="32">
        <f>C4+4</f>
        <v>5</v>
      </c>
      <c r="F4" s="33" t="str">
        <f>IF(VLOOKUP(E4,PARTICIPANTS!$C$3:$D$98,2,FALSE)="","",(VLOOKUP(E4,PARTICIPANTS!$C$3:$D$98,2,FALSE)))</f>
        <v>Моника Стајковска (337)</v>
      </c>
      <c r="G4" s="32">
        <f>E4+4</f>
        <v>9</v>
      </c>
      <c r="H4" s="33" t="str">
        <f>IF(VLOOKUP(G4,PARTICIPANTS!$C$3:$D$98,2,FALSE)="","",(VLOOKUP(G4,PARTICIPANTS!$C$3:$D$98,2,FALSE)))</f>
        <v>Фани Јованоска (193)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Сара Ризовска (339)</v>
      </c>
      <c r="E5" s="32">
        <f t="shared" ref="E5:I7" si="0">C5+4</f>
        <v>6</v>
      </c>
      <c r="F5" s="33" t="str">
        <f>IF(VLOOKUP(E5,PARTICIPANTS!$C$3:$D$98,2,FALSE)="","",(VLOOKUP(E5,PARTICIPANTS!$C$3:$D$98,2,FALSE)))</f>
        <v>Сара А.Стојановска (182)</v>
      </c>
      <c r="G5" s="32">
        <f t="shared" si="0"/>
        <v>10</v>
      </c>
      <c r="H5" s="33" t="str">
        <f>IF(VLOOKUP(G5,PARTICIPANTS!$C$3:$D$98,2,FALSE)="","",(VLOOKUP(G5,PARTICIPANTS!$C$3:$D$98,2,FALSE)))</f>
        <v>Изабела Ковачовска (140)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Калина Митева (588)</v>
      </c>
      <c r="E6" s="32">
        <f t="shared" si="0"/>
        <v>7</v>
      </c>
      <c r="F6" s="33" t="str">
        <f>IF(VLOOKUP(E6,PARTICIPANTS!$C$3:$D$98,2,FALSE)="","",(VLOOKUP(E6,PARTICIPANTS!$C$3:$D$98,2,FALSE)))</f>
        <v>Натали Бејковска (586)</v>
      </c>
      <c r="G6" s="32">
        <f t="shared" si="0"/>
        <v>11</v>
      </c>
      <c r="H6" s="33" t="str">
        <f>IF(VLOOKUP(G6,PARTICIPANTS!$C$3:$D$98,2,FALSE)="","",(VLOOKUP(G6,PARTICIPANTS!$C$3:$D$98,2,FALSE)))</f>
        <v>Благица Печинска (349)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>Ангела Чавкар (677)</v>
      </c>
      <c r="G7" s="32">
        <f t="shared" si="0"/>
        <v>12</v>
      </c>
      <c r="H7" s="33" t="str">
        <f>IF(VLOOKUP(G7,PARTICIPANTS!$C$3:$D$98,2,FALSE)="","",(VLOOKUP(G7,PARTICIPANTS!$C$3:$D$98,2,FALSE)))</f>
        <v>Ива Трајковски (590)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  <row r="733" spans="1:3">
      <c r="A733" s="75">
        <v>739</v>
      </c>
      <c r="B733" s="227" t="s">
        <v>921</v>
      </c>
      <c r="C733" s="230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Софија Хасану (194)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Сара Ризовска (339)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Калина Митева (588)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Софија Хасану (194)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Сара Ризовска (339)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Сара Ризовска (339)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Калина Митева (588)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Калина Митева (588)</v>
      </c>
      <c r="D18" s="140">
        <v>2</v>
      </c>
      <c r="E18" s="141" t="str">
        <f>IF(C5="","",VLOOKUP(D18,$B$3:$E$6,2,FALSE))</f>
        <v>Сара Ризовска (339)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Софија Хасану (194)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Софија Хасану (194)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67</v>
      </c>
      <c r="Q3" s="111">
        <f>IF(AND(T9="",T13="",T17=""),"",AP3)</f>
        <v>36</v>
      </c>
      <c r="R3" s="383">
        <f>IF(ISERROR(IF(AND(T9="",T13="",T17=""),"",SUM(AB3:AD3)+(N3-O3)/1000)+(AK3/10000)),"",IF(AND(T9="",T13="",T17=""),"",SUM(AB3:AD3)+(N3-O3)/1000)+(AK3/10000)+(AG3/100000))</f>
        <v>4.0097700000000005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Сара Ризовска (339)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67</v>
      </c>
      <c r="AH3" s="10">
        <f>F9+H9+J9+L9+N9+P9+R9</f>
        <v>34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31</v>
      </c>
      <c r="AL3" s="385"/>
      <c r="AM3" s="10">
        <f>AH5</f>
        <v>18</v>
      </c>
      <c r="AN3" s="10">
        <f>AI4</f>
        <v>18</v>
      </c>
      <c r="AO3" s="10">
        <f>AJ6</f>
        <v>0</v>
      </c>
      <c r="AP3" s="9">
        <f>SUM(AM3:AO3)</f>
        <v>36</v>
      </c>
    </row>
    <row r="4" spans="2:47" ht="24" customHeight="1">
      <c r="B4" s="101">
        <v>2</v>
      </c>
      <c r="C4" s="380" t="str">
        <f>IF(GROUPS!D5="","",GROUPS!D5)</f>
        <v>Сара Ризовска (339)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51</v>
      </c>
      <c r="Q4" s="111">
        <f>IF(AND(T10="",U13="",U18=""),"",AP4)</f>
        <v>54</v>
      </c>
      <c r="R4" s="383">
        <f>IF(ISERROR(IF(AND(T10="",U13="",U18=""),"",SUM(AB4:AD4)+(N4-O4)/1000)+(AK4/10000)+(AG4/100000)),"",IF(AND(T10="",U13="",U18=""),"",SUM(AB4:AD4)+(N4-O4)/1000)+(AK4/10000)+(AG4/100000))</f>
        <v>3.0002099999999996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406" t="str">
        <f t="shared" si="0"/>
        <v>Калина Митева (588)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51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33</v>
      </c>
      <c r="AK4" s="384">
        <f t="shared" ref="AK4:AK6" si="2">SUM(AH4:AJ4)-SUM(AM4:AO4)</f>
        <v>-3</v>
      </c>
      <c r="AL4" s="385"/>
      <c r="AM4" s="10">
        <f>AH6</f>
        <v>0</v>
      </c>
      <c r="AN4" s="10">
        <f>AI3</f>
        <v>33</v>
      </c>
      <c r="AO4" s="10">
        <f>AJ5</f>
        <v>21</v>
      </c>
      <c r="AP4" s="9">
        <f t="shared" ref="AP4:AP6" si="3">SUM(AM4:AO4)</f>
        <v>54</v>
      </c>
    </row>
    <row r="5" spans="2:47" ht="24" customHeight="1">
      <c r="B5" s="101">
        <v>3</v>
      </c>
      <c r="C5" s="380" t="str">
        <f>IF(GROUPS!D6="","",GROUPS!D6)</f>
        <v>Калина Митева (588)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39</v>
      </c>
      <c r="Q5" s="111">
        <f>IF(AND(U9="",T14="",T18=""),"",AP5)</f>
        <v>67</v>
      </c>
      <c r="R5" s="383">
        <f>IF(ISERROR(IF(AND(U9="",T14="",T18=""),"",SUM(AB5:AD5)+(N5-O5)/1000)+(AK5/10000)+(AG5/100000)),"",IF(AND(U9="",T14="",T18=""),"",SUM(AB5:AD5)+(N5-O5)/1000)+(AK5/10000)+(AG5/100000))</f>
        <v>1.99159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39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21</v>
      </c>
      <c r="AK5" s="384">
        <f t="shared" si="2"/>
        <v>-28</v>
      </c>
      <c r="AL5" s="385"/>
      <c r="AM5" s="10">
        <f>AH3</f>
        <v>34</v>
      </c>
      <c r="AN5" s="10">
        <f>AI6</f>
        <v>0</v>
      </c>
      <c r="AO5" s="10">
        <f>AJ4</f>
        <v>33</v>
      </c>
      <c r="AP5" s="9">
        <f t="shared" si="3"/>
        <v>67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157</v>
      </c>
      <c r="Q7" s="127">
        <f>SUM(Q3:Q6)</f>
        <v>157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Калина Митева (588)</v>
      </c>
      <c r="F9" s="132">
        <v>12</v>
      </c>
      <c r="G9" s="133">
        <v>10</v>
      </c>
      <c r="H9" s="134">
        <v>11</v>
      </c>
      <c r="I9" s="133">
        <v>5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Ризовска (339)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Сара Ризовска (339)</v>
      </c>
      <c r="F13" s="132">
        <v>11</v>
      </c>
      <c r="G13" s="133">
        <v>5</v>
      </c>
      <c r="H13" s="134">
        <v>11</v>
      </c>
      <c r="I13" s="133">
        <v>4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Калина Митева (588)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Калина Митева (588)</v>
      </c>
      <c r="D18" s="140">
        <v>2</v>
      </c>
      <c r="E18" s="141" t="str">
        <f>IF(C4="","",VLOOKUP(D18,$B$3:$E$6,2,FALSE))</f>
        <v>Сара Ризовска (339)</v>
      </c>
      <c r="F18" s="142">
        <v>9</v>
      </c>
      <c r="G18" s="143">
        <v>11</v>
      </c>
      <c r="H18" s="144">
        <v>3</v>
      </c>
      <c r="I18" s="143">
        <v>11</v>
      </c>
      <c r="J18" s="142">
        <v>9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Моника Стајковска (337)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Моника Стајковска (337)</v>
      </c>
      <c r="D3" s="381"/>
      <c r="E3" s="382"/>
      <c r="F3" s="10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114</v>
      </c>
      <c r="Q3" s="111">
        <f>IF(AND(T9="",T13="",T17=""),"",AP3)</f>
        <v>71</v>
      </c>
      <c r="R3" s="383">
        <f>IF(ISERROR(IF(AND(T9="",T13="",T17=""),"",SUM(AB3:AD3)+(N3-O3)/1000)+(AK3/10000)),"",IF(AND(T9="",T13="",T17=""),"",SUM(AB3:AD3)+(N3-O3)/1000)+(AK3/10000)+(AG3/100000))</f>
        <v>6.0124399999999998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Сара А.Стојановска (182)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114</v>
      </c>
      <c r="AH3" s="10">
        <f>F9+H9+J9+L9+N9+P9+R9</f>
        <v>33</v>
      </c>
      <c r="AI3" s="10">
        <f>F13+H13+J13+L13+N13+P13+R13</f>
        <v>48</v>
      </c>
      <c r="AJ3" s="10">
        <f>F17+H17+J17+L17+N17+P17+R17</f>
        <v>33</v>
      </c>
      <c r="AK3" s="384">
        <f>SUM(AH3:AJ3)-SUM(AM3:AO3)</f>
        <v>43</v>
      </c>
      <c r="AL3" s="385"/>
      <c r="AM3" s="10">
        <f>AH5</f>
        <v>23</v>
      </c>
      <c r="AN3" s="10">
        <f>AI4</f>
        <v>38</v>
      </c>
      <c r="AO3" s="10">
        <f>AJ6</f>
        <v>10</v>
      </c>
      <c r="AP3" s="9">
        <f>SUM(AM3:AO3)</f>
        <v>71</v>
      </c>
    </row>
    <row r="4" spans="2:47" ht="24" customHeight="1">
      <c r="B4" s="101">
        <v>2</v>
      </c>
      <c r="C4" s="380" t="str">
        <f>IF(GROUPS!F5="","",GROUPS!F5)</f>
        <v>Сара А.Стојановска (182)</v>
      </c>
      <c r="D4" s="381"/>
      <c r="E4" s="382"/>
      <c r="F4" s="11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105</v>
      </c>
      <c r="Q4" s="111">
        <f>IF(AND(T10="",U13="",U18=""),"",AP4)</f>
        <v>79</v>
      </c>
      <c r="R4" s="383">
        <f>IF(ISERROR(IF(AND(T10="",U13="",U18=""),"",SUM(AB4:AD4)+(N4-O4)/1000)+(AK4/10000)+(AG4/100000)),"",IF(AND(T10="",U13="",U18=""),"",SUM(AB4:AD4)+(N4-O4)/1000)+(AK4/10000)+(AG4/100000))</f>
        <v>5.0086500000000003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Натали Бејковска (586)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105</v>
      </c>
      <c r="AH4" s="10">
        <f>F10+H10+J10+L10+N10+P10+R10</f>
        <v>33</v>
      </c>
      <c r="AI4" s="10">
        <f>G13+I13+K13+M13+O13+Q13+S13</f>
        <v>38</v>
      </c>
      <c r="AJ4" s="10">
        <f>G18+I18+K18+M18+O18+Q18+S18</f>
        <v>34</v>
      </c>
      <c r="AK4" s="384">
        <f t="shared" ref="AK4:AK6" si="2">SUM(AH4:AJ4)-SUM(AM4:AO4)</f>
        <v>26</v>
      </c>
      <c r="AL4" s="385"/>
      <c r="AM4" s="10">
        <f>AH6</f>
        <v>7</v>
      </c>
      <c r="AN4" s="10">
        <f>AI3</f>
        <v>48</v>
      </c>
      <c r="AO4" s="10">
        <f>AJ5</f>
        <v>24</v>
      </c>
      <c r="AP4" s="9">
        <f t="shared" ref="AP4:AP6" si="3">SUM(AM4:AO4)</f>
        <v>79</v>
      </c>
    </row>
    <row r="5" spans="2:47" ht="24" customHeight="1">
      <c r="B5" s="101">
        <v>3</v>
      </c>
      <c r="C5" s="380" t="str">
        <f>IF(GROUPS!F6="","",GROUPS!F6)</f>
        <v>Натали Бејковска (586)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81</v>
      </c>
      <c r="Q5" s="111">
        <f>IF(AND(U9="",T14="",T18=""),"",AP5)</f>
        <v>84</v>
      </c>
      <c r="R5" s="383">
        <f>IF(ISERROR(IF(AND(U9="",T14="",T18=""),"",SUM(AB5:AD5)+(N5-O5)/1000)+(AK5/10000)+(AG5/100000)),"",IF(AND(U9="",T14="",T18=""),"",SUM(AB5:AD5)+(N5-O5)/1000)+(AK5/10000)+(AG5/100000))</f>
        <v>3.9975099999999997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>Ангела Чавкар (677)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81</v>
      </c>
      <c r="AH5" s="10">
        <f>G9+I9+K9+M9+O9+Q9+S9</f>
        <v>23</v>
      </c>
      <c r="AI5" s="10">
        <f>F14+H14+J14+L14+N14+P14+R14</f>
        <v>34</v>
      </c>
      <c r="AJ5" s="10">
        <f>F18+H18+J18+L18+N18+P18+R18</f>
        <v>24</v>
      </c>
      <c r="AK5" s="384">
        <f t="shared" si="2"/>
        <v>-3</v>
      </c>
      <c r="AL5" s="385"/>
      <c r="AM5" s="10">
        <f>AH3</f>
        <v>33</v>
      </c>
      <c r="AN5" s="10">
        <f>AI6</f>
        <v>17</v>
      </c>
      <c r="AO5" s="10">
        <f>AJ4</f>
        <v>34</v>
      </c>
      <c r="AP5" s="9">
        <f t="shared" si="3"/>
        <v>84</v>
      </c>
    </row>
    <row r="6" spans="2:47" ht="24" customHeight="1" thickBot="1">
      <c r="B6" s="116">
        <v>4</v>
      </c>
      <c r="C6" s="389" t="str">
        <f>IF(GROUPS!F7="","",GROUPS!F7)</f>
        <v>Ангела Чавкар (677)</v>
      </c>
      <c r="D6" s="390"/>
      <c r="E6" s="39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34</v>
      </c>
      <c r="Q6" s="125">
        <f>IF(AND(U10="",U14="",U17=""),"",AP6)</f>
        <v>100</v>
      </c>
      <c r="R6" s="392">
        <f>IF(ISERROR(IF(AND(U10="",U14="",U17=""),"",SUM(AB6:AD6)+(N6-O6)/1000)+(AK6/10000)+(AG6/100000)),"",IF(AND(U10="",U14="",U17=""),"",SUM(AB6:AD6)+(N6-O6)/1000)+(AK6/10000)+(AG6/100000))</f>
        <v>2.9847399999999999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34</v>
      </c>
      <c r="AH6" s="10">
        <f>G10+I10+K10+M10+O10+Q10+S10</f>
        <v>7</v>
      </c>
      <c r="AI6" s="10">
        <f>G14+I14+K14+M14+O14+Q14+S14</f>
        <v>17</v>
      </c>
      <c r="AJ6" s="10">
        <f>G17+I17+K17+M17+O17+Q17+S17</f>
        <v>10</v>
      </c>
      <c r="AK6" s="384">
        <f t="shared" si="2"/>
        <v>-66</v>
      </c>
      <c r="AL6" s="385"/>
      <c r="AM6" s="10">
        <f>AH4</f>
        <v>33</v>
      </c>
      <c r="AN6" s="10">
        <f>AI5</f>
        <v>34</v>
      </c>
      <c r="AO6" s="10">
        <f>AJ3</f>
        <v>33</v>
      </c>
      <c r="AP6" s="9">
        <f t="shared" si="3"/>
        <v>100</v>
      </c>
    </row>
    <row r="7" spans="2:47" ht="18.600000000000001" thickBot="1">
      <c r="P7" s="127">
        <f>SUM(P3:P6)</f>
        <v>334</v>
      </c>
      <c r="Q7" s="127">
        <f>SUM(Q3:Q6)</f>
        <v>334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Натали Бејковска (586)</v>
      </c>
      <c r="F9" s="132">
        <v>11</v>
      </c>
      <c r="G9" s="133">
        <v>7</v>
      </c>
      <c r="H9" s="134">
        <v>11</v>
      </c>
      <c r="I9" s="133">
        <v>8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А.Стојановска (182)</v>
      </c>
      <c r="D10" s="140">
        <v>4</v>
      </c>
      <c r="E10" s="141" t="str">
        <f>IF(C6="","",VLOOKUP(D10,$B$3:$E$6,2,FALSE))</f>
        <v>Ангела Чавкар (677)</v>
      </c>
      <c r="F10" s="142">
        <v>11</v>
      </c>
      <c r="G10" s="143">
        <v>1</v>
      </c>
      <c r="H10" s="144">
        <v>11</v>
      </c>
      <c r="I10" s="143">
        <v>4</v>
      </c>
      <c r="J10" s="142">
        <v>11</v>
      </c>
      <c r="K10" s="145">
        <v>2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Сара А.Стојановска (182)</v>
      </c>
      <c r="F13" s="132">
        <v>11</v>
      </c>
      <c r="G13" s="133">
        <v>4</v>
      </c>
      <c r="H13" s="134">
        <v>11</v>
      </c>
      <c r="I13" s="133">
        <v>3</v>
      </c>
      <c r="J13" s="132">
        <v>7</v>
      </c>
      <c r="K13" s="135">
        <v>11</v>
      </c>
      <c r="L13" s="134">
        <v>8</v>
      </c>
      <c r="M13" s="133">
        <v>11</v>
      </c>
      <c r="N13" s="132">
        <v>11</v>
      </c>
      <c r="O13" s="135">
        <v>9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Натали Бејковска (586)</v>
      </c>
      <c r="D14" s="140">
        <v>4</v>
      </c>
      <c r="E14" s="141" t="str">
        <f>IF(C6="","",VLOOKUP(D14,$B$3:$E$6,2,FALSE))</f>
        <v>Ангела Чавкар (677)</v>
      </c>
      <c r="F14" s="142">
        <v>12</v>
      </c>
      <c r="G14" s="143">
        <v>10</v>
      </c>
      <c r="H14" s="144">
        <v>11</v>
      </c>
      <c r="I14" s="143">
        <v>5</v>
      </c>
      <c r="J14" s="142">
        <v>11</v>
      </c>
      <c r="K14" s="145">
        <v>2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>Ангела Чавкар (677)</v>
      </c>
      <c r="F17" s="132">
        <v>11</v>
      </c>
      <c r="G17" s="133">
        <v>2</v>
      </c>
      <c r="H17" s="134">
        <v>11</v>
      </c>
      <c r="I17" s="133">
        <v>4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Натали Бејковска (586)</v>
      </c>
      <c r="D18" s="140">
        <v>2</v>
      </c>
      <c r="E18" s="141" t="str">
        <f>IF(C4="","",VLOOKUP(D18,$B$3:$E$6,2,FALSE))</f>
        <v>Сара А.Стојановска (182)</v>
      </c>
      <c r="F18" s="142">
        <v>6</v>
      </c>
      <c r="G18" s="143">
        <v>11</v>
      </c>
      <c r="H18" s="144">
        <v>10</v>
      </c>
      <c r="I18" s="143">
        <v>12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tabSelected="1" workbookViewId="0">
      <selection activeCell="V7" sqref="V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Изабела Ковачовска (140)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Фани Јованоска (193)</v>
      </c>
      <c r="D3" s="381"/>
      <c r="E3" s="382"/>
      <c r="F3" s="102"/>
      <c r="G3" s="103"/>
      <c r="H3" s="104">
        <f>T13</f>
        <v>1</v>
      </c>
      <c r="I3" s="105">
        <f>U13</f>
        <v>3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0</v>
      </c>
      <c r="N3" s="108">
        <f>IF(AND(T9="",T13="",T17=""),"",SUM(H3,J3,L3))</f>
        <v>7</v>
      </c>
      <c r="O3" s="109">
        <f>IF(AND(T9="",T13="",T17=""),"",SUM(I3,K3,M3))</f>
        <v>4</v>
      </c>
      <c r="P3" s="110">
        <f>IF(AND(T9="",T13="",T17=""),"",AG3)</f>
        <v>105</v>
      </c>
      <c r="Q3" s="111">
        <f>IF(AND(T9="",T13="",T17=""),"",AP3)</f>
        <v>83</v>
      </c>
      <c r="R3" s="383">
        <f>IF(ISERROR(IF(AND(T9="",T13="",T17=""),"",SUM(AB3:AD3)+(N3-O3)/1000)+(AK3/10000)),"",IF(AND(T9="",T13="",T17=""),"",SUM(AB3:AD3)+(N3-O3)/1000)+(AK3/10000)+(AG3/100000))</f>
        <v>5.0062500000000005</v>
      </c>
      <c r="S3" s="383"/>
      <c r="T3" s="112">
        <f>IF(ISERROR(IF(C3="","",RANK(R3,$R$3:$S$6,0))),"",IF(C3="","",RANK(R3,$R$3:$S$6,0)))</f>
        <v>2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Фани Јованоска (193)</v>
      </c>
      <c r="Y3" s="376"/>
      <c r="Z3" s="377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105</v>
      </c>
      <c r="AH3" s="10">
        <f>F9+H9+J9+L9+N9+P9+R9</f>
        <v>42</v>
      </c>
      <c r="AI3" s="10">
        <f>F13+H13+J13+L13+N13+P13+R13</f>
        <v>30</v>
      </c>
      <c r="AJ3" s="10">
        <f>F17+H17+J17+L17+N17+P17+R17</f>
        <v>33</v>
      </c>
      <c r="AK3" s="384">
        <f>SUM(AH3:AJ3)-SUM(AM3:AO3)</f>
        <v>22</v>
      </c>
      <c r="AL3" s="385"/>
      <c r="AM3" s="10">
        <f>AH5</f>
        <v>27</v>
      </c>
      <c r="AN3" s="10">
        <f>AI4</f>
        <v>39</v>
      </c>
      <c r="AO3" s="10">
        <f>AJ6</f>
        <v>17</v>
      </c>
      <c r="AP3" s="9">
        <f>SUM(AM3:AO3)</f>
        <v>83</v>
      </c>
    </row>
    <row r="4" spans="2:47" ht="24" customHeight="1">
      <c r="B4" s="101">
        <v>2</v>
      </c>
      <c r="C4" s="380" t="str">
        <f>IF(GROUPS!H5="","",GROUPS!H5)</f>
        <v>Изабела Ковачовска (140)</v>
      </c>
      <c r="D4" s="381"/>
      <c r="E4" s="382"/>
      <c r="F4" s="113">
        <f>U13</f>
        <v>3</v>
      </c>
      <c r="G4" s="106">
        <f>T13</f>
        <v>1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1</v>
      </c>
      <c r="P4" s="110">
        <f>IF(AND(T10="",U13="",U18=""),"",AG4)</f>
        <v>105</v>
      </c>
      <c r="Q4" s="111">
        <f>IF(AND(T10="",U13="",U18=""),"",AP4)</f>
        <v>64</v>
      </c>
      <c r="R4" s="383">
        <f>IF(ISERROR(IF(AND(T10="",U13="",U18=""),"",SUM(AB4:AD4)+(N4-O4)/1000)+(AK4/10000)+(AG4/100000)),"",IF(AND(T10="",U13="",U18=""),"",SUM(AB4:AD4)+(N4-O4)/1000)+(AK4/10000)+(AG4/100000))</f>
        <v>6.0131500000000004</v>
      </c>
      <c r="S4" s="383"/>
      <c r="T4" s="112">
        <f>IF(ISERROR(IF(C4="","",RANK(R4,$R$3:$S$6,0))),"",IF(C4="","",RANK(R4,$R$3:$S$6,0)))</f>
        <v>1</v>
      </c>
      <c r="U4" s="9"/>
      <c r="V4" s="9"/>
      <c r="W4" s="7">
        <v>3</v>
      </c>
      <c r="X4" s="386" t="str">
        <f t="shared" si="0"/>
        <v>Благица Печинска (349)</v>
      </c>
      <c r="Y4" s="387"/>
      <c r="Z4" s="388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105</v>
      </c>
      <c r="AH4" s="10">
        <f>F10+H10+J10+L10+N10+P10+R10</f>
        <v>33</v>
      </c>
      <c r="AI4" s="10">
        <f>G13+I13+K13+M13+O13+Q13+S13</f>
        <v>39</v>
      </c>
      <c r="AJ4" s="10">
        <f>G18+I18+K18+M18+O18+Q18+S18</f>
        <v>33</v>
      </c>
      <c r="AK4" s="384">
        <f t="shared" ref="AK4:AK6" si="2">SUM(AH4:AJ4)-SUM(AM4:AO4)</f>
        <v>41</v>
      </c>
      <c r="AL4" s="385"/>
      <c r="AM4" s="10">
        <f>AH6</f>
        <v>13</v>
      </c>
      <c r="AN4" s="10">
        <f>AI3</f>
        <v>30</v>
      </c>
      <c r="AO4" s="10">
        <f>AJ5</f>
        <v>21</v>
      </c>
      <c r="AP4" s="9">
        <f t="shared" ref="AP4:AP6" si="3">SUM(AM4:AO4)</f>
        <v>64</v>
      </c>
    </row>
    <row r="5" spans="2:47" ht="24" customHeight="1">
      <c r="B5" s="101">
        <v>3</v>
      </c>
      <c r="C5" s="380" t="str">
        <f>IF(GROUPS!H6="","",GROUPS!H6)</f>
        <v>Благица Печинска (349)</v>
      </c>
      <c r="D5" s="381"/>
      <c r="E5" s="382"/>
      <c r="F5" s="113">
        <f>U9</f>
        <v>1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1</v>
      </c>
      <c r="N5" s="108">
        <f>IF(AND(U9="",T14="",T18=""),"",SUM(F5,H5,L5))</f>
        <v>4</v>
      </c>
      <c r="O5" s="109">
        <f>IF(AND(U9="",T14="",T18=""),"",SUM(G5,I5,M5))</f>
        <v>7</v>
      </c>
      <c r="P5" s="110">
        <f>IF(AND(U9="",T14="",T18=""),"",AG5)</f>
        <v>87</v>
      </c>
      <c r="Q5" s="111">
        <f>IF(AND(U9="",T14="",T18=""),"",AP5)</f>
        <v>97</v>
      </c>
      <c r="R5" s="383">
        <f>IF(ISERROR(IF(AND(U9="",T14="",T18=""),"",SUM(AB5:AD5)+(N5-O5)/1000)+(AK5/10000)+(AG5/100000)),"",IF(AND(U9="",T14="",T18=""),"",SUM(AB5:AD5)+(N5-O5)/1000)+(AK5/10000)+(AG5/100000))</f>
        <v>3.9968699999999999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>Ива Трајковски (590)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87</v>
      </c>
      <c r="AH5" s="10">
        <f>G9+I9+K9+M9+O9+Q9+S9</f>
        <v>27</v>
      </c>
      <c r="AI5" s="10">
        <f>F14+H14+J14+L14+N14+P14+R14</f>
        <v>39</v>
      </c>
      <c r="AJ5" s="10">
        <f>F18+H18+J18+L18+N18+P18+R18</f>
        <v>21</v>
      </c>
      <c r="AK5" s="384">
        <f t="shared" si="2"/>
        <v>-10</v>
      </c>
      <c r="AL5" s="385"/>
      <c r="AM5" s="10">
        <f>AH3</f>
        <v>42</v>
      </c>
      <c r="AN5" s="10">
        <f>AI6</f>
        <v>22</v>
      </c>
      <c r="AO5" s="10">
        <f>AJ4</f>
        <v>33</v>
      </c>
      <c r="AP5" s="9">
        <f t="shared" si="3"/>
        <v>97</v>
      </c>
    </row>
    <row r="6" spans="2:47" ht="24" customHeight="1" thickBot="1">
      <c r="B6" s="116">
        <v>4</v>
      </c>
      <c r="C6" s="389" t="str">
        <f>IF(GROUPS!H7="","",GROUPS!H7)</f>
        <v>Ива Трајковски (590)</v>
      </c>
      <c r="D6" s="390"/>
      <c r="E6" s="39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1</v>
      </c>
      <c r="K6" s="118">
        <f>T14</f>
        <v>3</v>
      </c>
      <c r="L6" s="120"/>
      <c r="M6" s="121"/>
      <c r="N6" s="122">
        <f>IF(AND(U10="",U14="",U17=""),"",SUM(F6,H6,J6))</f>
        <v>1</v>
      </c>
      <c r="O6" s="123">
        <f>IF(AND(U10="",U14="",U17=""),"",SUM(G6,I6,K6))</f>
        <v>9</v>
      </c>
      <c r="P6" s="124">
        <f>IF(AND(U10="",U14="",U17=""),"",AG6)</f>
        <v>52</v>
      </c>
      <c r="Q6" s="125">
        <f>IF(AND(U10="",U14="",U17=""),"",AP6)</f>
        <v>105</v>
      </c>
      <c r="R6" s="392">
        <f>IF(ISERROR(IF(AND(U10="",U14="",U17=""),"",SUM(AB6:AD6)+(N6-O6)/1000)+(AK6/10000)+(AG6/100000)),"",IF(AND(U10="",U14="",U17=""),"",SUM(AB6:AD6)+(N6-O6)/1000)+(AK6/10000)+(AG6/100000))</f>
        <v>2.9872199999999998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52</v>
      </c>
      <c r="AH6" s="10">
        <f>G10+I10+K10+M10+O10+Q10+S10</f>
        <v>13</v>
      </c>
      <c r="AI6" s="10">
        <f>G14+I14+K14+M14+O14+Q14+S14</f>
        <v>22</v>
      </c>
      <c r="AJ6" s="10">
        <f>G17+I17+K17+M17+O17+Q17+S17</f>
        <v>17</v>
      </c>
      <c r="AK6" s="384">
        <f t="shared" si="2"/>
        <v>-53</v>
      </c>
      <c r="AL6" s="385"/>
      <c r="AM6" s="10">
        <f>AH4</f>
        <v>33</v>
      </c>
      <c r="AN6" s="10">
        <f>AI5</f>
        <v>39</v>
      </c>
      <c r="AO6" s="10">
        <f>AJ3</f>
        <v>33</v>
      </c>
      <c r="AP6" s="9">
        <f t="shared" si="3"/>
        <v>105</v>
      </c>
    </row>
    <row r="7" spans="2:47" ht="18.600000000000001" thickBot="1">
      <c r="P7" s="127">
        <f>SUM(P3:P6)</f>
        <v>349</v>
      </c>
      <c r="Q7" s="127">
        <f>SUM(Q3:Q6)</f>
        <v>349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Фани Јованоска (193)</v>
      </c>
      <c r="D9" s="130">
        <v>3</v>
      </c>
      <c r="E9" s="131" t="str">
        <f>IF(C5="","",VLOOKUP(D9,$B$3:$E$6,2,FALSE))</f>
        <v>Благица Печинска (349)</v>
      </c>
      <c r="F9" s="132">
        <v>9</v>
      </c>
      <c r="G9" s="133">
        <v>11</v>
      </c>
      <c r="H9" s="134">
        <v>11</v>
      </c>
      <c r="I9" s="133">
        <v>4</v>
      </c>
      <c r="J9" s="132">
        <v>11</v>
      </c>
      <c r="K9" s="135">
        <v>8</v>
      </c>
      <c r="L9" s="134">
        <v>11</v>
      </c>
      <c r="M9" s="133">
        <v>4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Изабела Ковачовска (140)</v>
      </c>
      <c r="D10" s="140">
        <v>4</v>
      </c>
      <c r="E10" s="141" t="str">
        <f>IF(C6="","",VLOOKUP(D10,$B$3:$E$6,2,FALSE))</f>
        <v>Ива Трајковски (590)</v>
      </c>
      <c r="F10" s="142">
        <v>11</v>
      </c>
      <c r="G10" s="143">
        <v>3</v>
      </c>
      <c r="H10" s="144">
        <v>11</v>
      </c>
      <c r="I10" s="143">
        <v>4</v>
      </c>
      <c r="J10" s="142">
        <v>11</v>
      </c>
      <c r="K10" s="145">
        <v>6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Фани Јованоска (193)</v>
      </c>
      <c r="D13" s="130">
        <v>2</v>
      </c>
      <c r="E13" s="131" t="str">
        <f>IF(C4="","",VLOOKUP(D13,$B$3:$E$6,2,FALSE))</f>
        <v>Изабела Ковачовска (140)</v>
      </c>
      <c r="F13" s="132">
        <v>7</v>
      </c>
      <c r="G13" s="133">
        <v>11</v>
      </c>
      <c r="H13" s="134">
        <v>11</v>
      </c>
      <c r="I13" s="133">
        <v>6</v>
      </c>
      <c r="J13" s="132">
        <v>5</v>
      </c>
      <c r="K13" s="135">
        <v>11</v>
      </c>
      <c r="L13" s="134">
        <v>7</v>
      </c>
      <c r="M13" s="133">
        <v>11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Благица Печинска (349)</v>
      </c>
      <c r="D14" s="140">
        <v>4</v>
      </c>
      <c r="E14" s="141" t="str">
        <f>IF(C6="","",VLOOKUP(D14,$B$3:$E$6,2,FALSE))</f>
        <v>Ива Трајковски (590)</v>
      </c>
      <c r="F14" s="142">
        <v>11</v>
      </c>
      <c r="G14" s="143">
        <v>7</v>
      </c>
      <c r="H14" s="144">
        <v>6</v>
      </c>
      <c r="I14" s="143">
        <v>11</v>
      </c>
      <c r="J14" s="142">
        <v>11</v>
      </c>
      <c r="K14" s="145">
        <v>1</v>
      </c>
      <c r="L14" s="144">
        <v>11</v>
      </c>
      <c r="M14" s="143">
        <v>3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Фани Јованоска (193)</v>
      </c>
      <c r="D17" s="130">
        <v>4</v>
      </c>
      <c r="E17" s="131" t="str">
        <f>IF(C6="","",VLOOKUP(D17,$B$3:$E$6,2,FALSE))</f>
        <v>Ива Трајковски (590)</v>
      </c>
      <c r="F17" s="132">
        <v>11</v>
      </c>
      <c r="G17" s="133">
        <v>6</v>
      </c>
      <c r="H17" s="134">
        <v>11</v>
      </c>
      <c r="I17" s="133">
        <v>5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Благица Печинска (349)</v>
      </c>
      <c r="D18" s="140">
        <v>2</v>
      </c>
      <c r="E18" s="141" t="str">
        <f>IF(C4="","",VLOOKUP(D18,$B$3:$E$6,2,FALSE))</f>
        <v>Изабела Ковачовска (140)</v>
      </c>
      <c r="F18" s="142">
        <v>5</v>
      </c>
      <c r="G18" s="143">
        <v>11</v>
      </c>
      <c r="H18" s="144">
        <v>8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7" sqref="F17: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Normal="100" workbookViewId="0">
      <selection activeCell="L26" sqref="L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Софија Хасану (194)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Сара Ризовска (339)</v>
      </c>
    </row>
    <row r="5" spans="2:42" ht="15.6">
      <c r="B5" s="218" t="s">
        <v>27</v>
      </c>
      <c r="C5" s="210">
        <v>3</v>
      </c>
      <c r="D5" s="211" t="str">
        <f>IF(' II'!$X$2="","",' II'!$X$2)</f>
        <v>Моника Стајковска (337)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Сара А.Стојановска (182)</v>
      </c>
    </row>
    <row r="7" spans="2:42" ht="15.6">
      <c r="B7" s="212" t="s">
        <v>29</v>
      </c>
      <c r="C7" s="213">
        <v>5</v>
      </c>
      <c r="D7" s="207" t="str">
        <f>IF(' III'!$X$2="","",' III'!$X$2)</f>
        <v>Изабела Ковачовска (140)</v>
      </c>
      <c r="F7" s="254">
        <v>1</v>
      </c>
      <c r="G7" s="96" t="str">
        <f>IF(F7="","",VLOOKUP(F7,$C$3:$D$8,2,FALSE))</f>
        <v>Софија Хасану (194)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Фани Јованоска (193)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Софија Хасану (194)</v>
      </c>
      <c r="R13" s="75">
        <v>3</v>
      </c>
      <c r="S13" s="75">
        <v>11</v>
      </c>
      <c r="T13" s="75">
        <v>11</v>
      </c>
      <c r="U13" s="75">
        <v>10</v>
      </c>
      <c r="V13" s="75">
        <v>11</v>
      </c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>Фани Јованоска (193)</v>
      </c>
      <c r="R14" s="75">
        <v>11</v>
      </c>
      <c r="S14" s="75">
        <v>5</v>
      </c>
      <c r="T14" s="75">
        <v>4</v>
      </c>
      <c r="U14" s="75">
        <v>12</v>
      </c>
      <c r="V14" s="75">
        <v>3</v>
      </c>
      <c r="W14" s="75"/>
      <c r="X14" s="75"/>
      <c r="Y14" s="17">
        <f>IF(R13="","",SUMPRODUCT(--(R13:X13&lt;R14:X14)))</f>
        <v>2</v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>Софија Хасану (194)</v>
      </c>
    </row>
    <row r="16" spans="2:42" ht="15.6">
      <c r="C16" s="35"/>
      <c r="D16" s="2"/>
      <c r="P16" s="76"/>
      <c r="Y16" s="80"/>
      <c r="AM16" s="426" t="str">
        <f>IF(AJ25="","",IF(AJ25&lt;AJ26,AB25,AB26))</f>
        <v>Изабела Ковачовска (140)</v>
      </c>
      <c r="AN16" s="426"/>
      <c r="AO16" s="427" t="str">
        <f>IF(AJ25=AJ26,"",IF(AJ34=AJ35,AB34,IF(AJ34&gt;AJ35,AB34,AB35)))</f>
        <v>Фани Јованоска (193)</v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F19" s="254">
        <v>4</v>
      </c>
      <c r="G19" s="96" t="str">
        <f>IF(F19="","",VLOOKUP(F19,$C$3:$D$8,2,FALSE))</f>
        <v>Сара А.Стојановска (182)</v>
      </c>
      <c r="H19" s="75">
        <v>9</v>
      </c>
      <c r="I19" s="75">
        <v>7</v>
      </c>
      <c r="J19" s="75">
        <v>7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28" t="str">
        <f>IF(AJ25=AJ26,"",IF(OR(AJ34&gt;AJ35,AJ34&lt;AJ35),"",AB35))</f>
        <v>Моника Стајковска (337)</v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Фани Јованоска (193)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Софија Хасану (194)</v>
      </c>
      <c r="AC25" s="75">
        <v>8</v>
      </c>
      <c r="AD25" s="75">
        <v>5</v>
      </c>
      <c r="AE25" s="75">
        <v>12</v>
      </c>
      <c r="AF25" s="75">
        <v>11</v>
      </c>
      <c r="AG25" s="75">
        <v>11</v>
      </c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Изабела Ковачовска (140)</v>
      </c>
      <c r="AC26" s="75">
        <v>11</v>
      </c>
      <c r="AD26" s="75">
        <v>11</v>
      </c>
      <c r="AE26" s="75">
        <v>10</v>
      </c>
      <c r="AF26" s="75">
        <v>8</v>
      </c>
      <c r="AG26" s="75">
        <v>9</v>
      </c>
      <c r="AH26" s="75"/>
      <c r="AI26" s="75"/>
      <c r="AJ26" s="17">
        <f>IF(AC25="","",SUMPRODUCT(--(AC25:AI25&lt;AC26:AI26)))</f>
        <v>2</v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>Софија Хасану (194)</v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>Изабела Ковачовска (140)</v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>Фани Јованоска (193)</v>
      </c>
      <c r="AO30" s="443"/>
      <c r="AP30" s="443"/>
    </row>
    <row r="31" spans="3:42" ht="15.6">
      <c r="C31" s="35"/>
      <c r="D31" s="2"/>
      <c r="F31" s="254">
        <v>5</v>
      </c>
      <c r="G31" s="96" t="str">
        <f>IF(F31="","",VLOOKUP(F31,$C$3:$D$8,2,FALSE))</f>
        <v>Изабела Ковачовска (140)</v>
      </c>
      <c r="H31" s="75">
        <v>11</v>
      </c>
      <c r="I31" s="75">
        <v>11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>Моника Стајковска (337)</v>
      </c>
      <c r="AO31" s="443"/>
      <c r="AP31" s="443"/>
    </row>
    <row r="32" spans="3:42" ht="15.6">
      <c r="C32" s="35"/>
      <c r="D32" s="2"/>
      <c r="F32" s="254">
        <v>2</v>
      </c>
      <c r="G32" s="96" t="str">
        <f>IF(F32="","",VLOOKUP(F32,$C$3:$D$8,2,FALSE))</f>
        <v>Сара Ризовска (339)</v>
      </c>
      <c r="H32" s="75">
        <v>4</v>
      </c>
      <c r="I32" s="75">
        <v>3</v>
      </c>
      <c r="J32" s="75">
        <v>9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>Сара А.Стојановска (182)</v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Фани Јованоска (193)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>Сара Ризовска (339)</v>
      </c>
      <c r="AO34" s="444"/>
      <c r="AP34" s="444"/>
    </row>
    <row r="35" spans="3:42">
      <c r="P35" s="76"/>
      <c r="Y35" s="80"/>
      <c r="AB35" s="98" t="str">
        <f>IF(Y37="","",IF(Y37&lt;Y38,Q37,Q38))</f>
        <v>Моника Стајковска (337)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>Изабела Ковачовска (140)</v>
      </c>
      <c r="R37" s="75">
        <v>7</v>
      </c>
      <c r="S37" s="75">
        <v>18</v>
      </c>
      <c r="T37" s="75">
        <v>12</v>
      </c>
      <c r="U37" s="75">
        <v>7</v>
      </c>
      <c r="V37" s="75">
        <v>11</v>
      </c>
      <c r="W37" s="75"/>
      <c r="X37" s="75"/>
      <c r="Y37" s="17">
        <f>IF(R37="","",SUMPRODUCT(--(R37:X37&gt;R38:X38)))</f>
        <v>3</v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Моника Стајковска (337)</v>
      </c>
      <c r="R38" s="75">
        <v>11</v>
      </c>
      <c r="S38" s="75">
        <v>16</v>
      </c>
      <c r="T38" s="75">
        <v>10</v>
      </c>
      <c r="U38" s="75">
        <v>11</v>
      </c>
      <c r="V38" s="75">
        <v>8</v>
      </c>
      <c r="W38" s="75"/>
      <c r="X38" s="75"/>
      <c r="Y38" s="17">
        <f>IF(R37="","",SUMPRODUCT(--(R37:X37&lt;R38:X38)))</f>
        <v>2</v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F44" s="254">
        <v>3</v>
      </c>
      <c r="G44" s="96" t="str">
        <f>IF(F44="","",VLOOKUP(F44,$C$3:$D$8,2,FALSE))</f>
        <v>Моника Стајковска (337)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7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Софија Хасану (194)</v>
      </c>
    </row>
    <row r="4" spans="2:47" ht="16.2" thickBot="1">
      <c r="B4" s="48" t="s">
        <v>55</v>
      </c>
      <c r="C4" s="48">
        <v>2</v>
      </c>
      <c r="D4" s="24" t="str">
        <f>IF(' I'!$X$3="","",' I'!$X$3)</f>
        <v>Сара Ризовска (339)</v>
      </c>
    </row>
    <row r="5" spans="2:47" ht="15.6">
      <c r="B5" s="48" t="s">
        <v>27</v>
      </c>
      <c r="C5" s="48">
        <v>3</v>
      </c>
      <c r="D5" s="27" t="str">
        <f>IF(' II'!$X$2="","",' II'!$X$2)</f>
        <v>Моника Стајковска (337)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Сара А.Стојановска (182)</v>
      </c>
    </row>
    <row r="7" spans="2:47" ht="15.6">
      <c r="B7" s="48" t="s">
        <v>29</v>
      </c>
      <c r="C7" s="48">
        <v>5</v>
      </c>
      <c r="D7" s="23" t="str">
        <f>IF(' III'!$X$2="","",' III'!$X$2)</f>
        <v>Изабела Ковачовска (140)</v>
      </c>
      <c r="F7" s="312">
        <v>1</v>
      </c>
      <c r="G7" s="151" t="str">
        <f>IF(F7="","",VLOOKUP(F7,$C$3:$D$10,2,FALSE))</f>
        <v>Софија Хасану (194)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Фани Јованоска (193)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26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26"/>
      <c r="AN17" s="426"/>
      <c r="AO17" s="427"/>
    </row>
    <row r="18" spans="2:42" ht="15.6">
      <c r="B18" s="35"/>
      <c r="C18" s="35"/>
      <c r="D18" s="2"/>
      <c r="P18" s="76"/>
      <c r="Y18" s="80"/>
      <c r="AJ18" s="8"/>
      <c r="AM18" s="426"/>
      <c r="AO18" s="427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2:42" ht="16.2" customHeight="1" thickBot="1">
      <c r="C21" s="448" t="s">
        <v>594</v>
      </c>
      <c r="D21" s="448"/>
      <c r="Y21" s="80"/>
      <c r="AM21" s="432" t="s">
        <v>59</v>
      </c>
      <c r="AN21" s="430"/>
      <c r="AO21" s="428"/>
    </row>
    <row r="22" spans="2:42" ht="15.6" customHeight="1">
      <c r="C22" s="448"/>
      <c r="D22" s="448"/>
      <c r="Y22" s="80"/>
      <c r="AM22" s="433"/>
      <c r="AN22" s="430"/>
      <c r="AO22" s="435" t="s">
        <v>60</v>
      </c>
    </row>
    <row r="23" spans="2:42" ht="16.2" customHeight="1" thickBot="1">
      <c r="C23" s="448"/>
      <c r="D23" s="448"/>
      <c r="Y23" s="80"/>
      <c r="AM23" s="434"/>
      <c r="AN23" s="431"/>
      <c r="AO23" s="436"/>
    </row>
    <row r="24" spans="2:42" ht="15.6" customHeight="1">
      <c r="C24" s="448"/>
      <c r="D24" s="448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/>
      </c>
      <c r="AO28" s="441"/>
      <c r="AP28" s="441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4" t="str">
        <f>IF(O43="","",IF(O43&lt;O44,G43,G44))</f>
        <v/>
      </c>
      <c r="AO35" s="444"/>
      <c r="AP35" s="444"/>
    </row>
    <row r="36" spans="3:42">
      <c r="P36" s="76"/>
      <c r="Y36" s="81"/>
      <c r="AL36" s="163"/>
      <c r="AM36" s="4"/>
      <c r="AN36" s="437"/>
      <c r="AO36" s="437"/>
      <c r="AP36" s="43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7"/>
      <c r="AO43" s="437"/>
      <c r="AP43" s="437"/>
    </row>
    <row r="44" spans="3:42">
      <c r="F44" s="312">
        <v>3</v>
      </c>
      <c r="G44" s="151" t="str">
        <f>IF(F44="","",VLOOKUP(F44,$C$3:$D$10,2,FALSE))</f>
        <v>Моника Стајковска (337)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zoomScale="90" zoomScaleNormal="90" workbookViewId="0">
      <selection activeCell="E42" sqref="E42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24" t="s">
        <v>61</v>
      </c>
      <c r="D1" s="425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Софија Хасану (194)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Сара Ризовска (339)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Моника Стајковска (337)</v>
      </c>
      <c r="F5" s="2">
        <v>1</v>
      </c>
      <c r="G5" s="155">
        <v>1</v>
      </c>
      <c r="H5" s="156" t="str">
        <f>IF(G5="","",VLOOKUP(G5,$C$3:$D$18,2,FALSE))</f>
        <v>Софија Хасану (194)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Сара А.Стојановска (182)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Изабела Ковачовска (140)</v>
      </c>
      <c r="F7" s="2"/>
      <c r="G7" s="153"/>
      <c r="Q7" s="76"/>
      <c r="R7" s="96" t="str">
        <f>H5</f>
        <v>Софија Хасану (194)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Фани Јованоска (193)</v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26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6" t="str">
        <f>IF(AU25="","",IF(AU25&lt;AU26,AM25,AM26))</f>
        <v/>
      </c>
      <c r="AY16" s="426"/>
      <c r="AZ16" s="427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26"/>
      <c r="AY17" s="426"/>
      <c r="AZ17" s="427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26"/>
      <c r="AZ18" s="42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28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49" t="s">
        <v>58</v>
      </c>
      <c r="AZ20" s="428"/>
    </row>
    <row r="21" spans="3:53" ht="16.2" thickBot="1">
      <c r="C21" s="35"/>
      <c r="D21" s="2"/>
      <c r="F21" s="2"/>
      <c r="G21" s="153"/>
      <c r="P21" s="8"/>
      <c r="Q21" s="76"/>
      <c r="AJ21" s="80"/>
      <c r="AX21" s="452" t="s">
        <v>59</v>
      </c>
      <c r="AY21" s="450"/>
      <c r="AZ21" s="428"/>
    </row>
    <row r="22" spans="3:53" ht="15.6">
      <c r="C22" s="35"/>
      <c r="D22" s="2"/>
      <c r="F22" s="2"/>
      <c r="G22" s="35"/>
      <c r="P22" s="11"/>
      <c r="AJ22" s="80"/>
      <c r="AX22" s="453"/>
      <c r="AY22" s="450"/>
      <c r="AZ22" s="455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4"/>
      <c r="AY23" s="451"/>
      <c r="AZ23" s="456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38" t="s">
        <v>81</v>
      </c>
      <c r="AX27" s="439"/>
      <c r="AY27" s="439"/>
      <c r="AZ27" s="439"/>
      <c r="BA27" s="440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7" t="str">
        <f>IF(AU25="","",IF(AU25&gt;AU26,AM25,AM26))</f>
        <v/>
      </c>
      <c r="AZ28" s="457"/>
      <c r="BA28" s="457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2" t="str">
        <f>IF(AU25="","",IF(AU25&lt;AU26,AM25,AM26))</f>
        <v/>
      </c>
      <c r="AZ29" s="442"/>
      <c r="BA29" s="442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3" t="str">
        <f>IF(AU25=AU26,"",IF(AU34=AU35,AM34,IF(AU34&gt;AU35,AM34,AM35)))</f>
        <v/>
      </c>
      <c r="AZ30" s="443"/>
      <c r="BA30" s="443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3" t="str">
        <f>IF(AU25=AU26,"",IF(AU34=AU35,AM35,IF(AU34&lt;AU35,AM34,AM35)))</f>
        <v/>
      </c>
      <c r="AZ31" s="443"/>
      <c r="BA31" s="443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44" t="str">
        <f>IF(Z7="","",IF(Z7&lt;Z8,R7,R8))</f>
        <v/>
      </c>
      <c r="AZ32" s="444"/>
      <c r="BA32" s="444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4" t="str">
        <f>IF(Z19="","",IF(Z19&lt;Z20,R19,R20))</f>
        <v/>
      </c>
      <c r="AZ33" s="444"/>
      <c r="BA33" s="444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4" t="str">
        <f>IF(Z31="","",IF(Z31&lt;Z32,R31,R32))</f>
        <v/>
      </c>
      <c r="AZ34" s="444"/>
      <c r="BA34" s="444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5" t="str">
        <f>IF(Z43="","",IF(Z43&lt;Z44,R43,R44))</f>
        <v/>
      </c>
      <c r="AZ35" s="445"/>
      <c r="BA35" s="445"/>
    </row>
    <row r="36" spans="3:53">
      <c r="F36" s="2"/>
      <c r="G36" s="153"/>
      <c r="AA36" s="76"/>
      <c r="AJ36" s="81"/>
      <c r="AW36" s="164"/>
      <c r="AX36" s="165"/>
      <c r="AY36" s="446"/>
      <c r="AZ36" s="446"/>
      <c r="BA36" s="446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37"/>
      <c r="AZ37" s="437"/>
      <c r="BA37" s="437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37"/>
      <c r="AZ38" s="437"/>
      <c r="BA38" s="437"/>
    </row>
    <row r="39" spans="3:53">
      <c r="F39" s="2"/>
      <c r="G39" s="153"/>
      <c r="AA39" s="76"/>
      <c r="AW39" s="163"/>
      <c r="AX39" s="4"/>
      <c r="AY39" s="437"/>
      <c r="AZ39" s="437"/>
      <c r="BA39" s="437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7"/>
      <c r="AZ40" s="437"/>
      <c r="BA40" s="437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37"/>
      <c r="AZ41" s="437"/>
      <c r="BA41" s="437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37"/>
      <c r="AZ42" s="437"/>
      <c r="BA42" s="437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37"/>
      <c r="AZ43" s="437"/>
      <c r="BA43" s="437"/>
    </row>
    <row r="44" spans="3:53">
      <c r="F44" s="2"/>
      <c r="G44" s="153"/>
      <c r="Q44" s="82"/>
      <c r="R44" s="96" t="str">
        <f>H47</f>
        <v>Моника Стајковска (337)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Моника Стајковска (337)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7"/>
      <c r="AZ50" s="437"/>
      <c r="BA50" s="437"/>
    </row>
    <row r="51" spans="47:53">
      <c r="AX51" s="4"/>
      <c r="AY51" s="437"/>
      <c r="AZ51" s="437"/>
      <c r="BA51" s="437"/>
    </row>
    <row r="52" spans="47:53">
      <c r="AX52" s="4"/>
      <c r="AY52" s="437"/>
      <c r="AZ52" s="437"/>
      <c r="BA52" s="437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Софија Хасану (194)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Сара Ризовска (339)</v>
      </c>
      <c r="E4">
        <v>1</v>
      </c>
      <c r="F4" s="152">
        <v>1</v>
      </c>
      <c r="G4" s="151" t="str">
        <f>IF(F4="","",VLOOKUP(F4,$C$3:$D$18,2,FALSE))</f>
        <v>Софија Хасану (194)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Моника Стајковска (337)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Сара А.Стојановска (182)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Изабела Ковачовска (140)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Фани Јованоска (193)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Моника Стајковска (337)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Софија Хасану (194)</v>
      </c>
      <c r="E3" s="58" t="s">
        <v>524</v>
      </c>
      <c r="F3">
        <v>1</v>
      </c>
      <c r="G3" s="47">
        <v>1</v>
      </c>
      <c r="H3" s="70" t="str">
        <f>IF(G3="","",VLOOKUP(G3,$C$3:$F$26,2,FALSE))</f>
        <v>Софија Хасану (194)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Сара Ризовска (339)</v>
      </c>
      <c r="G4" s="35"/>
      <c r="Q4" s="62"/>
      <c r="R4" s="74" t="str">
        <f>H3</f>
        <v>Софија Хасану (194)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Моника Стајковска (337)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Изабела Ковачовска (140)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Фани Јованоска (193)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Моника Стајковска (337)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Моника Стајковска (337)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Софија Хасану (194)</v>
      </c>
      <c r="E3" s="314" t="s">
        <v>518</v>
      </c>
      <c r="F3">
        <v>1</v>
      </c>
      <c r="G3" s="47">
        <v>1</v>
      </c>
      <c r="H3" s="70" t="str">
        <f>IF(G3="","",VLOOKUP(G3,$C$3:$E$26,2,FALSE))</f>
        <v>Софија Хасану (194)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Сара Ризовска (339)</v>
      </c>
      <c r="G4" s="35"/>
      <c r="Q4" s="62"/>
      <c r="R4" s="74" t="str">
        <f>H3</f>
        <v>Софија Хасану (194)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Моника Стајковска (337)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Изабела Ковачовска (140)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Фани Јованоска (193)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Моника Стајковска (337)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Моника Стајковска (337)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2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Софија Хасану (194)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Сара Ризовска (339)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Моника Стајковска (337)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Изабела Ковачовска (140)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Фани Јованоска (193)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6"/>
      <c r="BG17" s="426"/>
      <c r="BH17" s="42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6"/>
      <c r="BH18" s="42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9" t="s">
        <v>58</v>
      </c>
      <c r="BH20" s="42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0"/>
      <c r="BH21" s="42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0"/>
      <c r="BH22" s="43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31"/>
      <c r="BH23" s="43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9" t="s">
        <v>58</v>
      </c>
      <c r="BH46" s="42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0"/>
      <c r="BH47" s="464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0"/>
      <c r="BH48" s="43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31"/>
      <c r="BH49" s="43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8" t="s">
        <v>81</v>
      </c>
      <c r="BF51" s="439"/>
      <c r="BG51" s="439"/>
      <c r="BH51" s="439"/>
      <c r="BI51" s="440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7" t="str">
        <f>IF(BD33="","",IF(BD33&gt;BD34,AV33,AV34))</f>
        <v/>
      </c>
      <c r="BH52" s="467"/>
      <c r="BI52" s="467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4" t="str">
        <f>IF(AI9="","",IF(AI9&lt;AI10,AA9,AA10))</f>
        <v/>
      </c>
      <c r="BH56" s="444"/>
      <c r="BI56" s="444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4" t="str">
        <f>IF(AI25="","",IF(AI25&lt;AI26,AA25,AA26))</f>
        <v/>
      </c>
      <c r="BH57" s="444"/>
      <c r="BI57" s="444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4" t="str">
        <f>IF(AI41="","",IF(AI41&lt;AI42,AA41,AA42))</f>
        <v/>
      </c>
      <c r="BH58" s="444"/>
      <c r="BI58" s="444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4" t="str">
        <f>IF(AI57="","",IF(AI57&lt;AI58,AA57,AA58))</f>
        <v/>
      </c>
      <c r="BH59" s="444"/>
      <c r="BI59" s="444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1" t="str">
        <f>IF(Y5="","",IF(Y5&lt;Y6,Q5,Q6))</f>
        <v/>
      </c>
      <c r="BH60" s="461"/>
      <c r="BI60" s="461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1" t="str">
        <f>IF(Y13="","",IF(Y13&lt;Y14,Q13,Q14))</f>
        <v/>
      </c>
      <c r="BH61" s="461"/>
      <c r="BI61" s="461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1" t="str">
        <f>IF(Y21="","",IF(Y21&lt;Y22,Q21,Q22))</f>
        <v/>
      </c>
      <c r="BH62" s="461"/>
      <c r="BI62" s="461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1" t="str">
        <f>IF(Y29="","",IF(Y29&lt;Y30,Q29,Q30))</f>
        <v/>
      </c>
      <c r="BH63" s="461"/>
      <c r="BI63" s="461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Софија Хасану (194)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Сара Ризовска (339)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Моника Стајковска (337)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Изабела Ковачовска (140)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Фани Јованоска (193)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2025-04-27T14:19:32Z</dcterms:modified>
</cp:coreProperties>
</file>