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2763723-054E-4FC7-8062-F017B7C14722}" xr6:coauthVersionLast="47" xr6:coauthVersionMax="47" xr10:uidLastSave="{00000000-0000-0000-0000-000000000000}"/>
  <bookViews>
    <workbookView xWindow="-108" yWindow="-108" windowWidth="23256" windowHeight="1245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IV" sheetId="6" r:id="rId7"/>
    <sheet name=" III" sheetId="5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5" i="19"/>
  <c r="J35" i="19"/>
  <c r="J9" i="19"/>
  <c r="J11" i="19"/>
  <c r="J13" i="19"/>
  <c r="J21" i="19"/>
  <c r="J33" i="19"/>
  <c r="J4" i="19"/>
  <c r="J34" i="19"/>
  <c r="J16" i="19"/>
  <c r="J3" i="19"/>
  <c r="J25" i="19"/>
  <c r="J10" i="19"/>
  <c r="J8" i="19"/>
  <c r="I32" i="19"/>
  <c r="I20" i="19"/>
  <c r="I18" i="19"/>
  <c r="I5" i="19"/>
  <c r="I35" i="19"/>
  <c r="I9" i="19"/>
  <c r="I11" i="19"/>
  <c r="I13" i="19"/>
  <c r="I21" i="19"/>
  <c r="I33" i="19"/>
  <c r="I4" i="19"/>
  <c r="I34" i="19"/>
  <c r="I16" i="19"/>
  <c r="I3" i="19"/>
  <c r="I25" i="19"/>
  <c r="I10" i="19"/>
  <c r="I8" i="19"/>
  <c r="I19" i="19"/>
  <c r="I26" i="19"/>
  <c r="I36" i="19"/>
  <c r="I28" i="19"/>
  <c r="I29" i="19"/>
  <c r="I7" i="19"/>
  <c r="J19" i="19"/>
  <c r="J26" i="19"/>
  <c r="J36" i="19"/>
  <c r="J28" i="19"/>
  <c r="J29" i="19"/>
  <c r="J7" i="19"/>
  <c r="M8" i="19" l="1"/>
  <c r="K8" i="19"/>
  <c r="M10" i="19"/>
  <c r="K10" i="19"/>
  <c r="M25" i="19"/>
  <c r="K25" i="19"/>
  <c r="M3" i="19"/>
  <c r="K3" i="19"/>
  <c r="M16" i="19"/>
  <c r="K16" i="19"/>
  <c r="M34" i="19"/>
  <c r="K34" i="19"/>
  <c r="M4" i="19"/>
  <c r="K4" i="19"/>
  <c r="M33" i="19"/>
  <c r="K33" i="19"/>
  <c r="M21" i="19"/>
  <c r="K21" i="19"/>
  <c r="M13" i="19"/>
  <c r="K13" i="19"/>
  <c r="M11" i="19"/>
  <c r="K11" i="19"/>
  <c r="K9" i="19"/>
  <c r="K35" i="19"/>
  <c r="M5" i="19"/>
  <c r="K5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7" i="19"/>
  <c r="K15" i="19"/>
  <c r="K24" i="19"/>
  <c r="K6" i="19"/>
  <c r="K22" i="19"/>
  <c r="K17" i="19"/>
  <c r="K14" i="19"/>
  <c r="K27" i="19"/>
  <c r="K12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1" i="49"/>
  <c r="H19" i="49"/>
  <c r="H8" i="49"/>
  <c r="P44" i="49"/>
  <c r="P43" i="49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Z14" i="49"/>
  <c r="Z13" i="49"/>
  <c r="P8" i="49"/>
  <c r="P7" i="49"/>
  <c r="AO32" i="49" s="1"/>
  <c r="AO35" i="49" l="1"/>
  <c r="AO33" i="49"/>
  <c r="AO28" i="49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5" i="19"/>
  <c r="J24" i="19"/>
  <c r="J6" i="19"/>
  <c r="J22" i="19"/>
  <c r="J17" i="19"/>
  <c r="J14" i="19"/>
  <c r="J27" i="19"/>
  <c r="J12" i="19"/>
  <c r="M9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5" i="19"/>
  <c r="I24" i="19"/>
  <c r="I6" i="19"/>
  <c r="I22" i="19"/>
  <c r="I17" i="19"/>
  <c r="I14" i="19"/>
  <c r="I27" i="19"/>
  <c r="I12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6" l="1"/>
  <c r="AC5" i="24"/>
  <c r="AB6" i="5"/>
  <c r="AC6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N4" i="24"/>
  <c r="R4" i="24" s="1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7" i="19"/>
  <c r="M15" i="19"/>
  <c r="M24" i="19"/>
  <c r="M6" i="19"/>
  <c r="M22" i="19"/>
  <c r="M17" i="19"/>
  <c r="M14" i="19"/>
  <c r="M27" i="19"/>
  <c r="M12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H32" i="49" s="1"/>
  <c r="D10" i="48"/>
  <c r="D16" i="36"/>
  <c r="D16" i="48"/>
  <c r="D8" i="49"/>
  <c r="D8" i="48"/>
  <c r="D9" i="36"/>
  <c r="D9" i="49"/>
  <c r="H20" i="49" s="1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<sst xmlns="http://schemas.openxmlformats.org/spreadsheetml/2006/main" count="3074" uniqueCount="924">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</sst>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I16" sqref="I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Кристијан Митев (420)</v>
      </c>
      <c r="E3" s="294" t="str">
        <f t="shared" ref="E3:E34" si="1">IF(D3="","",INDEX($J$3:$J$42,MATCH(C3,$G$3:$G$42,0)))</f>
        <v>Пелагонија</v>
      </c>
      <c r="F3" s="299">
        <v>11</v>
      </c>
      <c r="G3" s="349">
        <v>1</v>
      </c>
      <c r="H3" s="36">
        <v>420</v>
      </c>
      <c r="I3" s="252" t="str">
        <f>IF(ISERROR(VLOOKUP(H3,Baza!A:C,2,FALSE)&amp;" "&amp;"("&amp;H3&amp;")"),"",(VLOOKUP(H3,Baza!A:C,2,FALSE)&amp;" "&amp;"("&amp;H3&amp;")"))</f>
        <v>Кристијан Митев (420)</v>
      </c>
      <c r="J3" s="252" t="str">
        <f>IF(ISERROR(VLOOKUP(H3,Baza!A:C,3,FALSE)),"",(VLOOKUP(H3,Baza!A:C,3,FALSE)))</f>
        <v>Пелагонија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17</v>
      </c>
      <c r="O3" s="349">
        <v>733</v>
      </c>
      <c r="Q3" s="318"/>
    </row>
    <row r="4" spans="2:17">
      <c r="B4" s="357"/>
      <c r="C4" s="265">
        <v>2</v>
      </c>
      <c r="D4" s="287" t="str">
        <f t="shared" si="0"/>
        <v>Марко Цикарски (550)</v>
      </c>
      <c r="E4" s="288" t="str">
        <f t="shared" si="1"/>
        <v>Берово</v>
      </c>
      <c r="F4" s="284">
        <v>10</v>
      </c>
      <c r="G4" s="330">
        <v>5</v>
      </c>
      <c r="H4" s="36">
        <v>560</v>
      </c>
      <c r="I4" s="252" t="str">
        <f>IF(ISERROR(VLOOKUP(H4,Baza!A:C,2,FALSE)&amp;" "&amp;"("&amp;H4&amp;")"),"",(VLOOKUP(H4,Baza!A:C,2,FALSE)&amp;" "&amp;"("&amp;H4&amp;")"))</f>
        <v>Димитар Парасков (560)</v>
      </c>
      <c r="J4" s="252" t="str">
        <f>IF(ISERROR(VLOOKUP(H4,Baza!A:C,3,FALSE)),"",(VLOOKUP(H4,Baza!A:C,3,FALSE)))</f>
        <v>Берово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12</v>
      </c>
      <c r="O4" s="330">
        <v>443</v>
      </c>
      <c r="Q4" s="318"/>
    </row>
    <row r="5" spans="2:17">
      <c r="B5" s="357"/>
      <c r="C5" s="265">
        <v>3</v>
      </c>
      <c r="D5" s="287" t="str">
        <f t="shared" si="0"/>
        <v>Стефан Арсов (636)</v>
      </c>
      <c r="E5" s="288" t="str">
        <f t="shared" si="1"/>
        <v>Рисови</v>
      </c>
      <c r="F5" s="284">
        <v>8</v>
      </c>
      <c r="G5" s="330">
        <v>9</v>
      </c>
      <c r="H5" s="36">
        <v>440</v>
      </c>
      <c r="I5" s="252" t="str">
        <f>IF(ISERROR(VLOOKUP(H5,Baza!A:C,2,FALSE)&amp;" "&amp;"("&amp;H5&amp;")"),"",(VLOOKUP(H5,Baza!A:C,2,FALSE)&amp;" "&amp;"("&amp;H5&amp;")"))</f>
        <v>Андреј Бејковски (440)</v>
      </c>
      <c r="J5" s="252" t="str">
        <f>IF(ISERROR(VLOOKUP(H5,Baza!A:C,3,FALSE)),"",(VLOOKUP(H5,Baza!A:C,3,FALSE)))</f>
        <v>Пелагонија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4</v>
      </c>
      <c r="O5" s="330">
        <v>429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26</v>
      </c>
      <c r="G6" s="243">
        <v>13</v>
      </c>
      <c r="H6" s="36">
        <v>533</v>
      </c>
      <c r="I6" s="252" t="str">
        <f>IF(ISERROR(VLOOKUP(H6,Baza!A:C,2,FALSE)&amp;" "&amp;"("&amp;H6&amp;")"),"",(VLOOKUP(H6,Baza!A:C,2,FALSE)&amp;" "&amp;"("&amp;H6&amp;")"))</f>
        <v>Дарис Мемиќ (533)</v>
      </c>
      <c r="J6" s="252" t="str">
        <f>IF(ISERROR(VLOOKUP(H6,Baza!A:C,3,FALSE)),"",(VLOOKUP(H6,Baza!A:C,3,FALSE)))</f>
        <v>Патриоти</v>
      </c>
      <c r="K6" s="311">
        <f>IF(ISERROR(VLOOKUP(H6,Baza!A:D,4,FALSE)),"",(VLOOKUP(H6,Baza!A:D,4,FALSE)))</f>
        <v>0</v>
      </c>
      <c r="M6" s="239" t="e">
        <f t="shared" si="2"/>
        <v>#N/A</v>
      </c>
      <c r="N6" s="239">
        <v>26</v>
      </c>
      <c r="O6" s="339">
        <v>385</v>
      </c>
      <c r="Q6" s="318"/>
    </row>
    <row r="7" spans="2:17">
      <c r="B7" s="359" t="s">
        <v>63</v>
      </c>
      <c r="C7" s="264">
        <v>5</v>
      </c>
      <c r="D7" s="285" t="str">
        <f t="shared" si="0"/>
        <v>Димитар Парасков (560)</v>
      </c>
      <c r="E7" s="286" t="str">
        <f t="shared" si="1"/>
        <v>Берово</v>
      </c>
      <c r="F7" s="284">
        <v>23</v>
      </c>
      <c r="G7" s="243">
        <v>14</v>
      </c>
      <c r="H7" s="36">
        <v>472</v>
      </c>
      <c r="I7" s="252" t="str">
        <f>IF(ISERROR(VLOOKUP(H7,Baza!A:C,2,FALSE)&amp;" "&amp;"("&amp;H7&amp;")"),"",(VLOOKUP(H7,Baza!A:C,2,FALSE)&amp;" "&amp;"("&amp;H7&amp;")"))</f>
        <v>Јован Пармачки (472)</v>
      </c>
      <c r="J7" s="252" t="str">
        <f>IF(ISERROR(VLOOKUP(H7,Baza!A:C,3,FALSE)),"",(VLOOKUP(H7,Baza!A:C,3,FALSE)))</f>
        <v>Берово</v>
      </c>
      <c r="K7" s="311">
        <f>IF(ISERROR(VLOOKUP(H7,Baza!A:D,4,FALSE)),"",(VLOOKUP(H7,Baza!A:D,4,FALSE)))</f>
        <v>0</v>
      </c>
      <c r="M7" s="239" t="e">
        <f t="shared" si="2"/>
        <v>#N/A</v>
      </c>
      <c r="N7" s="239">
        <v>23</v>
      </c>
      <c r="O7" s="339">
        <v>233</v>
      </c>
      <c r="Q7" s="318"/>
    </row>
    <row r="8" spans="2:17">
      <c r="B8" s="357"/>
      <c r="C8" s="265">
        <v>6</v>
      </c>
      <c r="D8" s="287" t="str">
        <f t="shared" si="0"/>
        <v>Благој Ѓорчески (617)</v>
      </c>
      <c r="E8" s="288" t="str">
        <f t="shared" si="1"/>
        <v>Крушево</v>
      </c>
      <c r="F8" s="284">
        <v>14</v>
      </c>
      <c r="G8" s="330">
        <v>10</v>
      </c>
      <c r="H8" s="36">
        <v>566</v>
      </c>
      <c r="I8" s="252" t="str">
        <f>IF(ISERROR(VLOOKUP(H8,Baza!A:C,2,FALSE)&amp;" "&amp;"("&amp;H8&amp;")"),"",(VLOOKUP(H8,Baza!A:C,2,FALSE)&amp;" "&amp;"("&amp;H8&amp;")"))</f>
        <v>Филип Цековски (566)</v>
      </c>
      <c r="J8" s="252" t="str">
        <f>IF(ISERROR(VLOOKUP(H8,Baza!A:C,3,FALSE)),"",(VLOOKUP(H8,Baza!A:C,3,FALSE)))</f>
        <v>Берово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13</v>
      </c>
      <c r="O8" s="330">
        <v>121</v>
      </c>
      <c r="Q8" s="318"/>
    </row>
    <row r="9" spans="2:17">
      <c r="B9" s="357"/>
      <c r="C9" s="265">
        <v>7</v>
      </c>
      <c r="D9" s="287" t="str">
        <f t="shared" si="0"/>
        <v>Давид Треновски (723)</v>
      </c>
      <c r="E9" s="288" t="str">
        <f t="shared" si="1"/>
        <v>Берово</v>
      </c>
      <c r="F9" s="284">
        <v>9</v>
      </c>
      <c r="G9" s="330">
        <v>2</v>
      </c>
      <c r="H9" s="36">
        <v>550</v>
      </c>
      <c r="I9" s="252" t="str">
        <f>IF(ISERROR(VLOOKUP(H9,Baza!A:C,2,FALSE)&amp;" "&amp;"("&amp;H9&amp;")"),"",(VLOOKUP(H9,Baza!A:C,2,FALSE)&amp;" "&amp;"("&amp;H9&amp;")"))</f>
        <v>Марко Цикарски (550)</v>
      </c>
      <c r="J9" s="252" t="str">
        <f>IF(ISERROR(VLOOKUP(H9,Baza!A:C,3,FALSE)),"",(VLOOKUP(H9,Baza!A:C,3,FALSE)))</f>
        <v>Берово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16</v>
      </c>
      <c r="O9" s="330">
        <v>57</v>
      </c>
      <c r="Q9" s="318"/>
    </row>
    <row r="10" spans="2:17" ht="16.2" thickBot="1">
      <c r="B10" s="360"/>
      <c r="C10" s="266">
        <v>8</v>
      </c>
      <c r="D10" s="289" t="str">
        <f t="shared" si="0"/>
        <v>Калин Бицевски (700)</v>
      </c>
      <c r="E10" s="290" t="str">
        <f t="shared" si="1"/>
        <v>10 60 АС Ѓорче Петров</v>
      </c>
      <c r="F10" s="284">
        <v>17</v>
      </c>
      <c r="G10" s="330">
        <v>6</v>
      </c>
      <c r="H10" s="36">
        <v>617</v>
      </c>
      <c r="I10" s="252" t="str">
        <f>IF(ISERROR(VLOOKUP(H10,Baza!A:C,2,FALSE)&amp;" "&amp;"("&amp;H10&amp;")"),"",(VLOOKUP(H10,Baza!A:C,2,FALSE)&amp;" "&amp;"("&amp;H10&amp;")"))</f>
        <v>Благој Ѓорчески (617)</v>
      </c>
      <c r="J10" s="252" t="str">
        <f>IF(ISERROR(VLOOKUP(H10,Baza!A:C,3,FALSE)),"",(VLOOKUP(H10,Baza!A:C,3,FALSE)))</f>
        <v>Крушево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3</v>
      </c>
      <c r="O10" s="330">
        <v>55</v>
      </c>
      <c r="Q10" s="318"/>
    </row>
    <row r="11" spans="2:17">
      <c r="B11" s="356" t="s">
        <v>64</v>
      </c>
      <c r="C11" s="267">
        <v>9</v>
      </c>
      <c r="D11" s="293" t="str">
        <f t="shared" si="0"/>
        <v>Андреј Бејковски (440)</v>
      </c>
      <c r="E11" s="294" t="str">
        <f t="shared" si="1"/>
        <v>Пелагонија</v>
      </c>
      <c r="F11" s="284">
        <v>5</v>
      </c>
      <c r="G11" s="330">
        <v>7</v>
      </c>
      <c r="H11" s="36">
        <v>723</v>
      </c>
      <c r="I11" s="252" t="str">
        <f>IF(ISERROR(VLOOKUP(H11,Baza!A:C,2,FALSE)&amp;" "&amp;"("&amp;H11&amp;")"),"",(VLOOKUP(H11,Baza!A:C,2,FALSE)&amp;" "&amp;"("&amp;H11&amp;")"))</f>
        <v>Давид Треновски (723)</v>
      </c>
      <c r="J11" s="252" t="str">
        <f>IF(ISERROR(VLOOKUP(H11,Baza!A:C,3,FALSE)),"",(VLOOKUP(H11,Baza!A:C,3,FALSE)))</f>
        <v>Берово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6</v>
      </c>
      <c r="O11" s="330">
        <v>55</v>
      </c>
      <c r="Q11" s="318"/>
    </row>
    <row r="12" spans="2:17">
      <c r="B12" s="357"/>
      <c r="C12" s="265">
        <v>10</v>
      </c>
      <c r="D12" s="287" t="str">
        <f t="shared" si="0"/>
        <v>Филип Цековски (566)</v>
      </c>
      <c r="E12" s="288" t="str">
        <f t="shared" si="1"/>
        <v>Берово</v>
      </c>
      <c r="F12" s="284">
        <v>31</v>
      </c>
      <c r="G12" s="243">
        <v>3</v>
      </c>
      <c r="H12" s="36">
        <v>636</v>
      </c>
      <c r="I12" s="252" t="str">
        <f>IF(ISERROR(VLOOKUP(H12,Baza!A:C,2,FALSE)&amp;" "&amp;"("&amp;H12&amp;")"),"",(VLOOKUP(H12,Baza!A:C,2,FALSE)&amp;" "&amp;"("&amp;H12&amp;")"))</f>
        <v>Стефан Арсов (636)</v>
      </c>
      <c r="J12" s="252" t="str">
        <f>IF(ISERROR(VLOOKUP(H12,Baza!A:C,3,FALSE)),"",(VLOOKUP(H12,Baza!A:C,3,FALSE)))</f>
        <v>Рисови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31</v>
      </c>
      <c r="O12" s="339">
        <v>13</v>
      </c>
      <c r="Q12" s="318"/>
    </row>
    <row r="13" spans="2:17">
      <c r="B13" s="357"/>
      <c r="C13" s="265">
        <v>11</v>
      </c>
      <c r="D13" s="287" t="str">
        <f t="shared" si="0"/>
        <v>Илија Ѓорчески (681)</v>
      </c>
      <c r="E13" s="288" t="str">
        <f t="shared" si="1"/>
        <v>Крушево</v>
      </c>
      <c r="F13" s="284">
        <v>2</v>
      </c>
      <c r="G13" s="330">
        <v>15</v>
      </c>
      <c r="H13" s="36">
        <v>724</v>
      </c>
      <c r="I13" s="252" t="str">
        <f>IF(ISERROR(VLOOKUP(H13,Baza!A:C,2,FALSE)&amp;" "&amp;"("&amp;H13&amp;")"),"",(VLOOKUP(H13,Baza!A:C,2,FALSE)&amp;" "&amp;"("&amp;H13&amp;")"))</f>
        <v>Матеј Тачунски (724)</v>
      </c>
      <c r="J13" s="252" t="str">
        <f>IF(ISERROR(VLOOKUP(H13,Baza!A:C,3,FALSE)),"",(VLOOKUP(H13,Baza!A:C,3,FALSE)))</f>
        <v>Берово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8</v>
      </c>
      <c r="O13" s="330">
        <v>8</v>
      </c>
      <c r="Q13" s="318"/>
    </row>
    <row r="14" spans="2:17" ht="16.2" thickBot="1">
      <c r="B14" s="358"/>
      <c r="C14" s="268">
        <v>12</v>
      </c>
      <c r="D14" s="291" t="str">
        <f t="shared" si="0"/>
        <v>Кире Тодоровски (654)</v>
      </c>
      <c r="E14" s="292" t="str">
        <f t="shared" si="1"/>
        <v>Патриоти</v>
      </c>
      <c r="F14" s="284">
        <v>29</v>
      </c>
      <c r="G14" s="243">
        <v>11</v>
      </c>
      <c r="H14" s="36">
        <v>681</v>
      </c>
      <c r="I14" s="252" t="str">
        <f>IF(ISERROR(VLOOKUP(H14,Baza!A:C,2,FALSE)&amp;" "&amp;"("&amp;H14&amp;")"),"",(VLOOKUP(H14,Baza!A:C,2,FALSE)&amp;" "&amp;"("&amp;H14&amp;")"))</f>
        <v>Илија Ѓорчески (681)</v>
      </c>
      <c r="J14" s="252" t="str">
        <f>IF(ISERROR(VLOOKUP(H14,Baza!A:C,3,FALSE)),"",(VLOOKUP(H14,Baza!A:C,3,FALSE)))</f>
        <v>Крушево</v>
      </c>
      <c r="K14" s="311">
        <f>IF(ISERROR(VLOOKUP(H14,Baza!A:D,4,FALSE)),"",(VLOOKUP(H14,Baza!A:D,4,FALSE)))</f>
        <v>0</v>
      </c>
      <c r="M14" s="239" t="e">
        <f t="shared" si="2"/>
        <v>#N/A</v>
      </c>
      <c r="N14" s="239">
        <v>29</v>
      </c>
      <c r="O14" s="339">
        <v>5</v>
      </c>
      <c r="Q14" s="318"/>
    </row>
    <row r="15" spans="2:17">
      <c r="B15" s="359" t="s">
        <v>65</v>
      </c>
      <c r="C15" s="264">
        <v>13</v>
      </c>
      <c r="D15" s="285" t="str">
        <f t="shared" si="0"/>
        <v>Дарис Мемиќ (533)</v>
      </c>
      <c r="E15" s="286" t="str">
        <f t="shared" si="1"/>
        <v>Патриоти</v>
      </c>
      <c r="F15" s="284">
        <v>24</v>
      </c>
      <c r="G15" s="243">
        <v>12</v>
      </c>
      <c r="H15" s="36">
        <v>654</v>
      </c>
      <c r="I15" s="252" t="str">
        <f>IF(ISERROR(VLOOKUP(H15,Baza!A:C,2,FALSE)&amp;" "&amp;"("&amp;H15&amp;")"),"",(VLOOKUP(H15,Baza!A:C,2,FALSE)&amp;" "&amp;"("&amp;H15&amp;")"))</f>
        <v>Кире Тодоровски (654)</v>
      </c>
      <c r="J15" s="252" t="str">
        <f>IF(ISERROR(VLOOKUP(H15,Baza!A:C,3,FALSE)),"",(VLOOKUP(H15,Baza!A:C,3,FALSE)))</f>
        <v>Патриоти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24</v>
      </c>
      <c r="O15" s="339">
        <v>0</v>
      </c>
      <c r="Q15" s="318"/>
    </row>
    <row r="16" spans="2:17">
      <c r="B16" s="357"/>
      <c r="C16" s="265">
        <v>14</v>
      </c>
      <c r="D16" s="287" t="str">
        <f t="shared" si="0"/>
        <v>Јован Пармачки (472)</v>
      </c>
      <c r="E16" s="288" t="str">
        <f t="shared" si="1"/>
        <v>Берово</v>
      </c>
      <c r="F16" s="284">
        <v>16</v>
      </c>
      <c r="G16" s="330">
        <v>8</v>
      </c>
      <c r="H16" s="36">
        <v>700</v>
      </c>
      <c r="I16" s="252" t="str">
        <f>IF(ISERROR(VLOOKUP(H16,Baza!A:C,2,FALSE)&amp;" "&amp;"("&amp;H16&amp;")"),"",(VLOOKUP(H16,Baza!A:C,2,FALSE)&amp;" "&amp;"("&amp;H16&amp;")"))</f>
        <v>Калин Бицевски (700)</v>
      </c>
      <c r="J16" s="252" t="str">
        <f>IF(ISERROR(VLOOKUP(H16,Baza!A:C,3,FALSE)),"",(VLOOKUP(H16,Baza!A:C,3,FALSE)))</f>
        <v>10 60 АС Ѓорче Петров</v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10</v>
      </c>
      <c r="O16" s="330">
        <v>0</v>
      </c>
      <c r="Q16" s="318"/>
    </row>
    <row r="17" spans="2:15">
      <c r="B17" s="357"/>
      <c r="C17" s="265">
        <v>15</v>
      </c>
      <c r="D17" s="287" t="str">
        <f t="shared" si="0"/>
        <v>Матеј Тачунски (724)</v>
      </c>
      <c r="E17" s="288" t="str">
        <f t="shared" si="1"/>
        <v>Берово</v>
      </c>
      <c r="F17" s="284">
        <v>28</v>
      </c>
      <c r="G17" s="243">
        <v>16</v>
      </c>
      <c r="H17" s="36">
        <v>656</v>
      </c>
      <c r="I17" s="252" t="str">
        <f>IF(ISERROR(VLOOKUP(H17,Baza!A:C,2,FALSE)&amp;" "&amp;"("&amp;H17&amp;")"),"",(VLOOKUP(H17,Baza!A:C,2,FALSE)&amp;" "&amp;"("&amp;H17&amp;")"))</f>
        <v>Марко Макаријоски (656)</v>
      </c>
      <c r="J17" s="252" t="str">
        <f>IF(ISERROR(VLOOKUP(H17,Baza!A:C,3,FALSE)),"",(VLOOKUP(H17,Baza!A:C,3,FALSE)))</f>
        <v>Пелагонија</v>
      </c>
      <c r="K17" s="311">
        <f>IF(ISERROR(VLOOKUP(H17,Baza!A:D,4,FALSE)),"",(VLOOKUP(H17,Baza!A:D,4,FALSE)))</f>
        <v>0</v>
      </c>
      <c r="M17" s="239" t="e">
        <f t="shared" si="2"/>
        <v>#N/A</v>
      </c>
      <c r="N17" s="239">
        <v>28</v>
      </c>
      <c r="O17" s="339">
        <v>0</v>
      </c>
    </row>
    <row r="18" spans="2:15" ht="16.2" thickBot="1">
      <c r="B18" s="360"/>
      <c r="C18" s="266">
        <v>16</v>
      </c>
      <c r="D18" s="289" t="str">
        <f t="shared" si="0"/>
        <v>Марко Макаријоски (656)</v>
      </c>
      <c r="E18" s="290" t="str">
        <f t="shared" si="1"/>
        <v>Пелагонија</v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M15" sqref="M15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Митев (420)</v>
      </c>
      <c r="E4" s="32">
        <f>C4+4</f>
        <v>5</v>
      </c>
      <c r="F4" s="33" t="str">
        <f>IF(VLOOKUP(E4,PARTICIPANTS!$C$3:$D$98,2,FALSE)="","",(VLOOKUP(E4,PARTICIPANTS!$C$3:$D$98,2,FALSE)))</f>
        <v>Димитар Парасков (560)</v>
      </c>
      <c r="G4" s="32">
        <f>E4+4</f>
        <v>9</v>
      </c>
      <c r="H4" s="33" t="str">
        <f>IF(VLOOKUP(G4,PARTICIPANTS!$C$3:$D$98,2,FALSE)="","",(VLOOKUP(G4,PARTICIPANTS!$C$3:$D$98,2,FALSE)))</f>
        <v>Андреј Бејковски (440)</v>
      </c>
      <c r="I4" s="32">
        <f>G4+4</f>
        <v>13</v>
      </c>
      <c r="J4" s="33" t="str">
        <f>IF(VLOOKUP(I4,PARTICIPANTS!$C$3:$D$98,2,FALSE)="","",(VLOOKUP(I4,PARTICIPANTS!$C$3:$D$98,2,FALSE)))</f>
        <v>Дарис Мемиќ (533)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Марко Цикарски (550)</v>
      </c>
      <c r="E5" s="32">
        <f t="shared" ref="E5:I7" si="0">C5+4</f>
        <v>6</v>
      </c>
      <c r="F5" s="33" t="str">
        <f>IF(VLOOKUP(E5,PARTICIPANTS!$C$3:$D$98,2,FALSE)="","",(VLOOKUP(E5,PARTICIPANTS!$C$3:$D$98,2,FALSE)))</f>
        <v>Благој Ѓорчески (617)</v>
      </c>
      <c r="G5" s="32">
        <f t="shared" si="0"/>
        <v>10</v>
      </c>
      <c r="H5" s="33" t="str">
        <f>IF(VLOOKUP(G5,PARTICIPANTS!$C$3:$D$98,2,FALSE)="","",(VLOOKUP(G5,PARTICIPANTS!$C$3:$D$98,2,FALSE)))</f>
        <v>Филип Цековски (566)</v>
      </c>
      <c r="I5" s="32">
        <f t="shared" si="0"/>
        <v>14</v>
      </c>
      <c r="J5" s="33" t="str">
        <f>IF(VLOOKUP(I5,PARTICIPANTS!$C$3:$D$98,2,FALSE)="","",(VLOOKUP(I5,PARTICIPANTS!$C$3:$D$98,2,FALSE)))</f>
        <v>Јован Пармачки (472)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Стефан Арсов (636)</v>
      </c>
      <c r="E6" s="32">
        <f t="shared" si="0"/>
        <v>7</v>
      </c>
      <c r="F6" s="33" t="str">
        <f>IF(VLOOKUP(E6,PARTICIPANTS!$C$3:$D$98,2,FALSE)="","",(VLOOKUP(E6,PARTICIPANTS!$C$3:$D$98,2,FALSE)))</f>
        <v>Давид Треновски (723)</v>
      </c>
      <c r="G6" s="32">
        <f t="shared" si="0"/>
        <v>11</v>
      </c>
      <c r="H6" s="33" t="str">
        <f>IF(VLOOKUP(G6,PARTICIPANTS!$C$3:$D$98,2,FALSE)="","",(VLOOKUP(G6,PARTICIPANTS!$C$3:$D$98,2,FALSE)))</f>
        <v>Илија Ѓорчески (681)</v>
      </c>
      <c r="I6" s="32">
        <f t="shared" si="0"/>
        <v>15</v>
      </c>
      <c r="J6" s="33" t="str">
        <f>IF(VLOOKUP(I6,PARTICIPANTS!$C$3:$D$98,2,FALSE)="","",(VLOOKUP(I6,PARTICIPANTS!$C$3:$D$98,2,FALSE)))</f>
        <v>Матеј Тачунски (724)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Калин Бицевски (700)</v>
      </c>
      <c r="G7" s="32">
        <f t="shared" si="0"/>
        <v>12</v>
      </c>
      <c r="H7" s="33" t="str">
        <f>IF(VLOOKUP(G7,PARTICIPANTS!$C$3:$D$98,2,FALSE)="","",(VLOOKUP(G7,PARTICIPANTS!$C$3:$D$98,2,FALSE)))</f>
        <v>Кире Тодоровски (654)</v>
      </c>
      <c r="I7" s="32">
        <f t="shared" si="0"/>
        <v>16</v>
      </c>
      <c r="J7" s="33" t="str">
        <f>IF(VLOOKUP(I7,PARTICIPANTS!$C$3:$D$98,2,FALSE)="","",(VLOOKUP(I7,PARTICIPANTS!$C$3:$D$98,2,FALSE)))</f>
        <v>Марко Макаријоски (656)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Кристијан Митев (420)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Марко Цикарски (550)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Стефан Арсов (636)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Кристијан Митев (420)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Марко Цикарски (550)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Марко Цикарски (550)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Стефан Арсов (636)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Стефан Арсов (636)</v>
      </c>
      <c r="D18" s="140">
        <v>2</v>
      </c>
      <c r="E18" s="141" t="str">
        <f>IF(C5="","",VLOOKUP(D18,$B$3:$E$6,2,FALSE))</f>
        <v>Марко Цикарски (550)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0" sqref="F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Кристијан Митев (420)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Кристијан Митев (420)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34</v>
      </c>
      <c r="R3" s="383">
        <f>IF(ISERROR(IF(AND(T9="",T13="",T17=""),"",SUM(AB3:AD3)+(N3-O3)/1000)+(AK3/10000)),"",IF(AND(T9="",T13="",T17=""),"",SUM(AB3:AD3)+(N3-O3)/1000)+(AK3/10000)+(AG3/100000))</f>
        <v>4.0098599999999998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Марко Цикарски (550)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32</v>
      </c>
      <c r="AL3" s="385"/>
      <c r="AM3" s="10">
        <f>AH5</f>
        <v>16</v>
      </c>
      <c r="AN3" s="10">
        <f>AI4</f>
        <v>18</v>
      </c>
      <c r="AO3" s="10">
        <f>AJ6</f>
        <v>0</v>
      </c>
      <c r="AP3" s="9">
        <f>SUM(AM3:AO3)</f>
        <v>34</v>
      </c>
    </row>
    <row r="4" spans="2:47" ht="24" customHeight="1">
      <c r="B4" s="101">
        <v>2</v>
      </c>
      <c r="C4" s="380" t="str">
        <f>IF(GROUPS!D5="","",GROUPS!D5)</f>
        <v>Марко Цикарски (550)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58</v>
      </c>
      <c r="Q4" s="111">
        <f>IF(AND(T10="",U13="",U18=""),"",AP4)</f>
        <v>52</v>
      </c>
      <c r="R4" s="383">
        <f>IF(ISERROR(IF(AND(T10="",U13="",U18=""),"",SUM(AB4:AD4)+(N4-O4)/1000)+(AK4/10000)+(AG4/100000)),"",IF(AND(T10="",U13="",U18=""),"",SUM(AB4:AD4)+(N4-O4)/1000)+(AK4/10000)+(AG4/100000))</f>
        <v>3.0001799999999998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Стефан Арсов (636)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40</v>
      </c>
      <c r="AK4" s="384">
        <f t="shared" ref="AK4:AK6" si="2">SUM(AH4:AJ4)-SUM(AM4:AO4)</f>
        <v>6</v>
      </c>
      <c r="AL4" s="385"/>
      <c r="AM4" s="10">
        <f>AH6</f>
        <v>0</v>
      </c>
      <c r="AN4" s="10">
        <f>AI3</f>
        <v>33</v>
      </c>
      <c r="AO4" s="10">
        <f>AJ5</f>
        <v>19</v>
      </c>
      <c r="AP4" s="9">
        <f t="shared" ref="AP4:AP6" si="3">SUM(AM4:AO4)</f>
        <v>52</v>
      </c>
    </row>
    <row r="5" spans="2:47" ht="24" customHeight="1">
      <c r="B5" s="101">
        <v>3</v>
      </c>
      <c r="C5" s="380" t="str">
        <f>IF(GROUPS!D6="","",GROUPS!D6)</f>
        <v>Стефан Арсов (636)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73</v>
      </c>
      <c r="R5" s="383">
        <f>IF(ISERROR(IF(AND(U9="",T14="",T18=""),"",SUM(AB5:AD5)+(N5-O5)/1000)+(AK5/10000)+(AG5/100000)),"",IF(AND(U9="",T14="",T18=""),"",SUM(AB5:AD5)+(N5-O5)/1000)+(AK5/10000)+(AG5/100000))</f>
        <v>1.9915500000000002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19</v>
      </c>
      <c r="AK5" s="384">
        <f t="shared" si="2"/>
        <v>-38</v>
      </c>
      <c r="AL5" s="385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159</v>
      </c>
      <c r="Q7" s="127">
        <f>SUM(Q3:Q6)</f>
        <v>159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Стефан Арсов (636)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Марко Цикарски (550)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Марко Цикарски (550)</v>
      </c>
      <c r="F13" s="132">
        <v>11</v>
      </c>
      <c r="G13" s="133">
        <v>5</v>
      </c>
      <c r="H13" s="134">
        <v>11</v>
      </c>
      <c r="I13" s="133">
        <v>7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 Арсов (636)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 Арсов (636)</v>
      </c>
      <c r="D18" s="140">
        <v>2</v>
      </c>
      <c r="E18" s="141" t="str">
        <f>IF(C4="","",VLOOKUP(D18,$B$3:$E$6,2,FALSE))</f>
        <v>Марко Цикарски (550)</v>
      </c>
      <c r="F18" s="142">
        <v>2</v>
      </c>
      <c r="G18" s="143">
        <v>11</v>
      </c>
      <c r="H18" s="144">
        <v>11</v>
      </c>
      <c r="I18" s="143">
        <v>7</v>
      </c>
      <c r="J18" s="142">
        <v>3</v>
      </c>
      <c r="K18" s="145">
        <v>11</v>
      </c>
      <c r="L18" s="144">
        <v>3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Димитар Парасков (560)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Димитар Парасков (560)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38</v>
      </c>
      <c r="R3" s="383">
        <f>IF(ISERROR(IF(AND(T9="",T13="",T17=""),"",SUM(AB3:AD3)+(N3-O3)/1000)+(AK3/10000)),"",IF(AND(T9="",T13="",T17=""),"",SUM(AB3:AD3)+(N3-O3)/1000)+(AK3/10000)+(AG3/100000))</f>
        <v>6.0160900000000002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Благој Ѓорчески (617)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61</v>
      </c>
      <c r="AL3" s="385"/>
      <c r="AM3" s="10">
        <f>AH5</f>
        <v>11</v>
      </c>
      <c r="AN3" s="10">
        <f>AI4</f>
        <v>13</v>
      </c>
      <c r="AO3" s="10">
        <f>AJ6</f>
        <v>14</v>
      </c>
      <c r="AP3" s="9">
        <f>SUM(AM3:AO3)</f>
        <v>38</v>
      </c>
    </row>
    <row r="4" spans="2:47" ht="24" customHeight="1">
      <c r="B4" s="101">
        <v>2</v>
      </c>
      <c r="C4" s="380" t="str">
        <f>IF(GROUPS!F5="","",GROUPS!F5)</f>
        <v>Благој Ѓорчески (617)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1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96</v>
      </c>
      <c r="Q4" s="111">
        <f>IF(AND(T10="",U13="",U18=""),"",AP4)</f>
        <v>108</v>
      </c>
      <c r="R4" s="383">
        <f>IF(ISERROR(IF(AND(T10="",U13="",U18=""),"",SUM(AB4:AD4)+(N4-O4)/1000)+(AK4/10000)+(AG4/100000)),"",IF(AND(T10="",U13="",U18=""),"",SUM(AB4:AD4)+(N4-O4)/1000)+(AK4/10000)+(AG4/100000))</f>
        <v>5.0007600000000005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Давид Треновски (723)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96</v>
      </c>
      <c r="AH4" s="10">
        <f>F10+H10+J10+L10+N10+P10+R10</f>
        <v>38</v>
      </c>
      <c r="AI4" s="10">
        <f>G13+I13+K13+M13+O13+Q13+S13</f>
        <v>13</v>
      </c>
      <c r="AJ4" s="10">
        <f>G18+I18+K18+M18+O18+Q18+S18</f>
        <v>45</v>
      </c>
      <c r="AK4" s="384">
        <f t="shared" ref="AK4:AK6" si="2">SUM(AH4:AJ4)-SUM(AM4:AO4)</f>
        <v>-12</v>
      </c>
      <c r="AL4" s="385"/>
      <c r="AM4" s="10">
        <f>AH6</f>
        <v>38</v>
      </c>
      <c r="AN4" s="10">
        <f>AI3</f>
        <v>33</v>
      </c>
      <c r="AO4" s="10">
        <f>AJ5</f>
        <v>37</v>
      </c>
      <c r="AP4" s="9">
        <f t="shared" ref="AP4:AP6" si="3">SUM(AM4:AO4)</f>
        <v>108</v>
      </c>
    </row>
    <row r="5" spans="2:47" ht="24" customHeight="1">
      <c r="B5" s="101">
        <v>3</v>
      </c>
      <c r="C5" s="380" t="str">
        <f>IF(GROUPS!F6="","",GROUPS!F6)</f>
        <v>Давид Треновски (723)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81</v>
      </c>
      <c r="Q5" s="111">
        <f>IF(AND(U9="",T14="",T18=""),"",AP5)</f>
        <v>97</v>
      </c>
      <c r="R5" s="383">
        <f>IF(ISERROR(IF(AND(U9="",T14="",T18=""),"",SUM(AB5:AD5)+(N5-O5)/1000)+(AK5/10000)+(AG5/100000)),"",IF(AND(U9="",T14="",T18=""),"",SUM(AB5:AD5)+(N5-O5)/1000)+(AK5/10000)+(AG5/100000))</f>
        <v>3.9972100000000004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Калин Бицевски (700)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81</v>
      </c>
      <c r="AH5" s="10">
        <f>G9+I9+K9+M9+O9+Q9+S9</f>
        <v>11</v>
      </c>
      <c r="AI5" s="10">
        <f>F14+H14+J14+L14+N14+P14+R14</f>
        <v>33</v>
      </c>
      <c r="AJ5" s="10">
        <f>F18+H18+J18+L18+N18+P18+R18</f>
        <v>37</v>
      </c>
      <c r="AK5" s="384">
        <f t="shared" si="2"/>
        <v>-16</v>
      </c>
      <c r="AL5" s="385"/>
      <c r="AM5" s="10">
        <f>AH3</f>
        <v>33</v>
      </c>
      <c r="AN5" s="10">
        <f>AI6</f>
        <v>19</v>
      </c>
      <c r="AO5" s="10">
        <f>AJ4</f>
        <v>45</v>
      </c>
      <c r="AP5" s="9">
        <f t="shared" si="3"/>
        <v>97</v>
      </c>
    </row>
    <row r="6" spans="2:47" ht="24" customHeight="1" thickBot="1">
      <c r="B6" s="116">
        <v>4</v>
      </c>
      <c r="C6" s="389" t="str">
        <f>IF(GROUPS!F7="","",GROUPS!F7)</f>
        <v>Калин Бицевски (700)</v>
      </c>
      <c r="D6" s="390"/>
      <c r="E6" s="391"/>
      <c r="F6" s="117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71</v>
      </c>
      <c r="Q6" s="125">
        <f>IF(AND(U10="",U14="",U17=""),"",AP6)</f>
        <v>104</v>
      </c>
      <c r="R6" s="392">
        <f>IF(ISERROR(IF(AND(U10="",U14="",U17=""),"",SUM(AB6:AD6)+(N6-O6)/1000)+(AK6/10000)+(AG6/100000)),"",IF(AND(U10="",U14="",U17=""),"",SUM(AB6:AD6)+(N6-O6)/1000)+(AK6/10000)+(AG6/100000))</f>
        <v>2.9894100000000003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71</v>
      </c>
      <c r="AH6" s="10">
        <f>G10+I10+K10+M10+O10+Q10+S10</f>
        <v>38</v>
      </c>
      <c r="AI6" s="10">
        <f>G14+I14+K14+M14+O14+Q14+S14</f>
        <v>19</v>
      </c>
      <c r="AJ6" s="10">
        <f>G17+I17+K17+M17+O17+Q17+S17</f>
        <v>14</v>
      </c>
      <c r="AK6" s="384">
        <f t="shared" si="2"/>
        <v>-33</v>
      </c>
      <c r="AL6" s="385"/>
      <c r="AM6" s="10">
        <f>AH4</f>
        <v>38</v>
      </c>
      <c r="AN6" s="10">
        <f>AI5</f>
        <v>33</v>
      </c>
      <c r="AO6" s="10">
        <f>AJ3</f>
        <v>33</v>
      </c>
      <c r="AP6" s="9">
        <f t="shared" si="3"/>
        <v>104</v>
      </c>
    </row>
    <row r="7" spans="2:47" ht="18.600000000000001" thickBot="1">
      <c r="P7" s="127">
        <f>SUM(P3:P6)</f>
        <v>347</v>
      </c>
      <c r="Q7" s="127">
        <f>SUM(Q3:Q6)</f>
        <v>347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Димитар Парасков (560)</v>
      </c>
      <c r="D9" s="130">
        <v>3</v>
      </c>
      <c r="E9" s="131" t="str">
        <f>IF(C5="","",VLOOKUP(D9,$B$3:$E$6,2,FALSE))</f>
        <v>Давид Треновски (723)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Благој Ѓорчески (617)</v>
      </c>
      <c r="D10" s="140">
        <v>4</v>
      </c>
      <c r="E10" s="141" t="str">
        <f>IF(C6="","",VLOOKUP(D10,$B$3:$E$6,2,FALSE))</f>
        <v>Калин Бицевски (700)</v>
      </c>
      <c r="F10" s="142">
        <v>11</v>
      </c>
      <c r="G10" s="143">
        <v>9</v>
      </c>
      <c r="H10" s="144">
        <v>12</v>
      </c>
      <c r="I10" s="143">
        <v>10</v>
      </c>
      <c r="J10" s="142">
        <v>4</v>
      </c>
      <c r="K10" s="145">
        <v>11</v>
      </c>
      <c r="L10" s="144">
        <v>11</v>
      </c>
      <c r="M10" s="143">
        <v>8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Димитар Парасков (560)</v>
      </c>
      <c r="D13" s="130">
        <v>2</v>
      </c>
      <c r="E13" s="131" t="str">
        <f>IF(C4="","",VLOOKUP(D13,$B$3:$E$6,2,FALSE))</f>
        <v>Благој Ѓорчески (617)</v>
      </c>
      <c r="F13" s="132">
        <v>11</v>
      </c>
      <c r="G13" s="133">
        <v>5</v>
      </c>
      <c r="H13" s="134">
        <v>11</v>
      </c>
      <c r="I13" s="133">
        <v>3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Треновски (723)</v>
      </c>
      <c r="D14" s="140">
        <v>4</v>
      </c>
      <c r="E14" s="141" t="str">
        <f>IF(C6="","",VLOOKUP(D14,$B$3:$E$6,2,FALSE))</f>
        <v>Калин Бицевски (700)</v>
      </c>
      <c r="F14" s="142">
        <v>11</v>
      </c>
      <c r="G14" s="143">
        <v>8</v>
      </c>
      <c r="H14" s="144">
        <v>11</v>
      </c>
      <c r="I14" s="143">
        <v>7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Димитар Парасков (560)</v>
      </c>
      <c r="D17" s="130">
        <v>4</v>
      </c>
      <c r="E17" s="131" t="str">
        <f>IF(C6="","",VLOOKUP(D17,$B$3:$E$6,2,FALSE))</f>
        <v>Калин Бицевски (700)</v>
      </c>
      <c r="F17" s="132">
        <v>11</v>
      </c>
      <c r="G17" s="133">
        <v>2</v>
      </c>
      <c r="H17" s="134">
        <v>11</v>
      </c>
      <c r="I17" s="133">
        <v>8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Треновски (723)</v>
      </c>
      <c r="D18" s="140">
        <v>2</v>
      </c>
      <c r="E18" s="141" t="str">
        <f>IF(C4="","",VLOOKUP(D18,$B$3:$E$6,2,FALSE))</f>
        <v>Благој Ѓорчески (617)</v>
      </c>
      <c r="F18" s="142">
        <v>9</v>
      </c>
      <c r="G18" s="143">
        <v>11</v>
      </c>
      <c r="H18" s="144">
        <v>5</v>
      </c>
      <c r="I18" s="143">
        <v>11</v>
      </c>
      <c r="J18" s="142">
        <v>14</v>
      </c>
      <c r="K18" s="145">
        <v>12</v>
      </c>
      <c r="L18" s="144">
        <v>9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O18" sqref="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Јован Пармачки (472)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Дарис Мемиќ (533)</v>
      </c>
      <c r="D3" s="409"/>
      <c r="E3" s="410"/>
      <c r="F3" s="197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89</v>
      </c>
      <c r="Q3" s="111">
        <f>IF(AND(T9="",T13="",T17=""),"",AP3)</f>
        <v>53</v>
      </c>
      <c r="R3" s="383">
        <f>IF(ISERROR(IF(AND(T9="",T13="",T17=""),"",SUM(AB3:AD3)+(N3-O3)/1000)+(AK3/10000)),"",IF(AND(T9="",T13="",T17=""),"",SUM(AB3:AD3)+(N3-O3)/1000)+(AK3/10000)+(AG3/100000))</f>
        <v>5.0074899999999998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Дарис Мемиќ (533)</v>
      </c>
      <c r="Y3" s="376"/>
      <c r="Z3" s="377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89</v>
      </c>
      <c r="AH3" s="10">
        <f>F9+H9+J9+L9+N9+P9+R9</f>
        <v>33</v>
      </c>
      <c r="AI3" s="10">
        <f>F13+H13+J13+L13+N13+P13+R13</f>
        <v>23</v>
      </c>
      <c r="AJ3" s="10">
        <f>F17+H17+J17+L17+N17+P17+R17</f>
        <v>33</v>
      </c>
      <c r="AK3" s="384">
        <f>SUM(AH3:AJ3)-SUM(AM3:AO3)</f>
        <v>36</v>
      </c>
      <c r="AL3" s="385"/>
      <c r="AM3" s="10">
        <f>AH5</f>
        <v>8</v>
      </c>
      <c r="AN3" s="10">
        <f>AI4</f>
        <v>33</v>
      </c>
      <c r="AO3" s="10">
        <f>AJ6</f>
        <v>12</v>
      </c>
      <c r="AP3" s="9">
        <f>SUM(AM3:AO3)</f>
        <v>53</v>
      </c>
    </row>
    <row r="4" spans="2:47" ht="24" customHeight="1">
      <c r="B4" s="200">
        <v>2</v>
      </c>
      <c r="C4" s="409" t="str">
        <f>IF(GROUPS!J5="","",GROUPS!J5)</f>
        <v>Јован Пармачки (472)</v>
      </c>
      <c r="D4" s="409"/>
      <c r="E4" s="410"/>
      <c r="F4" s="198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99</v>
      </c>
      <c r="Q4" s="111">
        <f>IF(AND(T10="",U13="",U18=""),"",AP4)</f>
        <v>40</v>
      </c>
      <c r="R4" s="383">
        <f>IF(ISERROR(IF(AND(T10="",U13="",U18=""),"",SUM(AB4:AD4)+(N4-O4)/1000)+(AK4/10000)+(AG4/100000)),"",IF(AND(T10="",U13="",U18=""),"",SUM(AB4:AD4)+(N4-O4)/1000)+(AK4/10000)+(AG4/100000))</f>
        <v>6.0158899999999997</v>
      </c>
      <c r="S4" s="383"/>
      <c r="T4" s="112">
        <f>IF(ISERROR(IF(C4="","",RANK(R4,$R$3:$S$6,0))),"",IF(C4="","",RANK(R4,$R$3:$S$6,0)))</f>
        <v>1</v>
      </c>
      <c r="U4" s="9"/>
      <c r="V4" s="9"/>
      <c r="W4" s="7">
        <v>3</v>
      </c>
      <c r="X4" s="386" t="str">
        <f t="shared" si="0"/>
        <v>Марко Макаријоски (656)</v>
      </c>
      <c r="Y4" s="387"/>
      <c r="Z4" s="388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84">
        <f t="shared" ref="AK4:AK6" si="2">SUM(AH4:AJ4)-SUM(AM4:AO4)</f>
        <v>59</v>
      </c>
      <c r="AL4" s="385"/>
      <c r="AM4" s="10">
        <f>AH6</f>
        <v>9</v>
      </c>
      <c r="AN4" s="10">
        <f>AI3</f>
        <v>23</v>
      </c>
      <c r="AO4" s="10">
        <f>AJ5</f>
        <v>8</v>
      </c>
      <c r="AP4" s="9">
        <f t="shared" ref="AP4:AP6" si="3">SUM(AM4:AO4)</f>
        <v>40</v>
      </c>
    </row>
    <row r="5" spans="2:47" ht="24" customHeight="1">
      <c r="B5" s="200">
        <v>3</v>
      </c>
      <c r="C5" s="409" t="str">
        <f>IF(GROUPS!J6="","",GROUPS!J6)</f>
        <v>Матеј Тачунски (724)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49</v>
      </c>
      <c r="Q5" s="111">
        <f>IF(AND(U9="",T14="",T18=""),"",AP5)</f>
        <v>113</v>
      </c>
      <c r="R5" s="383">
        <f>IF(ISERROR(IF(AND(U9="",T14="",T18=""),"",SUM(AB5:AD5)+(N5-O5)/1000)+(AK5/10000)+(AG5/100000)),"",IF(AND(U9="",T14="",T18=""),"",SUM(AB5:AD5)+(N5-O5)/1000)+(AK5/10000)+(AG5/100000))</f>
        <v>2.9870899999999998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6" t="str">
        <f t="shared" si="0"/>
        <v>Матеј Тачунски (724)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49</v>
      </c>
      <c r="AH5" s="10">
        <f>G9+I9+K9+M9+O9+Q9+S9</f>
        <v>8</v>
      </c>
      <c r="AI5" s="10">
        <f>F14+H14+J14+L14+N14+P14+R14</f>
        <v>33</v>
      </c>
      <c r="AJ5" s="10">
        <f>F18+H18+J18+L18+N18+P18+R18</f>
        <v>8</v>
      </c>
      <c r="AK5" s="384">
        <f t="shared" si="2"/>
        <v>-64</v>
      </c>
      <c r="AL5" s="385"/>
      <c r="AM5" s="10">
        <f>AH3</f>
        <v>33</v>
      </c>
      <c r="AN5" s="10">
        <f>AI6</f>
        <v>47</v>
      </c>
      <c r="AO5" s="10">
        <f>AJ4</f>
        <v>33</v>
      </c>
      <c r="AP5" s="9">
        <f t="shared" si="3"/>
        <v>113</v>
      </c>
    </row>
    <row r="6" spans="2:47" ht="24" customHeight="1" thickBot="1">
      <c r="B6" s="201">
        <v>4</v>
      </c>
      <c r="C6" s="411" t="str">
        <f>IF(GROUPS!J7="","",GROUPS!J7)</f>
        <v>Марко Макаријоски (656)</v>
      </c>
      <c r="D6" s="411"/>
      <c r="E6" s="412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8</v>
      </c>
      <c r="P6" s="124">
        <f>IF(AND(U10="",U14="",U17=""),"",AG6)</f>
        <v>68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3.9925800000000002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68</v>
      </c>
      <c r="AH6" s="10">
        <f>G10+I10+K10+M10+O10+Q10+S10</f>
        <v>9</v>
      </c>
      <c r="AI6" s="10">
        <f>G14+I14+K14+M14+O14+Q14+S14</f>
        <v>47</v>
      </c>
      <c r="AJ6" s="10">
        <f>G17+I17+K17+M17+O17+Q17+S17</f>
        <v>12</v>
      </c>
      <c r="AK6" s="384">
        <f t="shared" si="2"/>
        <v>-31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305</v>
      </c>
      <c r="Q7" s="127">
        <f>SUM(Q3:Q6)</f>
        <v>305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Матеј Тачунски (724)</v>
      </c>
      <c r="F9" s="132">
        <v>11</v>
      </c>
      <c r="G9" s="133">
        <v>1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>Марко Макаријоски (656)</v>
      </c>
      <c r="F10" s="142">
        <v>11</v>
      </c>
      <c r="G10" s="143">
        <v>3</v>
      </c>
      <c r="H10" s="144">
        <v>11</v>
      </c>
      <c r="I10" s="143">
        <v>4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Јован Пармачки (472)</v>
      </c>
      <c r="F13" s="132">
        <v>9</v>
      </c>
      <c r="G13" s="133">
        <v>11</v>
      </c>
      <c r="H13" s="134">
        <v>9</v>
      </c>
      <c r="I13" s="133">
        <v>11</v>
      </c>
      <c r="J13" s="132">
        <v>5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 Тачунски (724)</v>
      </c>
      <c r="D14" s="140">
        <v>4</v>
      </c>
      <c r="E14" s="141" t="str">
        <f>IF(C6="","",VLOOKUP(D14,$B$3:$E$6,2,FALSE))</f>
        <v>Марко Макаријоски (656)</v>
      </c>
      <c r="F14" s="142">
        <v>11</v>
      </c>
      <c r="G14" s="143">
        <v>6</v>
      </c>
      <c r="H14" s="144">
        <v>2</v>
      </c>
      <c r="I14" s="143">
        <v>11</v>
      </c>
      <c r="J14" s="142">
        <v>4</v>
      </c>
      <c r="K14" s="145">
        <v>11</v>
      </c>
      <c r="L14" s="144">
        <v>11</v>
      </c>
      <c r="M14" s="143">
        <v>8</v>
      </c>
      <c r="N14" s="142">
        <v>5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>Марко Макаријоски (656)</v>
      </c>
      <c r="F17" s="132">
        <v>11</v>
      </c>
      <c r="G17" s="133">
        <v>4</v>
      </c>
      <c r="H17" s="134">
        <v>11</v>
      </c>
      <c r="I17" s="133">
        <v>4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 Тачунски (724)</v>
      </c>
      <c r="D18" s="140">
        <v>2</v>
      </c>
      <c r="E18" s="141" t="str">
        <f>IF(C4="","",VLOOKUP(D18,$B$3:$E$6,2,FALSE))</f>
        <v>Јован Пармачки (472)</v>
      </c>
      <c r="F18" s="142">
        <v>4</v>
      </c>
      <c r="G18" s="143">
        <v>11</v>
      </c>
      <c r="H18" s="144">
        <v>2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Андреј Бејковски (440)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Андреј Бејковски (440)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42</v>
      </c>
      <c r="R3" s="383">
        <f>IF(ISERROR(IF(AND(T9="",T13="",T17=""),"",SUM(AB3:AD3)+(N3-O3)/1000)+(AK3/10000)),"",IF(AND(T9="",T13="",T17=""),"",SUM(AB3:AD3)+(N3-O3)/1000)+(AK3/10000)+(AG3/100000))</f>
        <v>6.0156900000000002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Филип Цековски (566)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57</v>
      </c>
      <c r="AL3" s="385"/>
      <c r="AM3" s="10">
        <f>AH5</f>
        <v>7</v>
      </c>
      <c r="AN3" s="10">
        <f>AI4</f>
        <v>23</v>
      </c>
      <c r="AO3" s="10">
        <f>AJ6</f>
        <v>12</v>
      </c>
      <c r="AP3" s="9">
        <f>SUM(AM3:AO3)</f>
        <v>42</v>
      </c>
    </row>
    <row r="4" spans="2:47" ht="24" customHeight="1">
      <c r="B4" s="101">
        <v>2</v>
      </c>
      <c r="C4" s="380" t="str">
        <f>IF(GROUPS!H5="","",GROUPS!H5)</f>
        <v>Филип Цековски (566)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91</v>
      </c>
      <c r="Q4" s="111">
        <f>IF(AND(T10="",U13="",U18=""),"",AP4)</f>
        <v>71</v>
      </c>
      <c r="R4" s="383">
        <f>IF(ISERROR(IF(AND(T10="",U13="",U18=""),"",SUM(AB4:AD4)+(N4-O4)/1000)+(AK4/10000)+(AG4/100000)),"",IF(AND(T10="",U13="",U18=""),"",SUM(AB4:AD4)+(N4-O4)/1000)+(AK4/10000)+(AG4/100000))</f>
        <v>5.0059100000000001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Кире Тодоровски (654)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91</v>
      </c>
      <c r="AH4" s="10">
        <f>F10+H10+J10+L10+N10+P10+R10</f>
        <v>35</v>
      </c>
      <c r="AI4" s="10">
        <f>G13+I13+K13+M13+O13+Q13+S13</f>
        <v>23</v>
      </c>
      <c r="AJ4" s="10">
        <f>G18+I18+K18+M18+O18+Q18+S18</f>
        <v>33</v>
      </c>
      <c r="AK4" s="384">
        <f t="shared" ref="AK4:AK6" si="2">SUM(AH4:AJ4)-SUM(AM4:AO4)</f>
        <v>20</v>
      </c>
      <c r="AL4" s="385"/>
      <c r="AM4" s="10">
        <f>AH6</f>
        <v>25</v>
      </c>
      <c r="AN4" s="10">
        <f>AI3</f>
        <v>33</v>
      </c>
      <c r="AO4" s="10">
        <f>AJ5</f>
        <v>13</v>
      </c>
      <c r="AP4" s="9">
        <f t="shared" ref="AP4:AP6" si="3">SUM(AM4:AO4)</f>
        <v>71</v>
      </c>
    </row>
    <row r="5" spans="2:47" ht="24" customHeight="1">
      <c r="B5" s="101">
        <v>3</v>
      </c>
      <c r="C5" s="380" t="str">
        <f>IF(GROUPS!H6="","",GROUPS!H6)</f>
        <v>Илија Ѓорчески (681)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39</v>
      </c>
      <c r="Q5" s="111">
        <f>IF(AND(U9="",T14="",T18=""),"",AP5)</f>
        <v>99</v>
      </c>
      <c r="R5" s="383">
        <f>IF(ISERROR(IF(AND(U9="",T14="",T18=""),"",SUM(AB5:AD5)+(N5-O5)/1000)+(AK5/10000)+(AG5/100000)),"",IF(AND(U9="",T14="",T18=""),"",SUM(AB5:AD5)+(N5-O5)/1000)+(AK5/10000)+(AG5/100000))</f>
        <v>2.9853900000000002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6" t="str">
        <f t="shared" si="0"/>
        <v>Илија Ѓорчески (681)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39</v>
      </c>
      <c r="AH5" s="10">
        <f>G9+I9+K9+M9+O9+Q9+S9</f>
        <v>7</v>
      </c>
      <c r="AI5" s="10">
        <f>F14+H14+J14+L14+N14+P14+R14</f>
        <v>19</v>
      </c>
      <c r="AJ5" s="10">
        <f>F18+H18+J18+L18+N18+P18+R18</f>
        <v>13</v>
      </c>
      <c r="AK5" s="384">
        <f t="shared" si="2"/>
        <v>-60</v>
      </c>
      <c r="AL5" s="385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89" t="str">
        <f>IF(GROUPS!H7="","",GROUPS!H7)</f>
        <v>Кире Тодоровски (654)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70</v>
      </c>
      <c r="Q6" s="125">
        <f>IF(AND(U10="",U14="",U17=""),"",AP6)</f>
        <v>87</v>
      </c>
      <c r="R6" s="392">
        <f>IF(ISERROR(IF(AND(U10="",U14="",U17=""),"",SUM(AB6:AD6)+(N6-O6)/1000)+(AK6/10000)+(AG6/100000)),"",IF(AND(U10="",U14="",U17=""),"",SUM(AB6:AD6)+(N6-O6)/1000)+(AK6/10000)+(AG6/100000))</f>
        <v>3.996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70</v>
      </c>
      <c r="AH6" s="10">
        <f>G10+I10+K10+M10+O10+Q10+S10</f>
        <v>25</v>
      </c>
      <c r="AI6" s="10">
        <f>G14+I14+K14+M14+O14+Q14+S14</f>
        <v>33</v>
      </c>
      <c r="AJ6" s="10">
        <f>G17+I17+K17+M17+O17+Q17+S17</f>
        <v>12</v>
      </c>
      <c r="AK6" s="384">
        <f t="shared" si="2"/>
        <v>-17</v>
      </c>
      <c r="AL6" s="385"/>
      <c r="AM6" s="10">
        <f>AH4</f>
        <v>35</v>
      </c>
      <c r="AN6" s="10">
        <f>AI5</f>
        <v>19</v>
      </c>
      <c r="AO6" s="10">
        <f>AJ3</f>
        <v>33</v>
      </c>
      <c r="AP6" s="9">
        <f t="shared" si="3"/>
        <v>87</v>
      </c>
    </row>
    <row r="7" spans="2:47" ht="18.600000000000001" thickBot="1">
      <c r="P7" s="127">
        <f>SUM(P3:P6)</f>
        <v>299</v>
      </c>
      <c r="Q7" s="127">
        <f>SUM(Q3:Q6)</f>
        <v>299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Илија Ѓорчески (681)</v>
      </c>
      <c r="F9" s="132">
        <v>11</v>
      </c>
      <c r="G9" s="133">
        <v>1</v>
      </c>
      <c r="H9" s="134">
        <v>11</v>
      </c>
      <c r="I9" s="133">
        <v>4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Цековски (566)</v>
      </c>
      <c r="D10" s="140">
        <v>4</v>
      </c>
      <c r="E10" s="141" t="str">
        <f>IF(C6="","",VLOOKUP(D10,$B$3:$E$6,2,FALSE))</f>
        <v>Кире Тодоровски (654)</v>
      </c>
      <c r="F10" s="142">
        <v>13</v>
      </c>
      <c r="G10" s="143">
        <v>11</v>
      </c>
      <c r="H10" s="144">
        <v>11</v>
      </c>
      <c r="I10" s="143">
        <v>9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Филип Цековски (566)</v>
      </c>
      <c r="F13" s="132">
        <v>11</v>
      </c>
      <c r="G13" s="133">
        <v>5</v>
      </c>
      <c r="H13" s="134">
        <v>11</v>
      </c>
      <c r="I13" s="133">
        <v>9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Илија Ѓорчески (681)</v>
      </c>
      <c r="D14" s="140">
        <v>4</v>
      </c>
      <c r="E14" s="141" t="str">
        <f>IF(C6="","",VLOOKUP(D14,$B$3:$E$6,2,FALSE))</f>
        <v>Кире Тодоровски (654)</v>
      </c>
      <c r="F14" s="142">
        <v>4</v>
      </c>
      <c r="G14" s="143">
        <v>11</v>
      </c>
      <c r="H14" s="144">
        <v>8</v>
      </c>
      <c r="I14" s="143">
        <v>11</v>
      </c>
      <c r="J14" s="142">
        <v>7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Кире Тодоровски (654)</v>
      </c>
      <c r="F17" s="132">
        <v>11</v>
      </c>
      <c r="G17" s="133">
        <v>2</v>
      </c>
      <c r="H17" s="134">
        <v>11</v>
      </c>
      <c r="I17" s="133">
        <v>6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Илија Ѓорчески (681)</v>
      </c>
      <c r="D18" s="140">
        <v>2</v>
      </c>
      <c r="E18" s="141" t="str">
        <f>IF(C4="","",VLOOKUP(D18,$B$3:$E$6,2,FALSE))</f>
        <v>Филип Цековски (566)</v>
      </c>
      <c r="F18" s="142">
        <v>4</v>
      </c>
      <c r="G18" s="143">
        <v>11</v>
      </c>
      <c r="H18" s="144">
        <v>4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Митев (420)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Марко Цикарски (550)</v>
      </c>
    </row>
    <row r="5" spans="2:42" ht="15.6">
      <c r="B5" s="218" t="s">
        <v>27</v>
      </c>
      <c r="C5" s="210">
        <v>3</v>
      </c>
      <c r="D5" s="211" t="str">
        <f>IF(' II'!$X$2="","",' II'!$X$2)</f>
        <v>Димитар Парасков (560)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Благој Ѓорчески (617)</v>
      </c>
    </row>
    <row r="7" spans="2:42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F7" s="254">
        <v>1</v>
      </c>
      <c r="G7" s="96" t="str">
        <f>IF(F7="","",VLOOKUP(F7,$C$3:$D$8,2,FALSE))</f>
        <v>Кристијан Митев (420)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Филип Цековски (566)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Кристијан Митев (420)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Благој Ѓорчески (617)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Филип Цековски (566)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Андреј Бејковски (440)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Марко Цикарски (550)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Димитар Парасков (560)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Димитар Парасков (560)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AD6" workbookViewId="0">
      <selection activeCell="AH30" sqref="AH30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43.2">
      <c r="C1" s="447" t="s">
        <v>61</v>
      </c>
      <c r="D1" s="425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Кристијан Митев (420)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Марко Цикарски (550)</v>
      </c>
    </row>
    <row r="5" spans="2:48" ht="15.6">
      <c r="B5" s="48" t="s">
        <v>27</v>
      </c>
      <c r="C5" s="48">
        <v>3</v>
      </c>
      <c r="D5" s="27" t="str">
        <f>IF(' II'!$X$2="","",' II'!$X$2)</f>
        <v>Димитар Парасков (560)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Благој Ѓорчески (617)</v>
      </c>
    </row>
    <row r="7" spans="2:48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>
        <v>1</v>
      </c>
      <c r="G7" s="312">
        <v>1</v>
      </c>
      <c r="H7" s="151" t="str">
        <f>IF(G7="","",VLOOKUP(G7,$C$3:$D$10,2,FALSE))</f>
        <v>Кристијан Митев (420)</v>
      </c>
      <c r="I7" s="75">
        <v>11</v>
      </c>
      <c r="J7" s="75">
        <v>15</v>
      </c>
      <c r="K7" s="75">
        <v>11</v>
      </c>
      <c r="L7" s="75"/>
      <c r="M7" s="75"/>
      <c r="N7" s="75"/>
      <c r="O7" s="75"/>
      <c r="P7" s="17">
        <f>IF(I7="","",SUMPRODUCT(--(I7:O7&gt;I8:O8)))</f>
        <v>3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Филип Цековски (566)</v>
      </c>
      <c r="F8">
        <v>2</v>
      </c>
      <c r="G8" s="312">
        <v>6</v>
      </c>
      <c r="H8" s="151" t="str">
        <f>IF(G8="","",VLOOKUP(G8,$C$3:$D$10,2,FALSE))</f>
        <v>Филип Цековски (566)</v>
      </c>
      <c r="I8" s="75">
        <v>2</v>
      </c>
      <c r="J8" s="75">
        <v>13</v>
      </c>
      <c r="K8" s="75">
        <v>6</v>
      </c>
      <c r="L8" s="75"/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27" t="str">
        <f>IF(IV!$X$2="","",IV!$X$2)</f>
        <v>Јован Пармачки (472)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Дарис Мемиќ (533)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Кристијан Митев (420)</v>
      </c>
      <c r="S13" s="75">
        <v>11</v>
      </c>
      <c r="T13" s="75">
        <v>7</v>
      </c>
      <c r="U13" s="75">
        <v>10</v>
      </c>
      <c r="V13" s="75">
        <v>4</v>
      </c>
      <c r="W13" s="75"/>
      <c r="X13" s="75"/>
      <c r="Y13" s="75"/>
      <c r="Z13" s="17">
        <f>IF(S13="","",SUMPRODUCT(--(S13:Y13&gt;S14:Y14)))</f>
        <v>1</v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>Јован Пармачки (472)</v>
      </c>
      <c r="S14" s="75">
        <v>4</v>
      </c>
      <c r="T14" s="75">
        <v>11</v>
      </c>
      <c r="U14" s="75">
        <v>12</v>
      </c>
      <c r="V14" s="75">
        <v>11</v>
      </c>
      <c r="W14" s="75"/>
      <c r="X14" s="75"/>
      <c r="Y14" s="75"/>
      <c r="Z14" s="17">
        <f>IF(S13="","",SUMPRODUCT(--(S13:Y13&lt;S14:Y14)))</f>
        <v>3</v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6" t="str">
        <f>IF(AK25="","",IF(AK25&gt;AK26,AC25,AC26))</f>
        <v>Јован Пармачки (472)</v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6" t="str">
        <f>IF(AK25="","",IF(AK25&lt;AK26,AC25,AC26))</f>
        <v>Андреј Бејковски (440)</v>
      </c>
      <c r="AO16" s="426"/>
      <c r="AP16" s="427" t="str">
        <f>IF(AK25=AK26,"",IF(AK34=AK35,AC34,IF(AK34&gt;AK35,AC34,AC35)))</f>
        <v>Кристијан Митев (420)</v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2">
        <v>4</v>
      </c>
      <c r="H19" s="151" t="str">
        <f>IF(G19="","",VLOOKUP(G19,$C$3:$D$10,2,FALSE))</f>
        <v>Благој Ѓорчески (617)</v>
      </c>
      <c r="I19" s="75">
        <v>1</v>
      </c>
      <c r="J19" s="75">
        <v>2</v>
      </c>
      <c r="K19" s="75">
        <v>5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28" t="str">
        <f>IF(AK25=AK26,"",IF(OR(AK34&gt;AK35,AK34&lt;AK35),"",AC35))</f>
        <v>Димитар Парасков (560)</v>
      </c>
    </row>
    <row r="20" spans="2:43" ht="16.2" thickBot="1">
      <c r="C20" s="35"/>
      <c r="D20" s="309">
        <v>5.7</v>
      </c>
      <c r="F20">
        <v>4</v>
      </c>
      <c r="G20" s="312">
        <v>7</v>
      </c>
      <c r="H20" s="151" t="str">
        <f>IF(G20="","",VLOOKUP(G20,$C$3:$D$10,2,FALSE))</f>
        <v>Јован Пармачки (472)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29" t="s">
        <v>58</v>
      </c>
      <c r="AP20" s="428"/>
    </row>
    <row r="21" spans="2:43" ht="16.2" customHeight="1" thickBot="1">
      <c r="C21" s="448" t="s">
        <v>594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2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Јован Пармачки (472)</v>
      </c>
      <c r="AD25" s="75">
        <v>11</v>
      </c>
      <c r="AE25" s="75">
        <v>11</v>
      </c>
      <c r="AF25" s="75">
        <v>11</v>
      </c>
      <c r="AG25" s="75"/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Андреј Бејковски (440)</v>
      </c>
      <c r="AD26" s="75">
        <v>9</v>
      </c>
      <c r="AE26" s="75">
        <v>6</v>
      </c>
      <c r="AF26" s="75">
        <v>8</v>
      </c>
      <c r="AG26" s="75"/>
      <c r="AH26" s="75"/>
      <c r="AI26" s="75"/>
      <c r="AJ26" s="75"/>
      <c r="AK26" s="17">
        <f>IF(AD25="","",SUMPRODUCT(--(AD25:AJ25&lt;AD26:AJ26)))</f>
        <v>0</v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1" t="str">
        <f>IF(AK25="","",IF(AK25&gt;AK26,AC25,AC26))</f>
        <v>Јован Пармачки (472)</v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>Андреј Бејковски (440)</v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>Кристијан Митев (420)</v>
      </c>
      <c r="AP30" s="443"/>
      <c r="AQ30" s="443"/>
    </row>
    <row r="31" spans="2:43" ht="15.6">
      <c r="C31" s="35"/>
      <c r="D31" s="309">
        <v>5.7</v>
      </c>
      <c r="F31">
        <v>5</v>
      </c>
      <c r="G31" s="312">
        <v>5</v>
      </c>
      <c r="H31" s="151" t="str">
        <f>IF(G31="","",VLOOKUP(G31,$C$3:$D$10,2,FALSE))</f>
        <v>Андреј Бејковски (440)</v>
      </c>
      <c r="I31" s="75">
        <v>9</v>
      </c>
      <c r="J31" s="75">
        <v>11</v>
      </c>
      <c r="K31" s="75">
        <v>11</v>
      </c>
      <c r="L31" s="75">
        <v>11</v>
      </c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>Димитар Парасков (560)</v>
      </c>
      <c r="AP31" s="443"/>
      <c r="AQ31" s="443"/>
    </row>
    <row r="32" spans="2:43" ht="15.6">
      <c r="C32" s="35"/>
      <c r="D32" s="2"/>
      <c r="F32">
        <v>6</v>
      </c>
      <c r="G32" s="312">
        <v>8</v>
      </c>
      <c r="H32" s="151" t="str">
        <f>IF(G32="","",VLOOKUP(G32,$C$3:$D$10,2,FALSE))</f>
        <v>Дарис Мемиќ (533)</v>
      </c>
      <c r="I32" s="75">
        <v>11</v>
      </c>
      <c r="J32" s="75">
        <v>6</v>
      </c>
      <c r="K32" s="75">
        <v>6</v>
      </c>
      <c r="L32" s="75">
        <v>5</v>
      </c>
      <c r="M32" s="75"/>
      <c r="N32" s="75"/>
      <c r="O32" s="75"/>
      <c r="P32" s="17">
        <f>IF(I31="","",SUMPRODUCT(--(I31:O31&lt;I32:O32)))</f>
        <v>1</v>
      </c>
      <c r="Z32" s="80"/>
      <c r="AB32" s="38"/>
      <c r="AM32" s="87">
        <v>5</v>
      </c>
      <c r="AN32" s="88" t="s">
        <v>80</v>
      </c>
      <c r="AO32" s="444" t="str">
        <f>IF(P7="","",IF(P7&lt;P8,H7,H8))</f>
        <v>Филип Цековски (566)</v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>Благој Ѓорчески (617)</v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Кристијан Митев (420)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>Дарис Мемиќ (533)</v>
      </c>
      <c r="AP34" s="444"/>
      <c r="AQ34" s="444"/>
    </row>
    <row r="35" spans="3:43">
      <c r="Q35" s="76"/>
      <c r="Z35" s="80"/>
      <c r="AC35" s="98" t="str">
        <f>IF(Z37="","",IF(Z37&lt;Z38,R37,R38))</f>
        <v>Димитар Парасков (560)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>Марко Цикарски (550)</v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>Андреј Бејковски (440)</v>
      </c>
      <c r="S37" s="75">
        <v>11</v>
      </c>
      <c r="T37" s="75">
        <v>11</v>
      </c>
      <c r="U37" s="75">
        <v>11</v>
      </c>
      <c r="V37" s="75"/>
      <c r="W37" s="75"/>
      <c r="X37" s="75"/>
      <c r="Y37" s="75"/>
      <c r="Z37" s="17">
        <f>IF(S37="","",SUMPRODUCT(--(S37:Y37&gt;S38:Y38)))</f>
        <v>3</v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>Димитар Парасков (560)</v>
      </c>
      <c r="S38" s="75">
        <v>3</v>
      </c>
      <c r="T38" s="75">
        <v>4</v>
      </c>
      <c r="U38" s="75">
        <v>9</v>
      </c>
      <c r="V38" s="75"/>
      <c r="W38" s="75"/>
      <c r="X38" s="75"/>
      <c r="Y38" s="75"/>
      <c r="Z38" s="17">
        <f>IF(S37="","",SUMPRODUCT(--(S37:Y37&lt;S38:Y38)))</f>
        <v>0</v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2">
        <v>2</v>
      </c>
      <c r="H43" s="151" t="str">
        <f>IF(G43="","",VLOOKUP(G43,$C$3:$D$10,2,FALSE))</f>
        <v>Марко Цикарски (550)</v>
      </c>
      <c r="I43" s="75">
        <v>9</v>
      </c>
      <c r="J43" s="75">
        <v>11</v>
      </c>
      <c r="K43" s="75">
        <v>2</v>
      </c>
      <c r="L43" s="75">
        <v>7</v>
      </c>
      <c r="M43" s="75"/>
      <c r="N43" s="75"/>
      <c r="O43" s="75"/>
      <c r="P43" s="17">
        <f>IF(I43="","",SUMPRODUCT(--(I43:O43&gt;I44:O44)))</f>
        <v>1</v>
      </c>
      <c r="AM43" s="163"/>
      <c r="AN43" s="4"/>
      <c r="AO43" s="437"/>
      <c r="AP43" s="437"/>
      <c r="AQ43" s="437"/>
    </row>
    <row r="44" spans="3:43">
      <c r="F44">
        <v>8</v>
      </c>
      <c r="G44" s="312">
        <v>3</v>
      </c>
      <c r="H44" s="151" t="str">
        <f>IF(G44="","",VLOOKUP(G44,$C$3:$D$10,2,FALSE))</f>
        <v>Димитар Парасков (560)</v>
      </c>
      <c r="I44" s="75">
        <v>11</v>
      </c>
      <c r="J44" s="75">
        <v>8</v>
      </c>
      <c r="K44" s="75">
        <v>11</v>
      </c>
      <c r="L44" s="75">
        <v>11</v>
      </c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Кристијан Митев (420)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Марко Цикарски (550)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Димитар Парасков (560)</v>
      </c>
      <c r="F5" s="2">
        <v>1</v>
      </c>
      <c r="G5" s="155">
        <v>1</v>
      </c>
      <c r="H5" s="156" t="str">
        <f>IF(G5="","",VLOOKUP(G5,$C$3:$D$18,2,FALSE))</f>
        <v>Кристијан Митев (420)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Благој Ѓорчески (617)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F7" s="2"/>
      <c r="G7" s="153"/>
      <c r="Q7" s="76"/>
      <c r="R7" s="96" t="str">
        <f>H5</f>
        <v>Кристијан Митев (420)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Филип Цековски (566)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Јован Пармачки (472)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Дарис Мемиќ (533)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/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/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4" t="str">
        <f>IF(Z7="","",IF(Z7&lt;Z8,R7,R8))</f>
        <v/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/>
      </c>
      <c r="AZ33" s="444"/>
      <c r="BA33" s="444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/>
      </c>
      <c r="AZ34" s="444"/>
      <c r="BA34" s="444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/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Димитар Парасков (560)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Димитар Парасков (560)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Митев (420)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Марко Цикарски (550)</v>
      </c>
      <c r="E4">
        <v>1</v>
      </c>
      <c r="F4" s="152">
        <v>1</v>
      </c>
      <c r="G4" s="151" t="str">
        <f>IF(F4="","",VLOOKUP(F4,$C$3:$D$18,2,FALSE))</f>
        <v>Кристијан Митев (420)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Димитар Парасков (560)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Благој Ѓорчески (617)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Филип Цековски (566)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Јован Пармачки (472)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Дарис Мемиќ (533)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Димитар Парасков (560)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58" t="s">
        <v>524</v>
      </c>
      <c r="F3">
        <v>1</v>
      </c>
      <c r="G3" s="47">
        <v>1</v>
      </c>
      <c r="H3" s="70" t="str">
        <f>IF(G3="","",VLOOKUP(G3,$C$3:$F$26,2,FALSE))</f>
        <v>Кристијан Митев (420)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Марко Цикарски (550)</v>
      </c>
      <c r="G4" s="35"/>
      <c r="Q4" s="62"/>
      <c r="R4" s="74" t="str">
        <f>H3</f>
        <v>Кристијан Митев (420)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Димитар Парасков (560)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Благој Ѓорчески (617)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Филип Цековски (566)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Јован Пармачки (472)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Дарис Мемиќ (533)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Димитар Парасков (560)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Димитар Парасков (560)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314" t="s">
        <v>518</v>
      </c>
      <c r="F3">
        <v>1</v>
      </c>
      <c r="G3" s="47">
        <v>1</v>
      </c>
      <c r="H3" s="70" t="str">
        <f>IF(G3="","",VLOOKUP(G3,$C$3:$E$26,2,FALSE))</f>
        <v>Кристијан Митев (420)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Марко Цикарски (550)</v>
      </c>
      <c r="G4" s="35"/>
      <c r="Q4" s="62"/>
      <c r="R4" s="74" t="str">
        <f>H3</f>
        <v>Кристијан Митев (420)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Димитар Парасков (560)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Благој Ѓорчески (617)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Филип Цековски (566)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Јован Пармачки (472)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Дарис Мемиќ (533)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Димитар Парасков (560)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Димитар Парасков (560)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Митев (420)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Марко Цикарски (550)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Димитар Парасков (560)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Благој Ѓорчески (617)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Андреј Бејковски (440)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Филип Цековски (566)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Јован Пармачки (472)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Дарис Мемиќ (533)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Митев (420)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Марко Цикарски (550)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Димитар Парасков (560)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Благој Ѓорчески (617)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Андреј Бејковски (440)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Филип Цековски (566)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Јован Пармачки (472)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Дарис Мемиќ (533)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IV</vt:lpstr>
      <vt:lpstr> III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2025-04-26T15:14:44Z</dcterms:modified>
</cp:coreProperties>
</file>