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4DC4E2F3-D397-407F-8F37-440FF2B0F6B0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1" i="19"/>
  <c r="J8" i="19"/>
  <c r="J35" i="19"/>
  <c r="J4" i="19"/>
  <c r="J18" i="19"/>
  <c r="J14" i="19"/>
  <c r="J21" i="19"/>
  <c r="J33" i="19"/>
  <c r="J19" i="19"/>
  <c r="J34" i="19"/>
  <c r="J13" i="19"/>
  <c r="J5" i="19"/>
  <c r="J25" i="19"/>
  <c r="J3" i="19"/>
  <c r="J6" i="19"/>
  <c r="I32" i="19"/>
  <c r="I20" i="19"/>
  <c r="I11" i="19"/>
  <c r="I8" i="19"/>
  <c r="I35" i="19"/>
  <c r="I4" i="19"/>
  <c r="I18" i="19"/>
  <c r="I14" i="19"/>
  <c r="I21" i="19"/>
  <c r="I33" i="19"/>
  <c r="I19" i="19"/>
  <c r="I34" i="19"/>
  <c r="I13" i="19"/>
  <c r="I5" i="19"/>
  <c r="I25" i="19"/>
  <c r="I3" i="19"/>
  <c r="I6" i="19"/>
  <c r="I12" i="19"/>
  <c r="I26" i="19"/>
  <c r="I36" i="19"/>
  <c r="I28" i="19"/>
  <c r="I29" i="19"/>
  <c r="I9" i="19"/>
  <c r="J12" i="19"/>
  <c r="J26" i="19"/>
  <c r="J36" i="19"/>
  <c r="J28" i="19"/>
  <c r="J29" i="19"/>
  <c r="J9" i="19"/>
  <c r="M6" i="19" l="1"/>
  <c r="K6" i="19"/>
  <c r="M3" i="19"/>
  <c r="K3" i="19"/>
  <c r="M25" i="19"/>
  <c r="K25" i="19"/>
  <c r="M5" i="19"/>
  <c r="K5" i="19"/>
  <c r="M13" i="19"/>
  <c r="K13" i="19"/>
  <c r="M34" i="19"/>
  <c r="K34" i="19"/>
  <c r="M19" i="19"/>
  <c r="K19" i="19"/>
  <c r="M33" i="19"/>
  <c r="K33" i="19"/>
  <c r="M21" i="19"/>
  <c r="K21" i="19"/>
  <c r="M14" i="19"/>
  <c r="K14" i="19"/>
  <c r="M18" i="19"/>
  <c r="K18" i="19"/>
  <c r="K4" i="19"/>
  <c r="K35" i="19"/>
  <c r="M8" i="19"/>
  <c r="K8" i="19"/>
  <c r="M11" i="19"/>
  <c r="K11" i="19"/>
  <c r="M35" i="19"/>
  <c r="M20" i="19"/>
  <c r="K20" i="19"/>
  <c r="M32" i="19"/>
  <c r="K32" i="19"/>
  <c r="K12" i="19" l="1"/>
  <c r="K26" i="19"/>
  <c r="K36" i="19"/>
  <c r="K28" i="19"/>
  <c r="K29" i="19"/>
  <c r="K9" i="19"/>
  <c r="K16" i="19"/>
  <c r="K24" i="19"/>
  <c r="K15" i="19"/>
  <c r="K22" i="19"/>
  <c r="K10" i="19"/>
  <c r="K7" i="19"/>
  <c r="K27" i="19"/>
  <c r="K17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BI43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24" i="19"/>
  <c r="J15" i="19"/>
  <c r="J22" i="19"/>
  <c r="J10" i="19"/>
  <c r="J7" i="19"/>
  <c r="J27" i="19"/>
  <c r="J17" i="19"/>
  <c r="M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6" i="19"/>
  <c r="I24" i="19"/>
  <c r="I15" i="19"/>
  <c r="I22" i="19"/>
  <c r="I10" i="19"/>
  <c r="I7" i="19"/>
  <c r="I27" i="19"/>
  <c r="I1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G5" i="10" l="1"/>
  <c r="P5" i="10" s="1"/>
  <c r="AC5" i="24"/>
  <c r="AB3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R4" i="10" s="1"/>
  <c r="O3" i="24"/>
  <c r="R6" i="10"/>
  <c r="O6" i="37"/>
  <c r="K6" i="37"/>
  <c r="O4" i="24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2" i="19"/>
  <c r="M26" i="19"/>
  <c r="M36" i="19"/>
  <c r="M28" i="19"/>
  <c r="M29" i="19"/>
  <c r="M9" i="19"/>
  <c r="M16" i="19"/>
  <c r="M24" i="19"/>
  <c r="M15" i="19"/>
  <c r="M22" i="19"/>
  <c r="M10" i="19"/>
  <c r="M7" i="19"/>
  <c r="M27" i="19"/>
  <c r="M17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<sst xmlns="http://schemas.openxmlformats.org/spreadsheetml/2006/main" count="3072" uniqueCount="923">
  <si>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</si>
  <si>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</si>
  <si>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</si>
  <si>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</si>
  <si>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</si>
  <si>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</si>
  <si>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</si>
  <si>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</si>
  <si>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</si>
  <si>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</si>
  <si>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</si>
  <si>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</si>
  <si>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</si>
  <si>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</si>
  <si>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</si>
  <si>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</si>
  <si>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</si>
  <si>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</si>
  <si>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</si>
  <si>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</si>
  <si>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</si>
  <si>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</si>
  <si>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</si>
  <si>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</si>
  <si>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</si>
  <si>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</si>
  <si>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</si>
  <si>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</si>
  <si>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</si>
  <si>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</si>
  <si>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</si>
  <si>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</si>
  <si>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</si>
  <si>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</si>
  <si>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</si>
  <si>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</si>
  <si>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</si>
  <si>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</si>
  <si>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</si>
  <si>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</si>
  <si>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</si>
  <si>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</si>
  <si>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</si>
  <si>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</si>
  <si>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</si>
  <si>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</si>
  <si>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</si>
  <si>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</si>
  <si>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</si>
  <si>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</si>
  <si>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</si>
  <si>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</si>
  <si>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</si>
  <si>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</si>
  <si>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</si>
  <si>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</si>
  <si>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</si>
  <si>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</si>
  <si>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</si>
  <si>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</si>
  <si>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</si>
  <si>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</si>
  <si>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</si>
  <si>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</si>
  <si>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</si>
  <si>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</si>
  <si>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</si>
  <si>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</si>
  <si>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</si>
  <si>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</si>
  <si>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</si>
  <si>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</si>
  <si>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</si>
  <si>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</si>
  <si>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</si>
  <si>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</si>
  <si>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</si>
  <si>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</si>
  <si>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</si>
  <si>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</si>
  <si>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</si>
  <si>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</si>
  <si>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</si>
  <si>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</si>
  <si>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</si>
  <si>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</si>
  <si>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</si>
  <si>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</si>
  <si>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</si>
  <si>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</si>
  <si>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</si>
  <si>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</si>
  <si>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</si>
  <si>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</si>
  <si>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</si>
  <si>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</si>
  <si>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</si>
  <si>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</si>
  <si>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</si>
  <si>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</si>
  <si>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</si>
  <si>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</si>
  <si>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</si>
  <si>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</si>
  <si>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</si>
  <si>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</si>
  <si>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</si>
  <si>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</si>
  <si>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</si>
  <si>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</si>
  <si>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</si>
  <si>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</si>
  <si>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</si>
  <si>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</si>
  <si>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</si>
  <si>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</si>
  <si>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</si>
  <si>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</si>
  <si>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</si>
  <si>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</si>
  <si>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</si>
  <si>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</si>
  <si>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</si>
  <si>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</si>
  <si>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</si>
  <si>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</si>
  <si>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</si>
  <si>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</si>
  <si>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</si>
  <si>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</si>
  <si>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</si>
  <si>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</si>
  <si>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</si>
  <si>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</si>
  <si>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</si>
  <si>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</si>
  <si>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</si>
  <si>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</si>
  <si>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</si>
  <si>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</si>
  <si>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</si>
  <si>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</si>
  <si>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</si>
  <si>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</si>
  <si>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</si>
  <si>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</si>
  <si>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</si>
  <si>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</si>
  <si>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</si>
  <si>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</si>
  <si>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</si>
  <si>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</si>
  <si>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</si>
  <si>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</si>
  <si>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</si>
  <si>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</si>
  <si>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</si>
  <si>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</si>
  <si>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</si>
  <si>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</si>
  <si>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</si>
  <si>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</si>
  <si>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</si>
  <si>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</si>
  <si>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</si>
  <si>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</si>
  <si>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</si>
  <si>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</si>
  <si>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</si>
  <si>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</si>
  <si>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</si>
  <si>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</si>
  <si>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</si>
  <si>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</si>
  <si>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</si>
  <si>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</si>
  <si>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</si>
  <si>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</si>
  <si>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</si>
  <si>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</si>
  <si>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</si>
  <si>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</si>
  <si>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</si>
  <si>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</si>
  <si>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</si>
  <si>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</si>
  <si>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</si>
  <si>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</si>
  <si>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</si>
  <si>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</si>
  <si>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</si>
  <si>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</si>
  <si>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</si>
  <si>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</si>
  <si>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</si>
  <si>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</si>
  <si>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</si>
  <si>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</si>
  <si>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</si>
  <si>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</si>
  <si>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</si>
  <si>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</si>
  <si>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</si>
  <si>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</si>
  <si>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</si>
  <si>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</si>
  <si>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</si>
  <si>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</si>
  <si>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</si>
  <si>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</si>
  <si>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</si>
  <si>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</si>
  <si>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</si>
  <si>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</si>
  <si>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</si>
  <si>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</si>
  <si>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</si>
  <si>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</si>
  <si>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</si>
  <si>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</si>
  <si>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</si>
  <si>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</si>
  <si>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</si>
  <si>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</si>
  <si>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</si>
  <si>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</si>
  <si>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</si>
  <si>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</si>
  <si>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</si>
  <si>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</si>
  <si>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</si>
  <si>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</si>
  <si>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</si>
  <si>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</si>
  <si>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</si>
  <si>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</si>
  <si>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</si>
  <si>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</si>
  <si>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</si>
  <si>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</si>
  <si>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</si>
  <si>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</si>
  <si>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</si>
  <si>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</si>
  <si>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</si>
  <si>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</si>
  <si>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</si>
  <si>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</si>
  <si>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</si>
  <si>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</si>
  <si>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</si>
  <si>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</si>
  <si>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</si>
  <si>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</si>
  <si>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</si>
  <si>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</si>
  <si>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</si>
  <si>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</si>
  <si>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</si>
  <si>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</si>
  <si>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</si>
  <si>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</si>
  <si>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</si>
  <si>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</si>
  <si>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</si>
  <si>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</si>
  <si>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</si>
  <si>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</si>
  <si>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</si>
  <si>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</si>
  <si>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</si>
  <si>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</si>
  <si>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</si>
  <si>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</si>
  <si>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</si>
  <si>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</si>
  <si>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</si>
  <si>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</si>
  <si>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</si>
  <si>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</si>
  <si>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</si>
  <si>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</si>
  <si>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</si>
  <si>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</si>
  <si>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</si>
  <si>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</si>
  <si>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</si>
  <si>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</si>
  <si>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</si>
  <si>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</si>
  <si>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</si>
  <si>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</si>
  <si>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</si>
  <si>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</si>
  <si>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</si>
  <si>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</si>
  <si>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</si>
  <si>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</si>
  <si>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</si>
  <si>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</si>
  <si>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</si>
  <si>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</si>
  <si>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</si>
  <si>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</si>
  <si>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</si>
  <si>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</si>
  <si>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</si>
  <si>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</si>
  <si>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</si>
  <si>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</si>
  <si>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</si>
  <si>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</si>
  <si>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</si>
  <si>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</si>
  <si>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</si>
  <si>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</si>
  <si>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</si>
  <si>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</si>
  <si>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</si>
  <si>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</si>
  <si>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</si>
  <si>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</si>
  <si>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</si>
  <si>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</si>
  <si>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</si>
  <si>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</si>
  <si>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</si>
  <si>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</si>
  <si>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</si>
  <si>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</si>
  <si>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</si>
  <si>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</si>
  <si>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</si>
  <si>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</si>
  <si>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</si>
  <si>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</si>
  <si>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</si>
  <si>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</si>
  <si>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</si>
  <si>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</si>
  <si>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</si>
  <si>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</si>
  <si>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</si>
  <si>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</si>
  <si>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</si>
  <si>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</si>
  <si>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</si>
  <si>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</si>
  <si>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</si>
  <si>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</si>
  <si>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</si>
  <si>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</si>
  <si>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</si>
  <si>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</si>
  <si>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</si>
  <si>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</si>
  <si>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</si>
  <si>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</si>
  <si>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</si>
  <si>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</si>
  <si>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</si>
  <si>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</si>
  <si>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</si>
  <si>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</si>
  <si>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</si>
  <si>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</si>
  <si>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</si>
  <si>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</si>
  <si>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</si>
  <si>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</si>
  <si>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</si>
  <si>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</si>
  <si>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</si>
  <si>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</si>
  <si>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</si>
  <si>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</si>
  <si>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</si>
  <si>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</si>
  <si>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</si>
  <si>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</si>
  <si>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</si>
  <si>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</si>
  <si>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</si>
  <si>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</si>
  <si>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</si>
  <si>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</si>
  <si>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</si>
  <si>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</si>
  <si>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</si>
  <si>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</si>
  <si>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</si>
  <si>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</si>
  <si>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</si>
  <si>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</si>
  <si>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</si>
  <si>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</si>
  <si>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</si>
  <si>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</si>
  <si>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</si>
  <si>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</si>
  <si>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</si>
  <si>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</si>
  <si>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</si>
  <si>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</si>
  <si>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</si>
  <si>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</si>
  <si>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</si>
  <si>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</si>
  <si>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</si>
  <si>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</si>
  <si>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</si>
  <si>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</si>
  <si>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</si>
  <si>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</si>
  <si>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</si>
  <si>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</si>
  <si>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</si>
  <si>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</si>
  <si>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</si>
  <si>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</si>
  <si>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</si>
  <si>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</si>
  <si>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</si>
  <si>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</si>
  <si>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</si>
  <si>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</si>
  <si>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</si>
  <si>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</si>
  <si>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</si>
  <si>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</si>
  <si>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</si>
  <si>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</si>
  <si>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</si>
  <si>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</si>
  <si>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</si>
  <si>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</si>
  <si>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</si>
  <si>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</si>
  <si>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</si>
  <si>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</si>
  <si>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</si>
  <si>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</si>
  <si>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</si>
  <si>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</si>
  <si>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</si>
  <si>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</si>
  <si>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</si>
  <si>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</si>
  <si>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</si>
  <si>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</si>
  <si>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</si>
  <si>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</si>
  <si>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</si>
  <si>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</si>
  <si>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</si>
  <si>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</si>
  <si>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</si>
  <si>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</si>
  <si>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</si>
  <si>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</si>
  <si>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</si>
  <si>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</si>
  <si>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</si>
  <si>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</si>
  <si>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</si>
  <si>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</si>
  <si>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</si>
  <si>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</si>
  <si>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</si>
  <si>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</si>
  <si>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</si>
  <si>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</si>
  <si>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</si>
  <si>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</si>
  <si>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</si>
  <si>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</si>
  <si>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</si>
  <si>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</si>
  <si>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</si>
  <si>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</si>
  <si>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</si>
  <si>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</si>
  <si>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</si>
  <si>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</si>
  <si>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</si>
  <si>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</si>
  <si>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</si>
  <si>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</si>
  <si>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</si>
  <si>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</si>
  <si>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</si>
  <si>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</si>
  <si>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</si>
  <si>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</si>
  <si>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</si>
  <si>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</si>
  <si>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</si>
  <si>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</si>
  <si>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</si>
  <si>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</si>
  <si>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</si>
  <si>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</si>
  <si>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</si>
  <si>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</si>
  <si>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</si>
  <si>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</si>
  <si>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</si>
  <si>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</si>
  <si>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</si>
  <si>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</si>
  <si>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</si>
  <si>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</si>
  <si>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</si>
  <si>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</si>
  <si>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</si>
  <si>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</si>
  <si>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</si>
  <si>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</si>
  <si>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</si>
  <si>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</si>
  <si>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</si>
  <si>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</si>
  <si>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</si>
  <si>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</si>
  <si>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</si>
  <si>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</si>
  <si>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</si>
  <si>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</si>
  <si>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</si>
  <si>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</si>
  <si>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</si>
  <si>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</si>
  <si>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</si>
  <si>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</si>
  <si>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</si>
  <si>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</si>
  <si>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</si>
  <si>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</si>
  <si>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</si>
  <si>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</si>
  <si>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</si>
  <si>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</si>
  <si>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</si>
  <si>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</si>
  <si>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</si>
  <si>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</si>
  <si>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</si>
  <si>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</si>
  <si>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</si>
  <si>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</si>
  <si>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</si>
  <si>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</si>
  <si>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</si>
  <si>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</si>
  <si>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</si>
  <si>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</si>
  <si>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</si>
  <si>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</si>
  <si>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</si>
  <si>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</si>
  <si>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</si>
  <si>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</si>
  <si>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</si>
  <si>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</si>
  <si>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</si>
  <si>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</si>
  <si>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</si>
  <si>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</si>
  <si>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</si>
  <si>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</si>
  <si>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</si>
  <si>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</si>
  <si>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</si>
  <si>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</si>
  <si>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</si>
  <si>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</si>
  <si>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</si>
  <si>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</si>
  <si>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</si>
  <si>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</si>
  <si>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</si>
  <si>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</si>
  <si>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</si>
  <si>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</si>
  <si>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</si>
  <si>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</si>
  <si>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</si>
  <si>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</si>
  <si>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</si>
  <si>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</si>
  <si>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</si>
  <si>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</si>
  <si>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</si>
  <si>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</si>
  <si>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</si>
  <si>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</si>
  <si>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</si>
  <si>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</si>
  <si>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</si>
  <si>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</si>
  <si>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</si>
  <si>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</si>
  <si>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</si>
  <si>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</si>
  <si>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</si>
  <si>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</si>
  <si>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</si>
  <si>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</si>
  <si>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</si>
  <si>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</si>
  <si>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</si>
  <si>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</si>
  <si>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</si>
  <si>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</si>
  <si>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</si>
  <si>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</si>
  <si>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</si>
  <si>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</si>
  <si>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</si>
  <si>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</si>
  <si>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</si>
  <si>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</si>
  <si>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</si>
  <si>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</si>
  <si>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</si>
  <si>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</si>
  <si>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</si>
  <si>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</si>
  <si>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</si>
  <si>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</si>
  <si>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</si>
  <si>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</si>
  <si>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</si>
  <si>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</si>
  <si>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</si>
  <si>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</si>
  <si>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</si>
  <si>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</si>
  <si>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</si>
  <si>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</si>
  <si>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</si>
  <si>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</si>
  <si>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</si>
  <si>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</si>
  <si>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</si>
  <si>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</si>
  <si>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</si>
  <si>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</si>
  <si>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</si>
  <si>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</si>
  <si>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</si>
  <si>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</si>
  <si>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</si>
  <si>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</si>
  <si>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</si>
  <si>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</si>
  <si>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</si>
  <si>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</si>
  <si>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</si>
  <si>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</si>
  <si>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</si>
  <si>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</si>
  <si>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</si>
  <si>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</si>
  <si>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</si>
  <si>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</si>
  <si>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</si>
  <si>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</si>
  <si>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</si>
  <si>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</si>
  <si>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</si>
  <si>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</si>
  <si>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</si>
  <si>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</si>
  <si>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</si>
  <si>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</si>
  <si>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</si>
  <si>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</si>
  <si>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</si>
  <si>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</si>
  <si>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</si>
  <si>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</si>
  <si>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</si>
  <si>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</si>
  <si>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</si>
  <si>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</si>
  <si>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</si>
  <si>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</si>
  <si>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</si>
  <si>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</si>
  <si>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</si>
  <si>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</si>
  <si>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</si>
  <si>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</si>
  <si>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</si>
  <si>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</si>
  <si>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</si>
  <si>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</si>
  <si>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</si>
  <si>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</si>
  <si>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</si>
  <si>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</si>
  <si>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</si>
  <si>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</si>
  <si>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</si>
  <si>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</si>
  <si>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</si>
  <si>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</si>
  <si>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</si>
  <si>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</si>
  <si>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</si>
  <si>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</si>
  <si>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</si>
  <si>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</si>
  <si>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</si>
  <si>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</si>
  <si>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</si>
  <si>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</si>
  <si>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</si>
  <si>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</si>
  <si>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</si>
  <si>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</si>
  <si>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</si>
  <si>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</si>
  <si>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</si>
  <si>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</si>
  <si>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</si>
  <si>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</si>
  <si>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</si>
  <si>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</si>
  <si>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</si>
  <si>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</si>
  <si>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</si>
  <si>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</si>
  <si>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</si>
  <si>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</si>
  <si>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</si>
  <si>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</si>
  <si>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</si>
  <si>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</si>
  <si>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</si>
  <si>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</si>
  <si>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</si>
  <si>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</si>
  <si>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</si>
  <si>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</si>
  <si>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</si>
  <si>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</si>
  <si>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</si>
  <si>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</si>
  <si>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</si>
  <si>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</si>
  <si>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</si>
  <si>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</si>
  <si>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</si>
  <si>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</si>
  <si>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</si>
  <si>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</si>
  <si>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</si>
  <si>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</si>
  <si>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</si>
  <si>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</si>
  <si>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</si>
  <si>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</si>
  <si>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</si>
  <si>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</si>
  <si>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</si>
  <si>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</si>
  <si>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</si>
  <si>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</si>
  <si>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</si>
  <si>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</si>
  <si>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</si>
  <si>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</si>
  <si>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</si>
  <si>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</si>
  <si>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</si>
  <si>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</si>
  <si>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</si>
  <si>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</si>
  <si>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</si>
  <si>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</si>
  <si>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</si>
  <si>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</si>
  <si>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</si>
  <si>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</si>
  <si>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</si>
  <si>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</si>
  <si>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</si>
  <si>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</si>
  <si>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</si>
  <si>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</si>
  <si>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</si>
  <si>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</si>
  <si>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</si>
  <si>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</si>
  <si>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</si>
  <si>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</si>
  <si>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</si>
  <si>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</si>
  <si>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</si>
  <si>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</si>
  <si>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</si>
  <si>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</si>
  <si>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</si>
  <si>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</si>
  <si>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</si>
  <si>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</si>
  <si>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</si>
  <si>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</si>
  <si>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</si>
  <si>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</si>
  <si>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</si>
  <si>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</si>
  <si>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</si>
  <si>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</si>
  <si>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</si>
  <si>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</si>
  <si>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</si>
  <si>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</si>
  <si>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</si>
  <si>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</si>
  <si>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</si>
  <si>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</si>
  <si>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</si>
  <si>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</si>
  <si>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</si>
  <si>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</si>
  <si>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</si>
  <si>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</si>
  <si>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</si>
  <si>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</si>
  <si>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</si>
  <si>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</si>
  <si>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</si>
  <si>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</si>
  <si>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</si>
  <si>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</si>
  <si>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</si>
  <si>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</si>
  <si>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</si>
  <si>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</si>
  <si>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</si>
  <si>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</si>
  <si>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</si>
  <si>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</si>
  <si>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</si>
  <si>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</si>
  <si>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</si>
  <si>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</si>
  <si>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</si>
  <si>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</si>
  <si>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</si>
  <si>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</si>
  <si>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</si>
  <si>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</si>
  <si>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</si>
  <si>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</si>
  <si>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</si>
  <si>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</si>
  <si>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</si>
  <si>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</si>
  <si>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</si>
  <si>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</si>
  <si>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</si>
  <si>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</si>
  <si>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</si>
  <si>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</si>
  <si>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</si>
  <si>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</si>
  <si>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</si>
  <si>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</si>
  <si>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</si>
  <si>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</si>
  <si>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</si>
  <si>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</si>
  <si>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</si>
  <si>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</si>
  <si>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</si>
  <si>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</si>
  <si>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</si>
  <si>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</si>
  <si>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</si>
  <si>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</si>
  <si>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</si>
  <si>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</si>
  <si>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</si>
  <si>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</si>
  <si>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</si>
  <si>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</si>
  <si>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</si>
  <si>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</si>
  <si>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</si>
  <si>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</si>
  <si>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</si>
  <si>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</si>
  <si>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</si>
  <si>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</si>
  <si>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</si>
  <si>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</si>
  <si>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</si>
  <si>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</si>
  <si>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</si>
  <si>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</si>
  <si>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</si>
  <si>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</si>
  <si>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</si>
  <si>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</si>
  <si>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</si>
  <si>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</si>
  <si>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</si>
  <si>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</si>
  <si>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</si>
  <si>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</si>
  <si>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</si>
  <si>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</si>
  <si>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</si>
  <si>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</si>
  <si>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У15 М</t>
  </si>
  <si>
    <t>Андреј Андоноски</t>
  </si>
  <si>
    <t>Марко Аврамоски</t>
  </si>
  <si>
    <t>X</t>
  </si>
  <si>
    <t>Дарис Мемиќ (533)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</si>
</sst>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21" sqref="I2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Дарис Мемиќ (533)</v>
      </c>
      <c r="E3" s="294" t="str">
        <f t="shared" ref="E3:E34" si="1">IF(D3="","",INDEX($J$3:$J$42,MATCH(C3,$G$3:$G$42,0)))</f>
        <v>Патриоти</v>
      </c>
      <c r="F3" s="299">
        <v>17</v>
      </c>
      <c r="G3" s="349">
        <v>1</v>
      </c>
      <c r="H3" s="36">
        <v>533</v>
      </c>
      <c r="I3" s="252" t="str">
        <f>IF(ISERROR(VLOOKUP(H3,Baza!A:C,2,FALSE)&amp;" "&amp;"("&amp;H3&amp;")"),"",(VLOOKUP(H3,Baza!A:C,2,FALSE)&amp;" "&amp;"("&amp;H3&amp;")"))</f>
        <v>Дарис Мемиќ (533)</v>
      </c>
      <c r="J3" s="252" t="str">
        <f>IF(ISERROR(VLOOKUP(H3,Baza!A:C,3,FALSE)),"",(VLOOKUP(H3,Baza!A:C,3,FALSE)))</f>
        <v>Патриоти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3</v>
      </c>
      <c r="O3" s="349">
        <v>613</v>
      </c>
      <c r="Q3" s="318"/>
    </row>
    <row r="4" spans="2:17">
      <c r="B4" s="352"/>
      <c r="C4" s="265">
        <v>2</v>
      </c>
      <c r="D4" s="287" t="str">
        <f t="shared" si="0"/>
        <v>Борис Младеновски (596)</v>
      </c>
      <c r="E4" s="288" t="str">
        <f t="shared" si="1"/>
        <v>Шампион ФА</v>
      </c>
      <c r="F4" s="284">
        <v>9</v>
      </c>
      <c r="G4" s="330">
        <v>5</v>
      </c>
      <c r="H4" s="36">
        <v>566</v>
      </c>
      <c r="I4" s="252" t="str">
        <f>IF(ISERROR(VLOOKUP(H4,Baza!A:C,2,FALSE)&amp;" "&amp;"("&amp;H4&amp;")"),"",(VLOOKUP(H4,Baza!A:C,2,FALSE)&amp;" "&amp;"("&amp;H4&amp;")"))</f>
        <v>Филип Цековски (566)</v>
      </c>
      <c r="J4" s="252" t="str">
        <f>IF(ISERROR(VLOOKUP(H4,Baza!A:C,3,FALSE)),"",(VLOOKUP(H4,Baza!A:C,3,FALSE)))</f>
        <v>Берово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16</v>
      </c>
      <c r="O4" s="330">
        <v>599</v>
      </c>
      <c r="Q4" s="318"/>
    </row>
    <row r="5" spans="2:17">
      <c r="B5" s="352"/>
      <c r="C5" s="265">
        <v>3</v>
      </c>
      <c r="D5" s="287" t="str">
        <f t="shared" si="0"/>
        <v>Матеј Димовски (690)</v>
      </c>
      <c r="E5" s="288" t="str">
        <f t="shared" si="1"/>
        <v>Рисови</v>
      </c>
      <c r="F5" s="284">
        <v>11</v>
      </c>
      <c r="G5" s="330">
        <v>9</v>
      </c>
      <c r="H5" s="36">
        <v>472</v>
      </c>
      <c r="I5" s="252" t="str">
        <f>IF(ISERROR(VLOOKUP(H5,Baza!A:C,2,FALSE)&amp;" "&amp;"("&amp;H5&amp;")"),"",(VLOOKUP(H5,Baza!A:C,2,FALSE)&amp;" "&amp;"("&amp;H5&amp;")"))</f>
        <v>Јован Пармачки (472)</v>
      </c>
      <c r="J5" s="252" t="str">
        <f>IF(ISERROR(VLOOKUP(H5,Baza!A:C,3,FALSE)),"",(VLOOKUP(H5,Baza!A:C,3,FALSE)))</f>
        <v>Берово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17</v>
      </c>
      <c r="O5" s="330">
        <v>558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14</v>
      </c>
      <c r="G6" s="330">
        <v>13</v>
      </c>
      <c r="H6" s="36">
        <v>550</v>
      </c>
      <c r="I6" s="252" t="str">
        <f>IF(ISERROR(VLOOKUP(H6,Baza!A:C,2,FALSE)&amp;" "&amp;"("&amp;H6&amp;")"),"",(VLOOKUP(H6,Baza!A:C,2,FALSE)&amp;" "&amp;"("&amp;H6&amp;")"))</f>
        <v>Марко Цикарски (550)</v>
      </c>
      <c r="J6" s="252" t="str">
        <f>IF(ISERROR(VLOOKUP(H6,Baza!A:C,3,FALSE)),"",(VLOOKUP(H6,Baza!A:C,3,FALSE)))</f>
        <v>Берово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13</v>
      </c>
      <c r="O6" s="330">
        <v>474</v>
      </c>
      <c r="Q6" s="318"/>
    </row>
    <row r="7" spans="2:17">
      <c r="B7" s="351" t="s">
        <v>63</v>
      </c>
      <c r="C7" s="264">
        <v>5</v>
      </c>
      <c r="D7" s="285" t="str">
        <f t="shared" si="0"/>
        <v>Филип Цековски (566)</v>
      </c>
      <c r="E7" s="286" t="str">
        <f t="shared" si="1"/>
        <v>Берово</v>
      </c>
      <c r="F7" s="284">
        <v>29</v>
      </c>
      <c r="G7" s="243">
        <v>17</v>
      </c>
      <c r="H7" s="36">
        <v>636</v>
      </c>
      <c r="I7" s="252" t="str">
        <f>IF(ISERROR(VLOOKUP(H7,Baza!A:C,2,FALSE)&amp;" "&amp;"("&amp;H7&amp;")"),"",(VLOOKUP(H7,Baza!A:C,2,FALSE)&amp;" "&amp;"("&amp;H7&amp;")"))</f>
        <v>Стефан Арсов (636)</v>
      </c>
      <c r="J7" s="252" t="str">
        <f>IF(ISERROR(VLOOKUP(H7,Baza!A:C,3,FALSE)),"",(VLOOKUP(H7,Baza!A:C,3,FALSE)))</f>
        <v>Рисови</v>
      </c>
      <c r="K7" s="311">
        <f>IF(ISERROR(VLOOKUP(H7,Baza!A:D,4,FALSE)),"",(VLOOKUP(H7,Baza!A:D,4,FALSE)))</f>
        <v>0</v>
      </c>
      <c r="M7" s="239" t="e">
        <f t="shared" si="2"/>
        <v>#N/A</v>
      </c>
      <c r="N7" s="239">
        <v>29</v>
      </c>
      <c r="O7" s="339">
        <v>259</v>
      </c>
      <c r="Q7" s="318"/>
    </row>
    <row r="8" spans="2:17">
      <c r="B8" s="352"/>
      <c r="C8" s="265">
        <v>6</v>
      </c>
      <c r="D8" s="287" t="str">
        <f t="shared" si="0"/>
        <v>Максим Кралев (597)</v>
      </c>
      <c r="E8" s="288" t="str">
        <f t="shared" si="1"/>
        <v>Шампион ФА</v>
      </c>
      <c r="F8" s="284">
        <v>8</v>
      </c>
      <c r="G8" s="330">
        <v>14</v>
      </c>
      <c r="H8" s="36">
        <v>656</v>
      </c>
      <c r="I8" s="252" t="str">
        <f>IF(ISERROR(VLOOKUP(H8,Baza!A:C,2,FALSE)&amp;" "&amp;"("&amp;H8&amp;")"),"",(VLOOKUP(H8,Baza!A:C,2,FALSE)&amp;" "&amp;"("&amp;H8&amp;")"))</f>
        <v>Марко Макаријоски (656)</v>
      </c>
      <c r="J8" s="252" t="str">
        <f>IF(ISERROR(VLOOKUP(H8,Baza!A:C,3,FALSE)),"",(VLOOKUP(H8,Baza!A:C,3,FALSE)))</f>
        <v>Пелагонија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4</v>
      </c>
      <c r="O8" s="330">
        <v>177</v>
      </c>
      <c r="Q8" s="318"/>
    </row>
    <row r="9" spans="2:17">
      <c r="B9" s="352"/>
      <c r="C9" s="265">
        <v>7</v>
      </c>
      <c r="D9" s="287" t="str">
        <f t="shared" si="0"/>
        <v>Калин Бицевски (700)</v>
      </c>
      <c r="E9" s="288" t="str">
        <f t="shared" si="1"/>
        <v>10 60 АС Ѓорче Петров</v>
      </c>
      <c r="F9" s="284">
        <v>23</v>
      </c>
      <c r="G9" s="243">
        <v>18</v>
      </c>
      <c r="H9" s="243">
        <v>549</v>
      </c>
      <c r="I9" s="252" t="str">
        <f>IF(ISERROR(VLOOKUP(H9,Baza!A:C,2,FALSE)&amp;" "&amp;"("&amp;H9&amp;")"),"",(VLOOKUP(H9,Baza!A:C,2,FALSE)&amp;" "&amp;"("&amp;H9&amp;")"))</f>
        <v>Петар Поповски       (549)</v>
      </c>
      <c r="J9" s="252" t="str">
        <f>IF(ISERROR(VLOOKUP(H9,Baza!A:C,3,FALSE)),"",(VLOOKUP(H9,Baza!A:C,3,FALSE)))</f>
        <v>Берово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23</v>
      </c>
      <c r="O9" s="339">
        <v>158</v>
      </c>
      <c r="Q9" s="318"/>
    </row>
    <row r="10" spans="2:17" ht="16.2" thickBot="1">
      <c r="B10" s="353"/>
      <c r="C10" s="266">
        <v>8</v>
      </c>
      <c r="D10" s="289" t="str">
        <f t="shared" si="0"/>
        <v/>
      </c>
      <c r="E10" s="290" t="str">
        <f t="shared" si="1"/>
        <v/>
      </c>
      <c r="F10" s="284">
        <v>28</v>
      </c>
      <c r="G10" s="243">
        <v>10</v>
      </c>
      <c r="H10" s="36">
        <v>684</v>
      </c>
      <c r="I10" s="252" t="str">
        <f>IF(ISERROR(VLOOKUP(H10,Baza!A:C,2,FALSE)&amp;" "&amp;"("&amp;H10&amp;")"),"",(VLOOKUP(H10,Baza!A:C,2,FALSE)&amp;" "&amp;"("&amp;H10&amp;")"))</f>
        <v>Марио Марковски (684)</v>
      </c>
      <c r="J10" s="252" t="str">
        <f>IF(ISERROR(VLOOKUP(H10,Baza!A:C,3,FALSE)),"",(VLOOKUP(H10,Baza!A:C,3,FALSE)))</f>
        <v>Пелагонија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28</v>
      </c>
      <c r="O10" s="339">
        <v>55</v>
      </c>
      <c r="Q10" s="318"/>
    </row>
    <row r="11" spans="2:17">
      <c r="B11" s="354" t="s">
        <v>64</v>
      </c>
      <c r="C11" s="267">
        <v>9</v>
      </c>
      <c r="D11" s="293" t="str">
        <f t="shared" si="0"/>
        <v>Јован Пармачки (472)</v>
      </c>
      <c r="E11" s="294" t="str">
        <f t="shared" si="1"/>
        <v>Берово</v>
      </c>
      <c r="F11" s="284">
        <v>3</v>
      </c>
      <c r="G11" s="330">
        <v>2</v>
      </c>
      <c r="H11" s="36">
        <v>596</v>
      </c>
      <c r="I11" s="252" t="str">
        <f>IF(ISERROR(VLOOKUP(H11,Baza!A:C,2,FALSE)&amp;" "&amp;"("&amp;H11&amp;")"),"",(VLOOKUP(H11,Baza!A:C,2,FALSE)&amp;" "&amp;"("&amp;H11&amp;")"))</f>
        <v>Борис Младеновски (596)</v>
      </c>
      <c r="J11" s="252" t="str">
        <f>IF(ISERROR(VLOOKUP(H11,Baza!A:C,3,FALSE)),"",(VLOOKUP(H11,Baza!A:C,3,FALSE)))</f>
        <v>Шампион ФА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18</v>
      </c>
      <c r="O11" s="330">
        <v>11</v>
      </c>
      <c r="Q11" s="318"/>
    </row>
    <row r="12" spans="2:17">
      <c r="B12" s="352"/>
      <c r="C12" s="265">
        <v>10</v>
      </c>
      <c r="D12" s="287" t="str">
        <f t="shared" si="0"/>
        <v>Марио Марковски (684)</v>
      </c>
      <c r="E12" s="288" t="str">
        <f t="shared" si="1"/>
        <v>Пелагонија</v>
      </c>
      <c r="F12" s="284">
        <v>18</v>
      </c>
      <c r="G12" s="243">
        <v>6</v>
      </c>
      <c r="H12" s="36">
        <v>597</v>
      </c>
      <c r="I12" s="252" t="str">
        <f>IF(ISERROR(VLOOKUP(H12,Baza!A:C,2,FALSE)&amp;" "&amp;"("&amp;H12&amp;")"),"",(VLOOKUP(H12,Baza!A:C,2,FALSE)&amp;" "&amp;"("&amp;H12&amp;")"))</f>
        <v>Максим Кралев (597)</v>
      </c>
      <c r="J12" s="252" t="str">
        <f>IF(ISERROR(VLOOKUP(H12,Baza!A:C,3,FALSE)),"",(VLOOKUP(H12,Baza!A:C,3,FALSE)))</f>
        <v>Шампион ФА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18</v>
      </c>
      <c r="O12" s="339">
        <v>11</v>
      </c>
      <c r="Q12" s="318"/>
    </row>
    <row r="13" spans="2:17">
      <c r="B13" s="352"/>
      <c r="C13" s="265">
        <v>11</v>
      </c>
      <c r="D13" s="287" t="str">
        <f t="shared" si="0"/>
        <v>Илија Ѓорчески (681)</v>
      </c>
      <c r="E13" s="288" t="str">
        <f t="shared" si="1"/>
        <v>Крушево</v>
      </c>
      <c r="F13" s="284">
        <v>16</v>
      </c>
      <c r="G13" s="330">
        <v>11</v>
      </c>
      <c r="H13" s="36">
        <v>681</v>
      </c>
      <c r="I13" s="252" t="str">
        <f>IF(ISERROR(VLOOKUP(H13,Baza!A:C,2,FALSE)&amp;" "&amp;"("&amp;H13&amp;")"),"",(VLOOKUP(H13,Baza!A:C,2,FALSE)&amp;" "&amp;"("&amp;H13&amp;")"))</f>
        <v>Илија Ѓорчески (681)</v>
      </c>
      <c r="J13" s="252" t="str">
        <f>IF(ISERROR(VLOOKUP(H13,Baza!A:C,3,FALSE)),"",(VLOOKUP(H13,Baza!A:C,3,FALSE)))</f>
        <v>Крушево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10</v>
      </c>
      <c r="O13" s="330">
        <v>5</v>
      </c>
      <c r="Q13" s="318"/>
    </row>
    <row r="14" spans="2:17" ht="16.2" thickBot="1">
      <c r="B14" s="355"/>
      <c r="C14" s="268">
        <v>12</v>
      </c>
      <c r="D14" s="291" t="str">
        <f t="shared" si="0"/>
        <v/>
      </c>
      <c r="E14" s="292" t="str">
        <f t="shared" si="1"/>
        <v/>
      </c>
      <c r="F14" s="284">
        <v>2</v>
      </c>
      <c r="G14" s="330">
        <v>3</v>
      </c>
      <c r="H14" s="36">
        <v>690</v>
      </c>
      <c r="I14" s="252" t="str">
        <f>IF(ISERROR(VLOOKUP(H14,Baza!A:C,2,FALSE)&amp;" "&amp;"("&amp;H14&amp;")"),"",(VLOOKUP(H14,Baza!A:C,2,FALSE)&amp;" "&amp;"("&amp;H14&amp;")"))</f>
        <v>Матеј Димовски (690)</v>
      </c>
      <c r="J14" s="252" t="str">
        <f>IF(ISERROR(VLOOKUP(H14,Baza!A:C,3,FALSE)),"",(VLOOKUP(H14,Baza!A:C,3,FALSE)))</f>
        <v>Рисови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8</v>
      </c>
      <c r="O14" s="330">
        <v>5</v>
      </c>
      <c r="Q14" s="318"/>
    </row>
    <row r="15" spans="2:17">
      <c r="B15" s="351" t="s">
        <v>65</v>
      </c>
      <c r="C15" s="264">
        <v>13</v>
      </c>
      <c r="D15" s="285" t="str">
        <f t="shared" si="0"/>
        <v>Марко Цикарски (550)</v>
      </c>
      <c r="E15" s="286" t="str">
        <f t="shared" si="1"/>
        <v>Берово</v>
      </c>
      <c r="F15" s="284">
        <v>26</v>
      </c>
      <c r="G15" s="243">
        <v>7</v>
      </c>
      <c r="H15" s="36">
        <v>700</v>
      </c>
      <c r="I15" s="252" t="str">
        <f>IF(ISERROR(VLOOKUP(H15,Baza!A:C,2,FALSE)&amp;" "&amp;"("&amp;H15&amp;")"),"",(VLOOKUP(H15,Baza!A:C,2,FALSE)&amp;" "&amp;"("&amp;H15&amp;")"))</f>
        <v>Калин Бицевски (700)</v>
      </c>
      <c r="J15" s="252" t="str">
        <f>IF(ISERROR(VLOOKUP(H15,Baza!A:C,3,FALSE)),"",(VLOOKUP(H15,Baza!A:C,3,FALSE)))</f>
        <v>10 60 АС Ѓорче Петров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26</v>
      </c>
      <c r="O15" s="339">
        <v>0</v>
      </c>
      <c r="Q15" s="318"/>
    </row>
    <row r="16" spans="2:17">
      <c r="B16" s="352"/>
      <c r="C16" s="265">
        <v>14</v>
      </c>
      <c r="D16" s="287" t="str">
        <f t="shared" si="0"/>
        <v>Марко Макаријоски (656)</v>
      </c>
      <c r="E16" s="288" t="str">
        <f t="shared" si="1"/>
        <v>Пелагонија</v>
      </c>
      <c r="F16" s="284">
        <v>24</v>
      </c>
      <c r="G16" s="243">
        <v>15</v>
      </c>
      <c r="H16" s="36">
        <v>705</v>
      </c>
      <c r="I16" s="252" t="str">
        <f>IF(ISERROR(VLOOKUP(H16,Baza!A:C,2,FALSE)&amp;" "&amp;"("&amp;H16&amp;")"),"",(VLOOKUP(H16,Baza!A:C,2,FALSE)&amp;" "&amp;"("&amp;H16&amp;")"))</f>
        <v>Алекс Пешевски (705)</v>
      </c>
      <c r="J16" s="252" t="str">
        <f>IF(ISERROR(VLOOKUP(H16,Baza!A:C,3,FALSE)),"",(VLOOKUP(H16,Baza!A:C,3,FALSE)))</f>
        <v>Крива Паланка</v>
      </c>
      <c r="K16" s="311">
        <f>IF(ISERROR(VLOOKUP(H16,Baza!A:D,4,FALSE)),"",(VLOOKUP(H16,Baza!A:D,4,FALSE)))</f>
        <v>0</v>
      </c>
      <c r="M16" s="239" t="e">
        <f t="shared" si="2"/>
        <v>#N/A</v>
      </c>
      <c r="N16" s="239">
        <v>24</v>
      </c>
      <c r="O16" s="339">
        <v>0</v>
      </c>
      <c r="Q16" s="318"/>
    </row>
    <row r="17" spans="2:15">
      <c r="B17" s="352"/>
      <c r="C17" s="265">
        <v>15</v>
      </c>
      <c r="D17" s="287" t="str">
        <f t="shared" si="0"/>
        <v>Алекс Пешевски (705)</v>
      </c>
      <c r="E17" s="288" t="str">
        <f t="shared" si="1"/>
        <v>Крива Паланка</v>
      </c>
      <c r="F17" s="284">
        <v>31</v>
      </c>
      <c r="G17" s="243">
        <v>19</v>
      </c>
      <c r="H17" s="36">
        <v>706</v>
      </c>
      <c r="I17" s="252" t="str">
        <f>IF(ISERROR(VLOOKUP(H17,Baza!A:C,2,FALSE)&amp;" "&amp;"("&amp;H17&amp;")"),"",(VLOOKUP(H17,Baza!A:C,2,FALSE)&amp;" "&amp;"("&amp;H17&amp;")"))</f>
        <v>Павел Постоловски (706)</v>
      </c>
      <c r="J17" s="252" t="str">
        <f>IF(ISERROR(VLOOKUP(H17,Baza!A:C,3,FALSE)),"",(VLOOKUP(H17,Baza!A:C,3,FALSE)))</f>
        <v>Крива Паланка</v>
      </c>
      <c r="K17" s="311">
        <f>IF(ISERROR(VLOOKUP(H17,Baza!A:D,4,FALSE)),"",(VLOOKUP(H17,Baza!A:D,4,FALSE)))</f>
        <v>0</v>
      </c>
      <c r="M17" s="239" t="e">
        <f t="shared" si="2"/>
        <v>#N/A</v>
      </c>
      <c r="N17" s="239">
        <v>31</v>
      </c>
      <c r="O17" s="339">
        <v>0</v>
      </c>
    </row>
    <row r="18" spans="2:15" ht="16.2" thickBot="1">
      <c r="B18" s="353"/>
      <c r="C18" s="266">
        <v>16</v>
      </c>
      <c r="D18" s="289" t="str">
        <f t="shared" si="0"/>
        <v>Марко Аврамоски (738)</v>
      </c>
      <c r="E18" s="290" t="str">
        <f t="shared" si="1"/>
        <v>Младост 96</v>
      </c>
      <c r="F18" s="284">
        <v>5</v>
      </c>
      <c r="G18" s="330">
        <v>20</v>
      </c>
      <c r="H18" s="36">
        <v>737</v>
      </c>
      <c r="I18" s="252" t="str">
        <f>IF(ISERROR(VLOOKUP(H18,Baza!A:C,2,FALSE)&amp;" "&amp;"("&amp;H18&amp;")"),"",(VLOOKUP(H18,Baza!A:C,2,FALSE)&amp;" "&amp;"("&amp;H18&amp;")"))</f>
        <v>Андреј Андоноски (737)</v>
      </c>
      <c r="J18" s="252" t="str">
        <f>IF(ISERROR(VLOOKUP(H18,Baza!A:C,3,FALSE)),"",(VLOOKUP(H18,Baza!A:C,3,FALSE)))</f>
        <v>Младост 96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6</v>
      </c>
      <c r="O18" s="330">
        <v>0</v>
      </c>
    </row>
    <row r="19" spans="2:15">
      <c r="B19" s="354" t="s">
        <v>66</v>
      </c>
      <c r="C19" s="273">
        <v>17</v>
      </c>
      <c r="D19" s="293" t="str">
        <f t="shared" si="0"/>
        <v>Стефан Арсов (636)</v>
      </c>
      <c r="E19" s="294" t="str">
        <f t="shared" si="1"/>
        <v>Рисови</v>
      </c>
      <c r="F19" s="284">
        <v>10</v>
      </c>
      <c r="G19" s="330">
        <v>16</v>
      </c>
      <c r="H19" s="36">
        <v>738</v>
      </c>
      <c r="I19" s="252" t="str">
        <f>IF(ISERROR(VLOOKUP(H19,Baza!A:C,2,FALSE)&amp;" "&amp;"("&amp;H19&amp;")"),"",(VLOOKUP(H19,Baza!A:C,2,FALSE)&amp;" "&amp;"("&amp;H19&amp;")"))</f>
        <v>Марко Аврамоски (738)</v>
      </c>
      <c r="J19" s="252" t="str">
        <f>IF(ISERROR(VLOOKUP(H19,Baza!A:C,3,FALSE)),"",(VLOOKUP(H19,Baza!A:C,3,FALSE)))</f>
        <v>Младост 96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12</v>
      </c>
      <c r="O19" s="330">
        <v>0</v>
      </c>
    </row>
    <row r="20" spans="2:15">
      <c r="B20" s="352"/>
      <c r="C20" s="270">
        <v>18</v>
      </c>
      <c r="D20" s="287" t="str">
        <f t="shared" si="0"/>
        <v>Петар Поповски       (549)</v>
      </c>
      <c r="E20" s="288" t="str">
        <f t="shared" si="1"/>
        <v>Берово</v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>Павел Постоловски (706)</v>
      </c>
      <c r="E21" s="288" t="str">
        <f t="shared" si="1"/>
        <v>Крива Паланка</v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>Андреј Андоноски (737)</v>
      </c>
      <c r="E22" s="292" t="str">
        <f t="shared" si="1"/>
        <v>Младост 96</v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R14" sqref="R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918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Дарис Мемиќ (533)</v>
      </c>
      <c r="E4" s="32">
        <f>C4+4</f>
        <v>5</v>
      </c>
      <c r="F4" s="33" t="str">
        <f>IF(VLOOKUP(E4,PARTICIPANTS!$C$3:$D$98,2,FALSE)="","",(VLOOKUP(E4,PARTICIPANTS!$C$3:$D$98,2,FALSE)))</f>
        <v>Филип Цековски (566)</v>
      </c>
      <c r="G4" s="32">
        <f>E4+4</f>
        <v>9</v>
      </c>
      <c r="H4" s="33" t="str">
        <f>IF(VLOOKUP(G4,PARTICIPANTS!$C$3:$D$98,2,FALSE)="","",(VLOOKUP(G4,PARTICIPANTS!$C$3:$D$98,2,FALSE)))</f>
        <v>Јован Пармачки (472)</v>
      </c>
      <c r="I4" s="32">
        <f>G4+4</f>
        <v>13</v>
      </c>
      <c r="J4" s="33" t="str">
        <f>IF(VLOOKUP(I4,PARTICIPANTS!$C$3:$D$98,2,FALSE)="","",(VLOOKUP(I4,PARTICIPANTS!$C$3:$D$98,2,FALSE)))</f>
        <v>Марко Цикарски (550)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Борис Младеновски (596)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Максим Кралев (597)</v>
      </c>
      <c r="G5" s="32">
        <f t="shared" si="0"/>
        <v>10</v>
      </c>
      <c r="H5" s="33" t="str">
        <f>IF(VLOOKUP(G5,PARTICIPANTS!$C$3:$D$98,2,FALSE)="","",(VLOOKUP(G5,PARTICIPANTS!$C$3:$D$98,2,FALSE)))</f>
        <v>Марио Марковски (684)</v>
      </c>
      <c r="I5" s="32">
        <f t="shared" si="0"/>
        <v>14</v>
      </c>
      <c r="J5" s="33" t="str">
        <f>IF(VLOOKUP(I5,PARTICIPANTS!$C$3:$D$98,2,FALSE)="","",(VLOOKUP(I5,PARTICIPANTS!$C$3:$D$98,2,FALSE)))</f>
        <v>Марко Макаријоски (656)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Матеј Димовски (690)</v>
      </c>
      <c r="E6" s="32">
        <f t="shared" si="0"/>
        <v>7</v>
      </c>
      <c r="F6" s="33" t="str">
        <f>IF(VLOOKUP(E6,PARTICIPANTS!$C$3:$D$98,2,FALSE)="","",(VLOOKUP(E6,PARTICIPANTS!$C$3:$D$98,2,FALSE)))</f>
        <v>Калин Бицевски (700)</v>
      </c>
      <c r="G6" s="32">
        <f t="shared" si="0"/>
        <v>11</v>
      </c>
      <c r="H6" s="33" t="str">
        <f>IF(VLOOKUP(G6,PARTICIPANTS!$C$3:$D$98,2,FALSE)="","",(VLOOKUP(G6,PARTICIPANTS!$C$3:$D$98,2,FALSE)))</f>
        <v>Илија Ѓорчески (681)</v>
      </c>
      <c r="I6" s="32">
        <f t="shared" si="0"/>
        <v>15</v>
      </c>
      <c r="J6" s="33" t="str">
        <f>IF(VLOOKUP(I6,PARTICIPANTS!$C$3:$D$98,2,FALSE)="","",(VLOOKUP(I6,PARTICIPANTS!$C$3:$D$98,2,FALSE)))</f>
        <v>Алекс Пешевски (705)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Марко Аврамоски (738)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Стефан Арсов (636)</v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Петар Поповски       (549)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Павел Постоловски (706)</v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Андреј Андоноски (737)</v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2"/>
  <sheetViews>
    <sheetView workbookViewId="0">
      <selection activeCell="A2" sqref="A2:C732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Борис Младеновски (596)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Матеј Димовски (690)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Дарис Мемиќ (533)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Борис Младеновски (596)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Борис Младеновски (596)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Матеј Димовски (690)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Матеј Димовски (690)</v>
      </c>
      <c r="D18" s="140">
        <v>2</v>
      </c>
      <c r="E18" s="141" t="str">
        <f>IF(C5="","",VLOOKUP(D18,$B$3:$E$6,2,FALSE))</f>
        <v>Борис Младеновски (596)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Z14" sqref="Z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Дарис Мемиќ (533)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12</v>
      </c>
      <c r="R3" s="380">
        <f>IF(ISERROR(IF(AND(T9="",T13="",T17=""),"",SUM(AB3:AD3)+(N3-O3)/1000)+(AK3/10000)),"",IF(AND(T9="",T13="",T17=""),"",SUM(AB3:AD3)+(N3-O3)/1000)+(AK3/10000)+(AG3/100000))</f>
        <v>4.01206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Матеј Димовски (690)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54</v>
      </c>
      <c r="AL3" s="376"/>
      <c r="AM3" s="10">
        <f>AH5</f>
        <v>5</v>
      </c>
      <c r="AN3" s="10">
        <f>AI4</f>
        <v>7</v>
      </c>
      <c r="AO3" s="10">
        <f>AJ6</f>
        <v>0</v>
      </c>
      <c r="AP3" s="9">
        <f>SUM(AM3:AO3)</f>
        <v>12</v>
      </c>
    </row>
    <row r="4" spans="2:47" ht="24" customHeight="1">
      <c r="B4" s="101">
        <v>2</v>
      </c>
      <c r="C4" s="377" t="str">
        <f>IF(GROUPS!D5="","",GROUPS!D5)</f>
        <v>Борис Младеновски (596)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34</v>
      </c>
      <c r="Q4" s="111">
        <f>IF(AND(T10="",U13="",U18=""),"",AP4)</f>
        <v>74</v>
      </c>
      <c r="R4" s="380">
        <f>IF(ISERROR(IF(AND(T10="",U13="",U18=""),"",SUM(AB4:AD4)+(N4-O4)/1000)+(AK4/10000)+(AG4/100000)),"",IF(AND(T10="",U13="",U18=""),"",SUM(AB4:AD4)+(N4-O4)/1000)+(AK4/10000)+(AG4/100000))</f>
        <v>1.9913400000000001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Борис Младеновски (596)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34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27</v>
      </c>
      <c r="AK4" s="375">
        <f t="shared" ref="AK4:AK6" si="2">SUM(AH4:AJ4)-SUM(AM4:AO4)</f>
        <v>-40</v>
      </c>
      <c r="AL4" s="376"/>
      <c r="AM4" s="10">
        <f>AH6</f>
        <v>0</v>
      </c>
      <c r="AN4" s="10">
        <f>AI3</f>
        <v>33</v>
      </c>
      <c r="AO4" s="10">
        <f>AJ5</f>
        <v>41</v>
      </c>
      <c r="AP4" s="9">
        <f t="shared" ref="AP4:AP6" si="3">SUM(AM4:AO4)</f>
        <v>74</v>
      </c>
    </row>
    <row r="5" spans="2:47" ht="24" customHeight="1">
      <c r="B5" s="101">
        <v>3</v>
      </c>
      <c r="C5" s="377" t="str">
        <f>IF(GROUPS!D6="","",GROUPS!D6)</f>
        <v>Матеј Димовски (690)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46</v>
      </c>
      <c r="Q5" s="111">
        <f>IF(AND(U9="",T14="",T18=""),"",AP5)</f>
        <v>60</v>
      </c>
      <c r="R5" s="380">
        <f>IF(ISERROR(IF(AND(U9="",T14="",T18=""),"",SUM(AB5:AD5)+(N5-O5)/1000)+(AK5/10000)+(AG5/100000)),"",IF(AND(U9="",T14="",T18=""),"",SUM(AB5:AD5)+(N5-O5)/1000)+(AK5/10000)+(AG5/100000))</f>
        <v>2.9980600000000002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46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41</v>
      </c>
      <c r="AK5" s="375">
        <f t="shared" si="2"/>
        <v>-14</v>
      </c>
      <c r="AL5" s="376"/>
      <c r="AM5" s="10">
        <f>AH3</f>
        <v>33</v>
      </c>
      <c r="AN5" s="10">
        <f>AI6</f>
        <v>0</v>
      </c>
      <c r="AO5" s="10">
        <f>AJ4</f>
        <v>27</v>
      </c>
      <c r="AP5" s="9">
        <f t="shared" si="3"/>
        <v>60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146</v>
      </c>
      <c r="Q7" s="127">
        <f>SUM(Q3:Q6)</f>
        <v>146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Матеј Димовски (690)</v>
      </c>
      <c r="F9" s="132">
        <v>11</v>
      </c>
      <c r="G9" s="133">
        <v>4</v>
      </c>
      <c r="H9" s="134">
        <v>11</v>
      </c>
      <c r="I9" s="133">
        <v>0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Борис Младеновски (596)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Борис Младеновски (596)</v>
      </c>
      <c r="F13" s="132">
        <v>11</v>
      </c>
      <c r="G13" s="133">
        <v>4</v>
      </c>
      <c r="H13" s="134">
        <v>11</v>
      </c>
      <c r="I13" s="133">
        <v>1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 Димовски (690)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 Димовски (690)</v>
      </c>
      <c r="D18" s="140">
        <v>2</v>
      </c>
      <c r="E18" s="141" t="str">
        <f>IF(C4="","",VLOOKUP(D18,$B$3:$E$6,2,FALSE))</f>
        <v>Борис Младеновски (596)</v>
      </c>
      <c r="F18" s="142">
        <v>11</v>
      </c>
      <c r="G18" s="143">
        <v>1</v>
      </c>
      <c r="H18" s="144">
        <v>8</v>
      </c>
      <c r="I18" s="143">
        <v>11</v>
      </c>
      <c r="J18" s="142">
        <v>11</v>
      </c>
      <c r="K18" s="145">
        <v>7</v>
      </c>
      <c r="L18" s="144">
        <v>11</v>
      </c>
      <c r="M18" s="143">
        <v>8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R17" sqref="AR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Филип Цековски (566)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Филип Цековски (566)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73</v>
      </c>
      <c r="Q3" s="111">
        <f>IF(AND(T9="",T13="",T17=""),"",AP3)</f>
        <v>25</v>
      </c>
      <c r="R3" s="380">
        <f>IF(ISERROR(IF(AND(T9="",T13="",T17=""),"",SUM(AB3:AD3)+(N3-O3)/1000)+(AK3/10000)),"",IF(AND(T9="",T13="",T17=""),"",SUM(AB3:AD3)+(N3-O3)/1000)+(AK3/10000)+(AG3/100000))</f>
        <v>4.0105300000000002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Калин Бицевски (700)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73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48</v>
      </c>
      <c r="AL3" s="376"/>
      <c r="AM3" s="10">
        <f>AH5</f>
        <v>21</v>
      </c>
      <c r="AN3" s="10">
        <f>AI4</f>
        <v>4</v>
      </c>
      <c r="AO3" s="10">
        <f>AJ6</f>
        <v>0</v>
      </c>
      <c r="AP3" s="9">
        <f>SUM(AM3:AO3)</f>
        <v>25</v>
      </c>
    </row>
    <row r="4" spans="2:47" ht="24" customHeight="1">
      <c r="B4" s="101">
        <v>2</v>
      </c>
      <c r="C4" s="377" t="str">
        <f>IF(GROUPS!F5="","",GROUPS!F5)</f>
        <v>Максим Кралев (597)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9</v>
      </c>
      <c r="Q4" s="111">
        <f>IF(AND(T10="",U13="",U18=""),"",AP4)</f>
        <v>66</v>
      </c>
      <c r="R4" s="380">
        <f>IF(ISERROR(IF(AND(T10="",U13="",U18=""),"",SUM(AB4:AD4)+(N4-O4)/1000)+(AK4/10000)+(AG4/100000)),"",IF(AND(T10="",U13="",U18=""),"",SUM(AB4:AD4)+(N4-O4)/1000)+(AK4/10000)+(AG4/100000))</f>
        <v>1.9883899999999999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Максим Кралев (597)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9</v>
      </c>
      <c r="AH4" s="10">
        <f>F10+H10+J10+L10+N10+P10+R10</f>
        <v>0</v>
      </c>
      <c r="AI4" s="10">
        <f>G13+I13+K13+M13+O13+Q13+S13</f>
        <v>4</v>
      </c>
      <c r="AJ4" s="10">
        <f>G18+I18+K18+M18+O18+Q18+S18</f>
        <v>5</v>
      </c>
      <c r="AK4" s="375">
        <f t="shared" ref="AK4:AK6" si="2">SUM(AH4:AJ4)-SUM(AM4:AO4)</f>
        <v>-57</v>
      </c>
      <c r="AL4" s="376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77" t="str">
        <f>IF(GROUPS!F6="","",GROUPS!F6)</f>
        <v>Калин Бицевски (700)</v>
      </c>
      <c r="D5" s="378"/>
      <c r="E5" s="379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54</v>
      </c>
      <c r="Q5" s="111">
        <f>IF(AND(U9="",T14="",T18=""),"",AP5)</f>
        <v>45</v>
      </c>
      <c r="R5" s="380">
        <f>IF(ISERROR(IF(AND(U9="",T14="",T18=""),"",SUM(AB5:AD5)+(N5-O5)/1000)+(AK5/10000)+(AG5/100000)),"",IF(AND(U9="",T14="",T18=""),"",SUM(AB5:AD5)+(N5-O5)/1000)+(AK5/10000)+(AG5/100000))</f>
        <v>3.00244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54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33</v>
      </c>
      <c r="AK5" s="375">
        <f t="shared" si="2"/>
        <v>9</v>
      </c>
      <c r="AL5" s="376"/>
      <c r="AM5" s="10">
        <f>AH3</f>
        <v>40</v>
      </c>
      <c r="AN5" s="10">
        <f>AI6</f>
        <v>0</v>
      </c>
      <c r="AO5" s="10">
        <f>AJ4</f>
        <v>5</v>
      </c>
      <c r="AP5" s="9">
        <f t="shared" si="3"/>
        <v>45</v>
      </c>
    </row>
    <row r="6" spans="2:47" ht="24" customHeight="1" thickBot="1">
      <c r="B6" s="116">
        <v>4</v>
      </c>
      <c r="C6" s="371" t="str">
        <f>IF(GROUPS!F7="","",GROUPS!F7)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136</v>
      </c>
      <c r="Q7" s="127">
        <f>SUM(Q3:Q6)</f>
        <v>136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Филип Цековски (566)</v>
      </c>
      <c r="D9" s="130">
        <v>3</v>
      </c>
      <c r="E9" s="131" t="str">
        <f>IF(C5="","",VLOOKUP(D9,$B$3:$E$6,2,FALSE))</f>
        <v>Калин Бицевски (700)</v>
      </c>
      <c r="F9" s="132">
        <v>11</v>
      </c>
      <c r="G9" s="133">
        <v>3</v>
      </c>
      <c r="H9" s="134">
        <v>7</v>
      </c>
      <c r="I9" s="133">
        <v>11</v>
      </c>
      <c r="J9" s="132">
        <v>11</v>
      </c>
      <c r="K9" s="135">
        <v>2</v>
      </c>
      <c r="L9" s="134">
        <v>11</v>
      </c>
      <c r="M9" s="133">
        <v>5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Максим Кралев (597)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Филип Цековски (566)</v>
      </c>
      <c r="D13" s="130">
        <v>2</v>
      </c>
      <c r="E13" s="131" t="str">
        <f>IF(C4="","",VLOOKUP(D13,$B$3:$E$6,2,FALSE))</f>
        <v>Максим Кралев (597)</v>
      </c>
      <c r="F13" s="132">
        <v>11</v>
      </c>
      <c r="G13" s="133">
        <v>3</v>
      </c>
      <c r="H13" s="134">
        <v>11</v>
      </c>
      <c r="I13" s="133">
        <v>0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Калин Бицевски (700)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Филип Цековски (566)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Калин Бицевски (700)</v>
      </c>
      <c r="D18" s="140">
        <v>2</v>
      </c>
      <c r="E18" s="141" t="str">
        <f>IF(C4="","",VLOOKUP(D18,$B$3:$E$6,2,FALSE))</f>
        <v>Максим Кралев (597)</v>
      </c>
      <c r="F18" s="142">
        <v>11</v>
      </c>
      <c r="G18" s="143">
        <v>1</v>
      </c>
      <c r="H18" s="144">
        <v>11</v>
      </c>
      <c r="I18" s="143">
        <v>2</v>
      </c>
      <c r="J18" s="142">
        <v>11</v>
      </c>
      <c r="K18" s="145">
        <v>2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R12" sqref="AR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Јован Пармачки (472)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Јован Пармачки (472)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14</v>
      </c>
      <c r="R3" s="380">
        <f>IF(ISERROR(IF(AND(T9="",T13="",T17=""),"",SUM(AB3:AD3)+(N3-O3)/1000)+(AK3/10000)),"",IF(AND(T9="",T13="",T17=""),"",SUM(AB3:AD3)+(N3-O3)/1000)+(AK3/10000)+(AG3/100000))</f>
        <v>4.0118600000000004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Илија Ѓорчески (681)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52</v>
      </c>
      <c r="AL3" s="376"/>
      <c r="AM3" s="10">
        <f>AH5</f>
        <v>7</v>
      </c>
      <c r="AN3" s="10">
        <f>AI4</f>
        <v>7</v>
      </c>
      <c r="AO3" s="10">
        <f>AJ6</f>
        <v>0</v>
      </c>
      <c r="AP3" s="9">
        <f>SUM(AM3:AO3)</f>
        <v>14</v>
      </c>
    </row>
    <row r="4" spans="2:47" ht="24" customHeight="1">
      <c r="B4" s="101">
        <v>2</v>
      </c>
      <c r="C4" s="377" t="str">
        <f>IF(GROUPS!H5="","",GROUPS!H5)</f>
        <v>Марио Марковски (684)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40</v>
      </c>
      <c r="Q4" s="111">
        <f>IF(AND(T10="",U13="",U18=""),"",AP4)</f>
        <v>73</v>
      </c>
      <c r="R4" s="380">
        <f>IF(ISERROR(IF(AND(T10="",U13="",U18=""),"",SUM(AB4:AD4)+(N4-O4)/1000)+(AK4/10000)+(AG4/100000)),"",IF(AND(T10="",U13="",U18=""),"",SUM(AB4:AD4)+(N4-O4)/1000)+(AK4/10000)+(AG4/100000))</f>
        <v>1.9921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Марио Марковски (684)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40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33</v>
      </c>
      <c r="AK4" s="375">
        <f t="shared" ref="AK4:AK6" si="2">SUM(AH4:AJ4)-SUM(AM4:AO4)</f>
        <v>-33</v>
      </c>
      <c r="AL4" s="376"/>
      <c r="AM4" s="10">
        <f>AH6</f>
        <v>0</v>
      </c>
      <c r="AN4" s="10">
        <f>AI3</f>
        <v>33</v>
      </c>
      <c r="AO4" s="10">
        <f>AJ5</f>
        <v>40</v>
      </c>
      <c r="AP4" s="9">
        <f t="shared" ref="AP4:AP6" si="3">SUM(AM4:AO4)</f>
        <v>73</v>
      </c>
    </row>
    <row r="5" spans="2:47" ht="24" customHeight="1">
      <c r="B5" s="101">
        <v>3</v>
      </c>
      <c r="C5" s="377" t="str">
        <f>IF(GROUPS!H6="","",GROUPS!H6)</f>
        <v>Илија Ѓорчески (681)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47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2.9975700000000001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47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40</v>
      </c>
      <c r="AK5" s="375">
        <f t="shared" si="2"/>
        <v>-19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153</v>
      </c>
      <c r="Q7" s="127">
        <f>SUM(Q3:Q6)</f>
        <v>153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Јован Пармачки (472)</v>
      </c>
      <c r="D9" s="130">
        <v>3</v>
      </c>
      <c r="E9" s="131" t="str">
        <f>IF(C5="","",VLOOKUP(D9,$B$3:$E$6,2,FALSE))</f>
        <v>Илија Ѓорчески (681)</v>
      </c>
      <c r="F9" s="132">
        <v>11</v>
      </c>
      <c r="G9" s="133">
        <v>3</v>
      </c>
      <c r="H9" s="134">
        <v>11</v>
      </c>
      <c r="I9" s="133">
        <v>0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Марио Марковски (684)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Јован Пармачки (472)</v>
      </c>
      <c r="D13" s="130">
        <v>2</v>
      </c>
      <c r="E13" s="131" t="str">
        <f>IF(C4="","",VLOOKUP(D13,$B$3:$E$6,2,FALSE))</f>
        <v>Марио Марковски (684)</v>
      </c>
      <c r="F13" s="132">
        <v>11</v>
      </c>
      <c r="G13" s="133">
        <v>1</v>
      </c>
      <c r="H13" s="134">
        <v>11</v>
      </c>
      <c r="I13" s="133">
        <v>3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Илија Ѓорчески (681)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Јован Пармачки (472)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Илија Ѓорчески (681)</v>
      </c>
      <c r="D18" s="140">
        <v>2</v>
      </c>
      <c r="E18" s="141" t="str">
        <f>IF(C4="","",VLOOKUP(D18,$B$3:$E$6,2,FALSE))</f>
        <v>Марио Марковски (684)</v>
      </c>
      <c r="F18" s="142">
        <v>7</v>
      </c>
      <c r="G18" s="143">
        <v>11</v>
      </c>
      <c r="H18" s="144">
        <v>11</v>
      </c>
      <c r="I18" s="143">
        <v>6</v>
      </c>
      <c r="J18" s="142">
        <v>11</v>
      </c>
      <c r="K18" s="145">
        <v>8</v>
      </c>
      <c r="L18" s="144">
        <v>11</v>
      </c>
      <c r="M18" s="143">
        <v>8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Z10" sqref="Z10:Z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Марко Цикарски (550)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Марко Цикарски (550)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32</v>
      </c>
      <c r="R3" s="380">
        <f>IF(ISERROR(IF(AND(T9="",T13="",T17=""),"",SUM(AB3:AD3)+(N3-O3)/1000)+(AK3/10000)),"",IF(AND(T9="",T13="",T17=""),"",SUM(AB3:AD3)+(N3-O3)/1000)+(AK3/10000)+(AG3/100000))</f>
        <v>6.0166900000000005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Марко Макаријоски (656)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67</v>
      </c>
      <c r="AL3" s="376"/>
      <c r="AM3" s="10">
        <f>AH5</f>
        <v>5</v>
      </c>
      <c r="AN3" s="10">
        <f>AI4</f>
        <v>13</v>
      </c>
      <c r="AO3" s="10">
        <f>AJ6</f>
        <v>14</v>
      </c>
      <c r="AP3" s="9">
        <f>SUM(AM3:AO3)</f>
        <v>32</v>
      </c>
    </row>
    <row r="4" spans="2:47" ht="24" customHeight="1">
      <c r="B4" s="200">
        <v>2</v>
      </c>
      <c r="C4" s="409" t="str">
        <f>IF(GROUPS!J5="","",GROUPS!J5)</f>
        <v>Марко Макаријоски (656)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2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93</v>
      </c>
      <c r="Q4" s="111">
        <f>IF(AND(T10="",U13="",U18=""),"",AP4)</f>
        <v>94</v>
      </c>
      <c r="R4" s="380">
        <f>IF(ISERROR(IF(AND(T10="",U13="",U18=""),"",SUM(AB4:AD4)+(N4-O4)/1000)+(AK4/10000)+(AG4/100000)),"",IF(AND(T10="",U13="",U18=""),"",SUM(AB4:AD4)+(N4-O4)/1000)+(AK4/10000)+(AG4/100000))</f>
        <v>5.0018300000000009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Алекс Пешевски (705)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93</v>
      </c>
      <c r="AH4" s="10">
        <f>F10+H10+J10+L10+N10+P10+R10</f>
        <v>45</v>
      </c>
      <c r="AI4" s="10">
        <f>G13+I13+K13+M13+O13+Q13+S13</f>
        <v>13</v>
      </c>
      <c r="AJ4" s="10">
        <f>G18+I18+K18+M18+O18+Q18+S18</f>
        <v>35</v>
      </c>
      <c r="AK4" s="375">
        <f t="shared" ref="AK4:AK6" si="2">SUM(AH4:AJ4)-SUM(AM4:AO4)</f>
        <v>-1</v>
      </c>
      <c r="AL4" s="376"/>
      <c r="AM4" s="10">
        <f>AH6</f>
        <v>47</v>
      </c>
      <c r="AN4" s="10">
        <f>AI3</f>
        <v>33</v>
      </c>
      <c r="AO4" s="10">
        <f>AJ5</f>
        <v>14</v>
      </c>
      <c r="AP4" s="9">
        <f t="shared" ref="AP4:AP6" si="3">SUM(AM4:AO4)</f>
        <v>94</v>
      </c>
    </row>
    <row r="5" spans="2:47" ht="24" customHeight="1">
      <c r="B5" s="200">
        <v>3</v>
      </c>
      <c r="C5" s="409" t="str">
        <f>IF(GROUPS!J6="","",GROUPS!J6)</f>
        <v>Алекс Пешевски (705)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52</v>
      </c>
      <c r="Q5" s="111">
        <f>IF(AND(U9="",T14="",T18=""),"",AP5)</f>
        <v>81</v>
      </c>
      <c r="R5" s="380">
        <f>IF(ISERROR(IF(AND(U9="",T14="",T18=""),"",SUM(AB5:AD5)+(N5-O5)/1000)+(AK5/10000)+(AG5/100000)),"",IF(AND(U9="",T14="",T18=""),"",SUM(AB5:AD5)+(N5-O5)/1000)+(AK5/10000)+(AG5/100000))</f>
        <v>3.9946199999999998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Марко Аврамоски (738)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52</v>
      </c>
      <c r="AH5" s="10">
        <f>G9+I9+K9+M9+O9+Q9+S9</f>
        <v>5</v>
      </c>
      <c r="AI5" s="10">
        <f>F14+H14+J14+L14+N14+P14+R14</f>
        <v>33</v>
      </c>
      <c r="AJ5" s="10">
        <f>F18+H18+J18+L18+N18+P18+R18</f>
        <v>14</v>
      </c>
      <c r="AK5" s="375">
        <f t="shared" si="2"/>
        <v>-29</v>
      </c>
      <c r="AL5" s="376"/>
      <c r="AM5" s="10">
        <f>AH3</f>
        <v>33</v>
      </c>
      <c r="AN5" s="10">
        <f>AI6</f>
        <v>13</v>
      </c>
      <c r="AO5" s="10">
        <f>AJ4</f>
        <v>35</v>
      </c>
      <c r="AP5" s="9">
        <f t="shared" si="3"/>
        <v>81</v>
      </c>
    </row>
    <row r="6" spans="2:47" ht="24" customHeight="1" thickBot="1">
      <c r="B6" s="201">
        <v>4</v>
      </c>
      <c r="C6" s="414" t="str">
        <f>IF(GROUPS!J7="","",GROUPS!J7)</f>
        <v>Марко Аврамоски (738)</v>
      </c>
      <c r="D6" s="414"/>
      <c r="E6" s="415"/>
      <c r="F6" s="199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74</v>
      </c>
      <c r="Q6" s="125">
        <f>IF(AND(U10="",U14="",U17=""),"",AP6)</f>
        <v>111</v>
      </c>
      <c r="R6" s="374">
        <f>IF(ISERROR(IF(AND(U10="",U14="",U17=""),"",SUM(AB6:AD6)+(N6-O6)/1000)+(AK6/10000)+(AG6/100000)),"",IF(AND(U10="",U14="",U17=""),"",SUM(AB6:AD6)+(N6-O6)/1000)+(AK6/10000)+(AG6/100000))</f>
        <v>2.99004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74</v>
      </c>
      <c r="AH6" s="10">
        <f>G10+I10+K10+M10+O10+Q10+S10</f>
        <v>47</v>
      </c>
      <c r="AI6" s="10">
        <f>G14+I14+K14+M14+O14+Q14+S14</f>
        <v>13</v>
      </c>
      <c r="AJ6" s="10">
        <f>G17+I17+K17+M17+O17+Q17+S17</f>
        <v>14</v>
      </c>
      <c r="AK6" s="375">
        <f t="shared" si="2"/>
        <v>-37</v>
      </c>
      <c r="AL6" s="376"/>
      <c r="AM6" s="10">
        <f>AH4</f>
        <v>45</v>
      </c>
      <c r="AN6" s="10">
        <f>AI5</f>
        <v>33</v>
      </c>
      <c r="AO6" s="10">
        <f>AJ3</f>
        <v>33</v>
      </c>
      <c r="AP6" s="9">
        <f t="shared" si="3"/>
        <v>111</v>
      </c>
    </row>
    <row r="7" spans="2:47" ht="18.600000000000001" thickBot="1">
      <c r="P7" s="127">
        <f>SUM(P3:P6)</f>
        <v>318</v>
      </c>
      <c r="Q7" s="127">
        <f>SUM(Q3:Q6)</f>
        <v>318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Марко Цикарски (550)</v>
      </c>
      <c r="D9" s="130">
        <v>3</v>
      </c>
      <c r="E9" s="131" t="str">
        <f>IF(C5="","",VLOOKUP(D9,$B$3:$E$6,2,FALSE))</f>
        <v>Алекс Пешевски (705)</v>
      </c>
      <c r="F9" s="132">
        <v>11</v>
      </c>
      <c r="G9" s="133">
        <v>0</v>
      </c>
      <c r="H9" s="134">
        <v>11</v>
      </c>
      <c r="I9" s="133">
        <v>4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Марко Макаријоски (656)</v>
      </c>
      <c r="D10" s="140">
        <v>4</v>
      </c>
      <c r="E10" s="141" t="str">
        <f>IF(C6="","",VLOOKUP(D10,$B$3:$E$6,2,FALSE))</f>
        <v>Марко Аврамоски (738)</v>
      </c>
      <c r="F10" s="142">
        <v>3</v>
      </c>
      <c r="G10" s="143">
        <v>11</v>
      </c>
      <c r="H10" s="144">
        <v>11</v>
      </c>
      <c r="I10" s="143">
        <v>7</v>
      </c>
      <c r="J10" s="142">
        <v>9</v>
      </c>
      <c r="K10" s="145">
        <v>11</v>
      </c>
      <c r="L10" s="144">
        <v>11</v>
      </c>
      <c r="M10" s="143">
        <v>9</v>
      </c>
      <c r="N10" s="142">
        <v>11</v>
      </c>
      <c r="O10" s="145">
        <v>9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Марко Цикарски (550)</v>
      </c>
      <c r="D13" s="130">
        <v>2</v>
      </c>
      <c r="E13" s="131" t="str">
        <f>IF(C4="","",VLOOKUP(D13,$B$3:$E$6,2,FALSE))</f>
        <v>Марко Макаријоски (656)</v>
      </c>
      <c r="F13" s="132">
        <v>11</v>
      </c>
      <c r="G13" s="133">
        <v>2</v>
      </c>
      <c r="H13" s="134">
        <v>11</v>
      </c>
      <c r="I13" s="133">
        <v>6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Алекс Пешевски (705)</v>
      </c>
      <c r="D14" s="140">
        <v>4</v>
      </c>
      <c r="E14" s="141" t="str">
        <f>IF(C6="","",VLOOKUP(D14,$B$3:$E$6,2,FALSE))</f>
        <v>Марко Аврамоски (738)</v>
      </c>
      <c r="F14" s="142">
        <v>11</v>
      </c>
      <c r="G14" s="143">
        <v>4</v>
      </c>
      <c r="H14" s="144">
        <v>11</v>
      </c>
      <c r="I14" s="143">
        <v>4</v>
      </c>
      <c r="J14" s="142">
        <v>11</v>
      </c>
      <c r="K14" s="145">
        <v>5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Марко Цикарски (550)</v>
      </c>
      <c r="D17" s="130">
        <v>4</v>
      </c>
      <c r="E17" s="131" t="str">
        <f>IF(C6="","",VLOOKUP(D17,$B$3:$E$6,2,FALSE))</f>
        <v>Марко Аврамоски (738)</v>
      </c>
      <c r="F17" s="132">
        <v>11</v>
      </c>
      <c r="G17" s="133">
        <v>9</v>
      </c>
      <c r="H17" s="134">
        <v>11</v>
      </c>
      <c r="I17" s="133">
        <v>1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Алекс Пешевски (705)</v>
      </c>
      <c r="D18" s="140">
        <v>2</v>
      </c>
      <c r="E18" s="141" t="str">
        <f>IF(C4="","",VLOOKUP(D18,$B$3:$E$6,2,FALSE))</f>
        <v>Марко Макаријоски (656)</v>
      </c>
      <c r="F18" s="142">
        <v>1</v>
      </c>
      <c r="G18" s="143">
        <v>11</v>
      </c>
      <c r="H18" s="144">
        <v>2</v>
      </c>
      <c r="I18" s="143">
        <v>11</v>
      </c>
      <c r="J18" s="142">
        <v>11</v>
      </c>
      <c r="K18" s="145">
        <v>13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Y17" sqref="Y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Стефан Арсов (636)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>Стефан Арсов (636)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100</v>
      </c>
      <c r="Q3" s="111">
        <f>IF(AND(T9="",T13="",T17=""),"",AP3)</f>
        <v>47</v>
      </c>
      <c r="R3" s="380">
        <f>IF(ISERROR(IF(AND(T9="",T13="",T17=""),"",SUM(AB3:AD3)+(N3-O3)/1000)+(AK3/10000)),"",IF(AND(T9="",T13="",T17=""),"",SUM(AB3:AD3)+(N3-O3)/1000)+(AK3/10000)+(AG3/100000))</f>
        <v>6.0153000000000008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Петар Поповски       (549)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100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53</v>
      </c>
      <c r="AL3" s="376"/>
      <c r="AM3" s="10">
        <f>AH5</f>
        <v>17</v>
      </c>
      <c r="AN3" s="10">
        <f>AI4</f>
        <v>18</v>
      </c>
      <c r="AO3" s="10">
        <f>AJ6</f>
        <v>12</v>
      </c>
      <c r="AP3" s="9">
        <f>SUM(AM3:AO3)</f>
        <v>47</v>
      </c>
    </row>
    <row r="4" spans="2:47" ht="24" customHeight="1">
      <c r="B4" s="200">
        <v>2</v>
      </c>
      <c r="C4" s="409" t="str">
        <f>IF(GROUPS!D10="","",GROUPS!D10)</f>
        <v>Петар Поповски       (549)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91</v>
      </c>
      <c r="Q4" s="111">
        <f>IF(AND(T10="",U13="",U18=""),"",AP4)</f>
        <v>73</v>
      </c>
      <c r="R4" s="380">
        <f>IF(ISERROR(IF(AND(T10="",U13="",U18=""),"",SUM(AB4:AD4)+(N4-O4)/1000)+(AK4/10000)+(AG4/100000)),"",IF(AND(T10="",U13="",U18=""),"",SUM(AB4:AD4)+(N4-O4)/1000)+(AK4/10000)+(AG4/100000))</f>
        <v>5.0057100000000005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Павел Постоловски (706)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91</v>
      </c>
      <c r="AH4" s="10">
        <f>F10+H10+J10+L10+N10+P10+R10</f>
        <v>37</v>
      </c>
      <c r="AI4" s="10">
        <f>G13+I13+K13+M13+O13+Q13+S13</f>
        <v>18</v>
      </c>
      <c r="AJ4" s="10">
        <f>G18+I18+K18+M18+O18+Q18+S18</f>
        <v>36</v>
      </c>
      <c r="AK4" s="375">
        <f t="shared" ref="AK4:AK6" si="2">SUM(AH4:AJ4)-SUM(AM4:AO4)</f>
        <v>18</v>
      </c>
      <c r="AL4" s="376"/>
      <c r="AM4" s="10">
        <f>AH6</f>
        <v>19</v>
      </c>
      <c r="AN4" s="10">
        <f>AI3</f>
        <v>33</v>
      </c>
      <c r="AO4" s="10">
        <f>AJ5</f>
        <v>21</v>
      </c>
      <c r="AP4" s="9">
        <f t="shared" ref="AP4:AP6" si="3">SUM(AM4:AO4)</f>
        <v>73</v>
      </c>
    </row>
    <row r="5" spans="2:47" ht="24" customHeight="1">
      <c r="B5" s="200">
        <v>3</v>
      </c>
      <c r="C5" s="409" t="str">
        <f>IF(GROUPS!D11="","",GROUPS!D11)</f>
        <v>Павел Постоловски (706)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71</v>
      </c>
      <c r="Q5" s="111">
        <f>IF(AND(U9="",T14="",T18=""),"",AP5)</f>
        <v>95</v>
      </c>
      <c r="R5" s="380">
        <f>IF(ISERROR(IF(AND(U9="",T14="",T18=""),"",SUM(AB5:AD5)+(N5-O5)/1000)+(AK5/10000)+(AG5/100000)),"",IF(AND(U9="",T14="",T18=""),"",SUM(AB5:AD5)+(N5-O5)/1000)+(AK5/10000)+(AG5/100000))</f>
        <v>3.9953099999999999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Андреј Андоноски (737)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71</v>
      </c>
      <c r="AH5" s="10">
        <f>G9+I9+K9+M9+O9+Q9+S9</f>
        <v>17</v>
      </c>
      <c r="AI5" s="10">
        <f>F14+H14+J14+L14+N14+P14+R14</f>
        <v>33</v>
      </c>
      <c r="AJ5" s="10">
        <f>F18+H18+J18+L18+N18+P18+R18</f>
        <v>21</v>
      </c>
      <c r="AK5" s="375">
        <f t="shared" si="2"/>
        <v>-24</v>
      </c>
      <c r="AL5" s="376"/>
      <c r="AM5" s="10">
        <f>AH3</f>
        <v>34</v>
      </c>
      <c r="AN5" s="10">
        <f>AI6</f>
        <v>25</v>
      </c>
      <c r="AO5" s="10">
        <f>AJ4</f>
        <v>36</v>
      </c>
      <c r="AP5" s="9">
        <f t="shared" si="3"/>
        <v>95</v>
      </c>
    </row>
    <row r="6" spans="2:47" ht="24" customHeight="1" thickBot="1">
      <c r="B6" s="201">
        <v>4</v>
      </c>
      <c r="C6" s="414" t="str">
        <f>IF(GROUPS!D12="","",GROUPS!D12)</f>
        <v>Андреј Андоноски (737)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56</v>
      </c>
      <c r="Q6" s="125">
        <f>IF(AND(U10="",U14="",U17=""),"",AP6)</f>
        <v>103</v>
      </c>
      <c r="R6" s="374">
        <f>IF(ISERROR(IF(AND(U10="",U14="",U17=""),"",SUM(AB6:AD6)+(N6-O6)/1000)+(AK6/10000)+(AG6/100000)),"",IF(AND(U10="",U14="",U17=""),"",SUM(AB6:AD6)+(N6-O6)/1000)+(AK6/10000)+(AG6/100000))</f>
        <v>2.9868600000000001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56</v>
      </c>
      <c r="AH6" s="10">
        <f>G10+I10+K10+M10+O10+Q10+S10</f>
        <v>19</v>
      </c>
      <c r="AI6" s="10">
        <f>G14+I14+K14+M14+O14+Q14+S14</f>
        <v>25</v>
      </c>
      <c r="AJ6" s="10">
        <f>G17+I17+K17+M17+O17+Q17+S17</f>
        <v>12</v>
      </c>
      <c r="AK6" s="375">
        <f t="shared" si="2"/>
        <v>-47</v>
      </c>
      <c r="AL6" s="376"/>
      <c r="AM6" s="10">
        <f>AH4</f>
        <v>37</v>
      </c>
      <c r="AN6" s="10">
        <f>AI5</f>
        <v>33</v>
      </c>
      <c r="AO6" s="10">
        <f>AJ3</f>
        <v>33</v>
      </c>
      <c r="AP6" s="9">
        <f t="shared" si="3"/>
        <v>103</v>
      </c>
    </row>
    <row r="7" spans="2:47" ht="18.600000000000001" thickBot="1">
      <c r="P7" s="127">
        <f>SUM(P3:P6)</f>
        <v>318</v>
      </c>
      <c r="Q7" s="127">
        <f>SUM(Q3:Q6)</f>
        <v>318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Стефан Арсов (636)</v>
      </c>
      <c r="D9" s="130">
        <v>3</v>
      </c>
      <c r="E9" s="131" t="str">
        <f>IF(C5="","",VLOOKUP(D9,$B$3:$E$6,2,FALSE))</f>
        <v>Павел Постоловски (706)</v>
      </c>
      <c r="F9" s="132">
        <v>12</v>
      </c>
      <c r="G9" s="133">
        <v>10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Поповски       (549)</v>
      </c>
      <c r="D10" s="140">
        <v>4</v>
      </c>
      <c r="E10" s="141" t="str">
        <f>IF(C6="","",VLOOKUP(D10,$B$3:$E$6,2,FALSE))</f>
        <v>Андреј Андоноски (737)</v>
      </c>
      <c r="F10" s="142">
        <v>11</v>
      </c>
      <c r="G10" s="143">
        <v>2</v>
      </c>
      <c r="H10" s="144">
        <v>15</v>
      </c>
      <c r="I10" s="143">
        <v>13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Стефан Арсов (636)</v>
      </c>
      <c r="D13" s="130">
        <v>2</v>
      </c>
      <c r="E13" s="131" t="str">
        <f>IF(C4="","",VLOOKUP(D13,$B$3:$E$6,2,FALSE))</f>
        <v>Петар Поповски       (549)</v>
      </c>
      <c r="F13" s="132">
        <v>11</v>
      </c>
      <c r="G13" s="133">
        <v>9</v>
      </c>
      <c r="H13" s="134">
        <v>11</v>
      </c>
      <c r="I13" s="133">
        <v>3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Павел Постоловски (706)</v>
      </c>
      <c r="D14" s="140">
        <v>4</v>
      </c>
      <c r="E14" s="141" t="str">
        <f>IF(C6="","",VLOOKUP(D14,$B$3:$E$6,2,FALSE))</f>
        <v>Андреј Андоноски (737)</v>
      </c>
      <c r="F14" s="142">
        <v>11</v>
      </c>
      <c r="G14" s="143">
        <v>9</v>
      </c>
      <c r="H14" s="144">
        <v>11</v>
      </c>
      <c r="I14" s="143">
        <v>9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Стефан Арсов (636)</v>
      </c>
      <c r="D17" s="130">
        <v>4</v>
      </c>
      <c r="E17" s="131" t="str">
        <f>IF(C6="","",VLOOKUP(D17,$B$3:$E$6,2,FALSE))</f>
        <v>Андреј Андоноски (737)</v>
      </c>
      <c r="F17" s="132">
        <v>11</v>
      </c>
      <c r="G17" s="133">
        <v>8</v>
      </c>
      <c r="H17" s="134">
        <v>11</v>
      </c>
      <c r="I17" s="133">
        <v>3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Павел Постоловски (706)</v>
      </c>
      <c r="D18" s="140">
        <v>2</v>
      </c>
      <c r="E18" s="141" t="str">
        <f>IF(C4="","",VLOOKUP(D18,$B$3:$E$6,2,FALSE))</f>
        <v>Петар Поповски       (549)</v>
      </c>
      <c r="F18" s="142">
        <v>3</v>
      </c>
      <c r="G18" s="143">
        <v>11</v>
      </c>
      <c r="H18" s="144">
        <v>12</v>
      </c>
      <c r="I18" s="143">
        <v>14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Дарис Мемиќ (533)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Матеј Димовски (690)</v>
      </c>
    </row>
    <row r="5" spans="2:42" ht="15.6">
      <c r="B5" s="218" t="s">
        <v>27</v>
      </c>
      <c r="C5" s="210">
        <v>3</v>
      </c>
      <c r="D5" s="211" t="str">
        <f>IF(' II'!$X$2="","",' II'!$X$2)</f>
        <v>Филип Цековски (566)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Калин Бицевски (700)</v>
      </c>
    </row>
    <row r="7" spans="2:42" ht="15.6">
      <c r="B7" s="212" t="s">
        <v>29</v>
      </c>
      <c r="C7" s="213">
        <v>5</v>
      </c>
      <c r="D7" s="207" t="str">
        <f>IF(' III'!$X$2="","",' III'!$X$2)</f>
        <v>Јован Пармачки (472)</v>
      </c>
      <c r="F7" s="254">
        <v>1</v>
      </c>
      <c r="G7" s="96" t="str">
        <f>IF(F7="","",VLOOKUP(F7,$C$3:$D$8,2,FALSE))</f>
        <v>Дарис Мемиќ (533)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Илија Ѓорчески (681)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Дарис Мемиќ (533)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/>
      </c>
    </row>
    <row r="16" spans="2:42" ht="15.6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Калин Бицевски (700)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Илија Ѓорчески (681)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Јован Пармачки (472)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Матеј Димовски (690)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Филип Цековски (566)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Филип Цековски (566)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Дарис Мемиќ (533)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Матеј Димовски (690)</v>
      </c>
    </row>
    <row r="5" spans="2:47" ht="15.6">
      <c r="B5" s="48" t="s">
        <v>27</v>
      </c>
      <c r="C5" s="48">
        <v>3</v>
      </c>
      <c r="D5" s="27" t="str">
        <f>IF(' II'!$X$2="","",' II'!$X$2)</f>
        <v>Филип Цековски (566)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Калин Бицевски (700)</v>
      </c>
    </row>
    <row r="7" spans="2:47" ht="15.6">
      <c r="B7" s="48" t="s">
        <v>29</v>
      </c>
      <c r="C7" s="48">
        <v>5</v>
      </c>
      <c r="D7" s="23" t="str">
        <f>IF(' III'!$X$2="","",' III'!$X$2)</f>
        <v>Јован Пармачки (472)</v>
      </c>
      <c r="F7" s="312">
        <v>1</v>
      </c>
      <c r="G7" s="151" t="str">
        <f>IF(F7="","",VLOOKUP(F7,$C$3:$D$10,2,FALSE))</f>
        <v>Дарис Мемиќ (533)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Илија Ѓорчески (681)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Марко Цикарски (550)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Марко Макаријоски (656)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Филип Цековски (566)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S7" zoomScale="70" zoomScaleNormal="70" workbookViewId="0">
      <selection activeCell="BC37" sqref="BC37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Дарис Мемиќ (533)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Матеј Димовски (690)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Филип Цековски (566)</v>
      </c>
      <c r="F5" s="2">
        <v>1</v>
      </c>
      <c r="G5" s="155">
        <v>1</v>
      </c>
      <c r="H5" s="156" t="str">
        <f>IF(G5="","",VLOOKUP(G5,$C$3:$D$18,2,FALSE))</f>
        <v>Дарис Мемиќ (533)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Калин Бицевски (700)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Јован Пармачки (472)</v>
      </c>
      <c r="F7" s="2"/>
      <c r="G7" s="153"/>
      <c r="Q7" s="76"/>
      <c r="R7" s="96" t="str">
        <f>H5</f>
        <v>Дарис Мемиќ (533)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v>3</v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Илија Ѓорчески (681)</v>
      </c>
      <c r="F8" s="2"/>
      <c r="G8" s="153"/>
      <c r="Q8" s="82"/>
      <c r="R8" s="96" t="str">
        <f>IF(P10="","",IF(P10&gt;P11,H10,H11))</f>
        <v>Калин Бицевски (700)</v>
      </c>
      <c r="S8" s="75">
        <v>1</v>
      </c>
      <c r="T8" s="75">
        <v>5</v>
      </c>
      <c r="U8" s="75">
        <v>1</v>
      </c>
      <c r="V8" s="75"/>
      <c r="W8" s="75"/>
      <c r="X8" s="75"/>
      <c r="Y8" s="75"/>
      <c r="Z8" s="17">
        <v>0</v>
      </c>
    </row>
    <row r="9" spans="2:53" ht="15.6">
      <c r="B9" s="218" t="s">
        <v>30</v>
      </c>
      <c r="C9" s="210">
        <v>7</v>
      </c>
      <c r="D9" s="211" t="str">
        <f>IF(IV!$X$2="","",IV!$X$2)</f>
        <v>Марко Цикарски (550)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Марко Макаријоски (656)</v>
      </c>
      <c r="F10" s="2">
        <v>2</v>
      </c>
      <c r="G10" s="152">
        <v>6</v>
      </c>
      <c r="H10" s="151" t="str">
        <f>IF(G10="","",VLOOKUP(G10,$C$3:$D$18,2,FALSE))</f>
        <v>Илија Ѓорчески (681)</v>
      </c>
      <c r="I10" s="75">
        <v>5</v>
      </c>
      <c r="J10" s="75">
        <v>6</v>
      </c>
      <c r="K10" s="75">
        <v>7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Стефан Арсов (636)</v>
      </c>
      <c r="F11" s="2">
        <v>3</v>
      </c>
      <c r="G11" s="154">
        <v>4</v>
      </c>
      <c r="H11" s="151" t="str">
        <f>IF(G11="","",VLOOKUP(G11,$C$3:$D$18,2,FALSE))</f>
        <v>Калин Бицевски (700)</v>
      </c>
      <c r="I11" s="75">
        <v>11</v>
      </c>
      <c r="J11" s="75">
        <v>11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Петар Поповски       (549)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">
        <v>922</v>
      </c>
      <c r="AC13" s="75">
        <v>14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>Марко Цикарски (550)</v>
      </c>
      <c r="AC14" s="75">
        <v>12</v>
      </c>
      <c r="AD14" s="75">
        <v>4</v>
      </c>
      <c r="AE14" s="75">
        <v>7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>Јован Пармачки (472)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>Дарис Мемиќ (533)</v>
      </c>
      <c r="AY16" s="436"/>
      <c r="AZ16" s="437" t="str">
        <f>IF(AU25=AU26,"",IF(AU34=AU35,AM34,IF(AU34&gt;AU35,AM34,AM35)))</f>
        <v>Марко Цикарски (550)</v>
      </c>
    </row>
    <row r="17" spans="3:53" ht="15.6">
      <c r="C17" s="35"/>
      <c r="D17" s="2"/>
      <c r="F17" s="2">
        <v>4</v>
      </c>
      <c r="G17" s="155" t="s">
        <v>921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>
        <v>9</v>
      </c>
      <c r="F18" s="2">
        <v>5</v>
      </c>
      <c r="G18" s="152">
        <v>10</v>
      </c>
      <c r="H18" s="151" t="str">
        <f>IF(G18="","",VLOOKUP(G18,$C$3:$D$18,2,FALSE))</f>
        <v>Петар Поповски       (549)</v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Петар Поповски       (549)</v>
      </c>
      <c r="S19" s="75">
        <v>0</v>
      </c>
      <c r="T19" s="75">
        <v>1</v>
      </c>
      <c r="U19" s="75">
        <v>6</v>
      </c>
      <c r="V19" s="75"/>
      <c r="W19" s="75"/>
      <c r="X19" s="75"/>
      <c r="Y19" s="75"/>
      <c r="Z19" s="17">
        <f>IF(S19="","",SUMPRODUCT(--(S19:Y19&gt;S20:Y20)))</f>
        <v>0</v>
      </c>
      <c r="AJ19" s="80"/>
      <c r="AZ19" s="438" t="str">
        <f>IF(AU25=AU26,"",IF(OR(AU34&gt;AU35,AU34&lt;AU35),"",AM35))</f>
        <v>Филип Цековски (566)</v>
      </c>
    </row>
    <row r="20" spans="3:53" ht="16.2" thickBot="1">
      <c r="C20" s="35"/>
      <c r="D20" s="2"/>
      <c r="F20" s="2"/>
      <c r="G20" s="153"/>
      <c r="Q20" s="82"/>
      <c r="R20" s="96" t="str">
        <f>H23</f>
        <v>Марко Цикарски (550)</v>
      </c>
      <c r="S20" s="75">
        <v>11</v>
      </c>
      <c r="T20" s="75">
        <v>11</v>
      </c>
      <c r="U20" s="75">
        <v>11</v>
      </c>
      <c r="V20" s="75"/>
      <c r="W20" s="75"/>
      <c r="X20" s="75"/>
      <c r="Y20" s="75"/>
      <c r="Z20" s="17">
        <f>IF(S19="","",SUMPRODUCT(--(S19:Y19&lt;S20:Y20)))</f>
        <v>3</v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7</v>
      </c>
      <c r="H23" s="151" t="str">
        <f>IF(G23="","",VLOOKUP(G23,$C$3:$D$18,2,FALSE))</f>
        <v>Марко Цикарски (550)</v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Дарис Мемиќ (533)</v>
      </c>
      <c r="AN25" s="75">
        <v>6</v>
      </c>
      <c r="AO25" s="75">
        <v>11</v>
      </c>
      <c r="AP25" s="75">
        <v>8</v>
      </c>
      <c r="AQ25" s="75">
        <v>9</v>
      </c>
      <c r="AR25" s="75"/>
      <c r="AS25" s="75"/>
      <c r="AT25" s="75"/>
      <c r="AU25" s="17">
        <f>IF(AN25="","",SUMPRODUCT(--(AN25:AT25&gt;AN26:AT26)))</f>
        <v>1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Јован Пармачки (472)</v>
      </c>
      <c r="AN26" s="75">
        <v>11</v>
      </c>
      <c r="AO26" s="75">
        <v>6</v>
      </c>
      <c r="AP26" s="75">
        <v>11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>Јован Пармачки (472)</v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>
        <v>5</v>
      </c>
      <c r="H29" s="156" t="str">
        <f>IF(G29="","",VLOOKUP(G29,$C$3:$D$18,2,FALSE))</f>
        <v>Јован Пармачки (472)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>Дарис Мемиќ (533)</v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>Марко Цикарски (550)</v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>Јован Пармачки (472)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>Филип Цековски (566)</v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>Стефан Арсов (636)</v>
      </c>
      <c r="S32" s="75">
        <v>2</v>
      </c>
      <c r="T32" s="75">
        <v>0</v>
      </c>
      <c r="U32" s="75">
        <v>2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1" t="str">
        <f>IF(Z7="","",IF(Z7&lt;Z8,R7,R8))</f>
        <v>Калин Бицевски (700)</v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>Петар Поповски       (549)</v>
      </c>
      <c r="AZ33" s="431"/>
      <c r="BA33" s="431"/>
    </row>
    <row r="34" spans="3:53" ht="15.6">
      <c r="C34" s="35"/>
      <c r="D34" s="2"/>
      <c r="E34" s="2">
        <v>9</v>
      </c>
      <c r="F34" s="2">
        <v>8</v>
      </c>
      <c r="G34" s="152">
        <v>9</v>
      </c>
      <c r="H34" s="151" t="str">
        <f>IF(G34="","",VLOOKUP(G34,$C$3:$D$18,2,FALSE))</f>
        <v>Стефан Арсов (636)</v>
      </c>
      <c r="I34" s="75">
        <v>11</v>
      </c>
      <c r="J34" s="75"/>
      <c r="K34" s="75"/>
      <c r="L34" s="75"/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>Марко Цикарски (550)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>Стефан Арсов (636)</v>
      </c>
      <c r="AZ34" s="431"/>
      <c r="BA34" s="431"/>
    </row>
    <row r="35" spans="3:53">
      <c r="F35" s="2">
        <v>9</v>
      </c>
      <c r="G35" s="154" t="s">
        <v>921</v>
      </c>
      <c r="H35" s="151" t="e">
        <f>IF(G35="","",VLOOKUP(G35,$C$3:$D$18,2,FALSE))</f>
        <v>#N/A</v>
      </c>
      <c r="I35" s="75">
        <v>0</v>
      </c>
      <c r="J35" s="75"/>
      <c r="K35" s="75"/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Филип Цековски (566)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>Марко Макаријоски (656)</v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>Јован Пармачки (472)</v>
      </c>
      <c r="AC37" s="75">
        <v>11</v>
      </c>
      <c r="AD37" s="75">
        <v>11</v>
      </c>
      <c r="AE37" s="75">
        <v>11</v>
      </c>
      <c r="AF37" s="75">
        <v>11</v>
      </c>
      <c r="AG37" s="75"/>
      <c r="AH37" s="75"/>
      <c r="AI37" s="75"/>
      <c r="AJ37" s="17">
        <f>IF(AC37="","",SUMPRODUCT(--(AC37:AI37&gt;AC38:AI38)))</f>
        <v>3</v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>Филип Цековски (566)</v>
      </c>
      <c r="AC38" s="75">
        <v>9</v>
      </c>
      <c r="AD38" s="75">
        <v>13</v>
      </c>
      <c r="AE38" s="75">
        <v>3</v>
      </c>
      <c r="AF38" s="75">
        <v>6</v>
      </c>
      <c r="AG38" s="75"/>
      <c r="AH38" s="75"/>
      <c r="AI38" s="75"/>
      <c r="AJ38" s="17">
        <f>IF(AC37="","",SUMPRODUCT(--(AC37:AI37&lt;AC38:AI38)))</f>
        <v>1</v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>
        <v>2</v>
      </c>
      <c r="H41" s="156" t="str">
        <f>IF(G41="","",VLOOKUP(G41,$C$3:$D$18,2,FALSE))</f>
        <v>Матеј Димовски (690)</v>
      </c>
      <c r="I41" s="157">
        <v>6</v>
      </c>
      <c r="J41" s="157">
        <v>11</v>
      </c>
      <c r="K41" s="157">
        <v>9</v>
      </c>
      <c r="L41" s="157">
        <v>8</v>
      </c>
      <c r="M41" s="157"/>
      <c r="N41" s="157"/>
      <c r="O41" s="157"/>
      <c r="P41" s="158" cm="1">
        <f t="array" ref="P41">IF(I41="","",SUMPRODUCT(--(I41:O41&gt;I42:O42)))</f>
        <v>1</v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>
        <v>8</v>
      </c>
      <c r="H42" s="151" t="str">
        <f>IF(G42="","",VLOOKUP(G42,$C$3:$D$18,2,FALSE))</f>
        <v>Марко Макаријоски (656)</v>
      </c>
      <c r="I42" s="75">
        <v>11</v>
      </c>
      <c r="J42" s="75">
        <v>9</v>
      </c>
      <c r="K42" s="75">
        <v>11</v>
      </c>
      <c r="L42" s="75">
        <v>11</v>
      </c>
      <c r="M42" s="75"/>
      <c r="N42" s="75"/>
      <c r="O42" s="75"/>
      <c r="P42" s="17" cm="1">
        <f t="array" ref="P42">IF(I41="","",SUMPRODUCT(--(I41:O41&lt;I42:O42)))</f>
        <v>3</v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>Марко Макаријоски (656)</v>
      </c>
      <c r="S43" s="75">
        <v>5</v>
      </c>
      <c r="T43" s="75">
        <v>6</v>
      </c>
      <c r="U43" s="75">
        <v>2</v>
      </c>
      <c r="V43" s="75"/>
      <c r="W43" s="75"/>
      <c r="X43" s="75"/>
      <c r="Y43" s="75"/>
      <c r="Z43" s="17">
        <v>0</v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Филип Цековски (566)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Филип Цековски (566)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Дарис Мемиќ (533)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Матеј Димовски (690)</v>
      </c>
      <c r="E4">
        <v>1</v>
      </c>
      <c r="F4" s="152">
        <v>1</v>
      </c>
      <c r="G4" s="151" t="str">
        <f>IF(F4="","",VLOOKUP(F4,$C$3:$D$18,2,FALSE))</f>
        <v>Дарис Мемиќ (533)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Филип Цековски (566)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Калин Бицевски (700)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Јован Пармачки (472)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Илија Ѓорчески (681)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Марко Цикарски (550)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Марко Макаријоски (656)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Стефан Арсов (636)</v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Петар Поповски       (549)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Филип Цековски (566)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Дарис Мемиќ (533)</v>
      </c>
      <c r="E3" s="58" t="s">
        <v>524</v>
      </c>
      <c r="F3">
        <v>1</v>
      </c>
      <c r="G3" s="47">
        <v>1</v>
      </c>
      <c r="H3" s="70" t="str">
        <f>IF(G3="","",VLOOKUP(G3,$C$3:$F$26,2,FALSE))</f>
        <v>Дарис Мемиќ (533)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Матеј Димовски (690)</v>
      </c>
      <c r="G4" s="35"/>
      <c r="Q4" s="62"/>
      <c r="R4" s="74" t="str">
        <f>H3</f>
        <v>Дарис Мемиќ (533)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Цековски (566)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 Бицевски (700)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Јован Пармачки (472)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Илија Ѓорчески (681)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Марко Цикарски (550)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Марко Макаријоски (656)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Стефан Арсов (636)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Петар Поповски       (549)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Филип Цековски (566)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Филип Цековски (566)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Дарис Мемиќ (533)</v>
      </c>
      <c r="E3" s="314" t="s">
        <v>518</v>
      </c>
      <c r="F3">
        <v>1</v>
      </c>
      <c r="G3" s="47">
        <v>1</v>
      </c>
      <c r="H3" s="70" t="str">
        <f>IF(G3="","",VLOOKUP(G3,$C$3:$E$26,2,FALSE))</f>
        <v>Дарис Мемиќ (533)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Матеј Димовски (690)</v>
      </c>
      <c r="G4" s="35"/>
      <c r="Q4" s="62"/>
      <c r="R4" s="74" t="str">
        <f>H3</f>
        <v>Дарис Мемиќ (533)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Цековски (566)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 Бицевски (700)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Јован Пармачки (472)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Илија Ѓорчески (681)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Марко Цикарски (550)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Марко Макаријоски (656)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Стефан Арсов (636)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Петар Поповски       (549)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Филип Цековски (566)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Филип Цековски (566)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Дарис Мемиќ (533)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Матеј Димовски (690)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Филип Цековски (566)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Калин Бицевски (700)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Јован Пармачки (472)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Илија Ѓорчески (681)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Марко Цикарски (550)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Марко Макаријоски (656)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Стефан Арсов (636)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Петар Поповски       (549)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Дарис Мемиќ (533)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Матеј Димовски (690)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Филип Цековски (566)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Калин Бицевски (700)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Јован Пармачки (472)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Илија Ѓорчески (681)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Марко Цикарски (550)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Марко Макаријоски (656)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Стефан Арсов (636)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Петар Поповски       (549)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2025-04-05T14:25:30Z</dcterms:modified>
</cp:coreProperties>
</file>