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D753936-4F57-454D-800C-CC45C1599594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10" i="19"/>
  <c r="J9" i="19"/>
  <c r="J21" i="19"/>
  <c r="J33" i="19"/>
  <c r="J11" i="19"/>
  <c r="J34" i="19"/>
  <c r="J15" i="19"/>
  <c r="J25" i="19"/>
  <c r="J13" i="19"/>
  <c r="I32" i="19"/>
  <c r="I20" i="19"/>
  <c r="I18" i="19"/>
  <c r="I16" i="19"/>
  <c r="I35" i="19"/>
  <c r="I14" i="19"/>
  <c r="I10" i="19"/>
  <c r="I9" i="19"/>
  <c r="I21" i="19"/>
  <c r="I33" i="19"/>
  <c r="I11" i="19"/>
  <c r="I34" i="19"/>
  <c r="I15" i="19"/>
  <c r="I25" i="19"/>
  <c r="I13" i="19"/>
  <c r="I19" i="19"/>
  <c r="I26" i="19"/>
  <c r="I36" i="19"/>
  <c r="I28" i="19"/>
  <c r="I29" i="19"/>
  <c r="I12" i="19"/>
  <c r="J19" i="19"/>
  <c r="J26" i="19"/>
  <c r="J36" i="19"/>
  <c r="J28" i="19"/>
  <c r="J29" i="19"/>
  <c r="J12" i="19"/>
  <c r="M13" i="19" l="1"/>
  <c r="K13" i="19"/>
  <c r="M5" i="19"/>
  <c r="K5" i="19"/>
  <c r="M25" i="19"/>
  <c r="K25" i="19"/>
  <c r="M15" i="19"/>
  <c r="K15" i="19"/>
  <c r="M3" i="19"/>
  <c r="K3" i="19"/>
  <c r="M34" i="19"/>
  <c r="K34" i="19"/>
  <c r="M11" i="19"/>
  <c r="K11" i="19"/>
  <c r="M33" i="19"/>
  <c r="K33" i="19"/>
  <c r="M21" i="19"/>
  <c r="K21" i="19"/>
  <c r="M9" i="19"/>
  <c r="K9" i="19"/>
  <c r="M10" i="19"/>
  <c r="K10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12" i="19"/>
  <c r="K6" i="19"/>
  <c r="K24" i="19"/>
  <c r="K4" i="19"/>
  <c r="K22" i="19"/>
  <c r="K17" i="19"/>
  <c r="K8" i="19"/>
  <c r="K27" i="19"/>
  <c r="K7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P44" i="47"/>
  <c r="Z38" i="47"/>
  <c r="Z37" i="47"/>
  <c r="AO35" i="47"/>
  <c r="AK35" i="47"/>
  <c r="AM31" i="47" s="1"/>
  <c r="AK34" i="47"/>
  <c r="AN30" i="47" s="1"/>
  <c r="P32" i="47"/>
  <c r="P31" i="47"/>
  <c r="AK26" i="47"/>
  <c r="AK25" i="47"/>
  <c r="P20" i="47"/>
  <c r="P19" i="47"/>
  <c r="Z14" i="47"/>
  <c r="Z13" i="47"/>
  <c r="P7" i="47"/>
  <c r="AO32" i="47" s="1"/>
  <c r="AN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6" i="19"/>
  <c r="J24" i="19"/>
  <c r="J22" i="19"/>
  <c r="J17" i="19"/>
  <c r="J8" i="19"/>
  <c r="J27" i="19"/>
  <c r="M14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4" i="19"/>
  <c r="I22" i="19"/>
  <c r="I17" i="19"/>
  <c r="I8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AK5" i="43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G5" i="10" l="1"/>
  <c r="P5" i="10" s="1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R4" i="10" s="1"/>
  <c r="R6" i="9"/>
  <c r="R6" i="10"/>
  <c r="O6" i="37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12" i="19"/>
  <c r="M6" i="19"/>
  <c r="M24" i="19"/>
  <c r="M4" i="19"/>
  <c r="M22" i="19"/>
  <c r="M17" i="19"/>
  <c r="M8" i="19"/>
  <c r="M27" i="19"/>
  <c r="M7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H32" i="47"/>
  <c r="AO34" i="47" s="1"/>
  <c r="D3" i="36"/>
  <c r="H7" i="47"/>
  <c r="R13" i="47" s="1"/>
  <c r="AC25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O15" i="47" l="1"/>
  <c r="AO28" i="47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H44" i="47"/>
  <c r="R38" i="47" s="1"/>
  <c r="AC26" i="47" s="1"/>
  <c r="D6" i="36"/>
  <c r="H19" i="47"/>
  <c r="AO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16" i="47" l="1"/>
  <c r="AO29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H20" i="47" s="1"/>
  <c r="R14" i="47" s="1"/>
  <c r="AC34" i="47" s="1"/>
  <c r="D7" i="36"/>
  <c r="H31" i="47"/>
  <c r="R37" i="47" s="1"/>
  <c r="AC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O31" i="47" l="1"/>
  <c r="AP19" i="47"/>
  <c r="AP16" i="47"/>
  <c r="AO30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<sst xmlns="http://schemas.openxmlformats.org/spreadsheetml/2006/main" count="3081" uniqueCount="926">
  <si>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</si>
  <si>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</si>
  <si>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</si>
  <si>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</si>
  <si>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</si>
  <si>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</si>
  <si>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</si>
  <si>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</si>
  <si>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</si>
  <si>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</si>
  <si>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</si>
  <si>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</si>
  <si>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</si>
  <si>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</si>
  <si>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</si>
  <si>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</si>
  <si>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</si>
  <si>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</si>
  <si>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</si>
  <si>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</si>
  <si>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</si>
  <si>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</si>
  <si>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</si>
  <si>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</si>
  <si>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</si>
  <si>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</si>
  <si>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</si>
  <si>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</si>
  <si>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</si>
  <si>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</si>
  <si>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</si>
  <si>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</si>
  <si>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</si>
  <si>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</si>
  <si>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</si>
  <si>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</si>
  <si>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</si>
  <si>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</si>
  <si>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</si>
  <si>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</si>
  <si>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</si>
  <si>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</si>
  <si>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</si>
  <si>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</si>
  <si>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</si>
  <si>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</si>
  <si>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</si>
  <si>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</si>
  <si>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</si>
  <si>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</si>
  <si>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</si>
  <si>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</si>
  <si>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</si>
  <si>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</si>
  <si>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</si>
  <si>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</si>
  <si>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</si>
  <si>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</si>
  <si>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</si>
  <si>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</si>
  <si>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</si>
  <si>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</si>
  <si>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</si>
  <si>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</si>
  <si>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</si>
  <si>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</si>
  <si>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</si>
  <si>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</si>
  <si>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</si>
  <si>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</si>
  <si>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</si>
  <si>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</si>
  <si>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</si>
  <si>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</si>
  <si>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</si>
  <si>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</si>
  <si>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</si>
  <si>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</si>
  <si>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</si>
  <si>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</si>
  <si>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</si>
  <si>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</si>
  <si>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</si>
  <si>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</si>
  <si>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</si>
  <si>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</si>
  <si>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</si>
  <si>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</si>
  <si>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</si>
  <si>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</si>
  <si>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</si>
  <si>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</si>
  <si>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</si>
  <si>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</si>
  <si>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</si>
  <si>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</si>
  <si>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</si>
  <si>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</si>
  <si>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</si>
  <si>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</si>
  <si>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</si>
  <si>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</si>
  <si>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</si>
  <si>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</si>
  <si>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</si>
  <si>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</si>
  <si>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</si>
  <si>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</si>
  <si>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</si>
  <si>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</si>
  <si>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</si>
  <si>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</si>
  <si>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</si>
  <si>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</si>
  <si>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</si>
  <si>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</si>
  <si>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</si>
  <si>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</si>
  <si>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</si>
  <si>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</si>
  <si>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</si>
  <si>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</si>
  <si>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</si>
  <si>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</si>
  <si>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</si>
  <si>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</si>
  <si>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</si>
  <si>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</si>
  <si>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</si>
  <si>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</si>
  <si>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</si>
  <si>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</si>
  <si>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</si>
  <si>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</si>
  <si>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</si>
  <si>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</si>
  <si>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</si>
  <si>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</si>
  <si>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</si>
  <si>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</si>
  <si>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</si>
  <si>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</si>
  <si>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</si>
  <si>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</si>
  <si>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</si>
  <si>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</si>
  <si>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</si>
  <si>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</si>
  <si>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</si>
  <si>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</si>
  <si>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</si>
  <si>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</si>
  <si>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</si>
  <si>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</si>
  <si>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</si>
  <si>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</si>
  <si>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</si>
  <si>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</si>
  <si>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</si>
  <si>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</si>
  <si>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</si>
  <si>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</si>
  <si>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</si>
  <si>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</si>
  <si>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</si>
  <si>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</si>
  <si>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</si>
  <si>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</si>
  <si>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</si>
  <si>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</si>
  <si>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</si>
  <si>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</si>
  <si>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</si>
  <si>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</si>
  <si>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</si>
  <si>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</si>
  <si>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</si>
  <si>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</si>
  <si>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</si>
  <si>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</si>
  <si>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</si>
  <si>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</si>
  <si>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</si>
  <si>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</si>
  <si>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</si>
  <si>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</si>
  <si>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</si>
  <si>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</si>
  <si>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</si>
  <si>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</si>
  <si>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</si>
  <si>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</si>
  <si>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</si>
  <si>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</si>
  <si>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</si>
  <si>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</si>
  <si>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</si>
  <si>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</si>
  <si>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</si>
  <si>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</si>
  <si>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</si>
  <si>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</si>
  <si>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</si>
  <si>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</si>
  <si>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</si>
  <si>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</si>
  <si>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</si>
  <si>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</si>
  <si>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</si>
  <si>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</si>
  <si>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</si>
  <si>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</si>
  <si>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</si>
  <si>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</si>
  <si>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</si>
  <si>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</si>
  <si>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</si>
  <si>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</si>
  <si>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</si>
  <si>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</si>
  <si>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</si>
  <si>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</si>
  <si>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</si>
  <si>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</si>
  <si>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</si>
  <si>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</si>
  <si>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</si>
  <si>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</si>
  <si>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</si>
  <si>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</si>
  <si>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</si>
  <si>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</si>
  <si>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</si>
  <si>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</si>
  <si>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</si>
  <si>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</si>
  <si>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</si>
  <si>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</si>
  <si>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</si>
  <si>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</si>
  <si>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</si>
  <si>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</si>
  <si>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</si>
  <si>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</si>
  <si>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</si>
  <si>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</si>
  <si>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</si>
  <si>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</si>
  <si>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</si>
  <si>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</si>
  <si>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</si>
  <si>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</si>
  <si>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</si>
  <si>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</si>
  <si>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</si>
  <si>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</si>
  <si>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</si>
  <si>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</si>
  <si>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</si>
  <si>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</si>
  <si>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</si>
  <si>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</si>
  <si>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</si>
  <si>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</si>
  <si>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</si>
  <si>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</si>
  <si>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</si>
  <si>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</si>
  <si>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</si>
  <si>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</si>
  <si>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</si>
  <si>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</si>
  <si>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</si>
  <si>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</si>
  <si>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</si>
  <si>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</si>
  <si>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</si>
  <si>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</si>
  <si>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</si>
  <si>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</si>
  <si>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</si>
  <si>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</si>
  <si>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</si>
  <si>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</si>
  <si>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</si>
  <si>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</si>
  <si>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</si>
  <si>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</si>
  <si>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</si>
  <si>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</si>
  <si>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</si>
  <si>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</si>
  <si>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</si>
  <si>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</si>
  <si>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</si>
  <si>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</si>
  <si>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</si>
  <si>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</si>
  <si>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</si>
  <si>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</si>
  <si>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</si>
  <si>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</si>
  <si>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</si>
  <si>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</si>
  <si>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</si>
  <si>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</si>
  <si>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</si>
  <si>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</si>
  <si>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</si>
  <si>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</si>
  <si>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</si>
  <si>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</si>
  <si>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</si>
  <si>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</si>
  <si>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</si>
  <si>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</si>
  <si>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</si>
  <si>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</si>
  <si>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</si>
  <si>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</si>
  <si>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</si>
  <si>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</si>
  <si>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</si>
  <si>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</si>
  <si>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</si>
  <si>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</si>
  <si>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</si>
  <si>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</si>
  <si>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</si>
  <si>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</si>
  <si>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</si>
  <si>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</si>
  <si>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</si>
  <si>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</si>
  <si>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</si>
  <si>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</si>
  <si>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</si>
  <si>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</si>
  <si>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</si>
  <si>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</si>
  <si>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</si>
  <si>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</si>
  <si>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</si>
  <si>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</si>
  <si>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</si>
  <si>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</si>
  <si>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</si>
  <si>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</si>
  <si>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</si>
  <si>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</si>
  <si>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</si>
  <si>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</si>
  <si>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</si>
  <si>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</si>
  <si>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</si>
  <si>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</si>
  <si>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</si>
  <si>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</si>
  <si>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</si>
  <si>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</si>
  <si>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</si>
  <si>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</si>
  <si>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</si>
  <si>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</si>
  <si>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</si>
  <si>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</si>
  <si>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</si>
  <si>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</si>
  <si>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</si>
  <si>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</si>
  <si>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</si>
  <si>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</si>
  <si>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</si>
  <si>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</si>
  <si>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</si>
  <si>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</si>
  <si>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</si>
  <si>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</si>
  <si>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</si>
  <si>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</si>
  <si>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</si>
  <si>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</si>
  <si>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</si>
  <si>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</si>
  <si>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</si>
  <si>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</si>
  <si>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</si>
  <si>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</si>
  <si>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</si>
  <si>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</si>
  <si>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</si>
  <si>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</si>
  <si>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</si>
  <si>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</si>
  <si>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</si>
  <si>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</si>
  <si>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</si>
  <si>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</si>
  <si>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</si>
  <si>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</si>
  <si>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</si>
  <si>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</si>
  <si>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</si>
  <si>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</si>
  <si>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</si>
  <si>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</si>
  <si>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</si>
  <si>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</si>
  <si>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</si>
  <si>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</si>
  <si>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</si>
  <si>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</si>
  <si>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</si>
  <si>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</si>
  <si>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</si>
  <si>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</si>
  <si>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</si>
  <si>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</si>
  <si>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</si>
  <si>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</si>
  <si>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</si>
  <si>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</si>
  <si>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</si>
  <si>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</si>
  <si>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</si>
  <si>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</si>
  <si>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</si>
  <si>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</si>
  <si>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</si>
  <si>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</si>
  <si>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</si>
  <si>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</si>
  <si>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</si>
  <si>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</si>
  <si>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</si>
  <si>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</si>
  <si>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</si>
  <si>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</si>
  <si>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</si>
  <si>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</si>
  <si>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</si>
  <si>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</si>
  <si>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</si>
  <si>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</si>
  <si>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</si>
  <si>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</si>
  <si>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</si>
  <si>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</si>
  <si>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</si>
  <si>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</si>
  <si>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</si>
  <si>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</si>
  <si>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</si>
  <si>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</si>
  <si>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</si>
  <si>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</si>
  <si>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</si>
  <si>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</si>
  <si>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</si>
  <si>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</si>
  <si>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</si>
  <si>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</si>
  <si>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</si>
  <si>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</si>
  <si>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</si>
  <si>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</si>
  <si>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</si>
  <si>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</si>
  <si>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</si>
  <si>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</si>
  <si>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</si>
  <si>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</si>
  <si>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</si>
  <si>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</si>
  <si>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</si>
  <si>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</si>
  <si>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</si>
  <si>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</si>
  <si>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</si>
  <si>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</si>
  <si>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</si>
  <si>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</si>
  <si>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</si>
  <si>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</si>
  <si>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</si>
  <si>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</si>
  <si>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</si>
  <si>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</si>
  <si>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</si>
  <si>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</si>
  <si>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</si>
  <si>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</si>
  <si>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</si>
  <si>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</si>
  <si>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</si>
  <si>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</si>
  <si>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</si>
  <si>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</si>
  <si>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</si>
  <si>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</si>
  <si>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</si>
  <si>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</si>
  <si>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</si>
  <si>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</si>
  <si>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</si>
  <si>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</si>
  <si>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</si>
  <si>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</si>
  <si>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</si>
  <si>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</si>
  <si>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</si>
  <si>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</si>
  <si>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</si>
  <si>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</si>
  <si>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</si>
  <si>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</si>
  <si>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</si>
  <si>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</si>
  <si>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</si>
  <si>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</si>
  <si>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</si>
  <si>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</si>
  <si>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</si>
  <si>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</si>
  <si>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</si>
  <si>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</si>
  <si>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</si>
  <si>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</si>
  <si>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</si>
  <si>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</si>
  <si>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</si>
  <si>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</si>
  <si>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</si>
  <si>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</si>
  <si>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</si>
  <si>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</si>
  <si>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</si>
  <si>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</si>
  <si>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</si>
  <si>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</si>
  <si>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</si>
  <si>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</si>
  <si>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</si>
  <si>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</si>
  <si>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</si>
  <si>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</si>
  <si>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</si>
  <si>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</si>
  <si>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</si>
  <si>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</si>
  <si>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</si>
  <si>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</si>
  <si>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</si>
  <si>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</si>
  <si>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</si>
  <si>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</si>
  <si>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</si>
  <si>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</si>
  <si>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</si>
  <si>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</si>
  <si>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</si>
  <si>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</si>
  <si>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</si>
  <si>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</si>
  <si>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</si>
  <si>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</si>
  <si>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</si>
  <si>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</si>
  <si>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</si>
  <si>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</si>
  <si>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</si>
  <si>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</si>
  <si>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</si>
  <si>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</si>
  <si>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</si>
  <si>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</si>
  <si>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</si>
  <si>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</si>
  <si>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</si>
  <si>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</si>
  <si>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</si>
  <si>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</si>
  <si>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</si>
  <si>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</si>
  <si>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</si>
  <si>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</si>
  <si>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</si>
  <si>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</si>
  <si>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</si>
  <si>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</si>
  <si>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</si>
  <si>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</si>
  <si>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</si>
  <si>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</si>
  <si>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</si>
  <si>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</si>
  <si>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</si>
  <si>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</si>
  <si>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</si>
  <si>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</si>
  <si>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</si>
  <si>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</si>
  <si>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</si>
  <si>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</si>
  <si>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</si>
  <si>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</si>
  <si>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</si>
  <si>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</si>
  <si>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</si>
  <si>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</si>
  <si>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</si>
  <si>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</si>
  <si>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</si>
  <si>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</si>
  <si>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</si>
  <si>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</si>
  <si>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</si>
  <si>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</si>
  <si>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</si>
  <si>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</si>
  <si>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</si>
  <si>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</si>
  <si>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</si>
  <si>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</si>
  <si>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</si>
  <si>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</si>
  <si>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</si>
  <si>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</si>
  <si>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</si>
  <si>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</si>
  <si>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</si>
  <si>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</si>
  <si>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</si>
  <si>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</si>
  <si>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</si>
  <si>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</si>
  <si>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</si>
  <si>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</si>
  <si>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</si>
  <si>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</si>
  <si>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</si>
  <si>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</si>
  <si>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</si>
  <si>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</si>
  <si>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</si>
  <si>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</si>
  <si>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</si>
  <si>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</si>
  <si>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</si>
  <si>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</si>
  <si>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</si>
  <si>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</si>
  <si>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</si>
  <si>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</si>
  <si>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</si>
  <si>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</si>
  <si>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</si>
  <si>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</si>
  <si>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</si>
  <si>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</si>
  <si>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</si>
  <si>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</si>
  <si>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</si>
  <si>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</si>
  <si>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</si>
  <si>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</si>
  <si>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</si>
  <si>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</si>
  <si>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</si>
  <si>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</si>
  <si>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</si>
  <si>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</si>
  <si>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</si>
  <si>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</si>
  <si>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</si>
  <si>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</si>
  <si>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</si>
  <si>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</si>
  <si>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</si>
  <si>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</si>
  <si>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</si>
  <si>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</si>
  <si>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</si>
  <si>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</si>
  <si>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</si>
  <si>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</si>
  <si>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</si>
  <si>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</si>
  <si>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</si>
  <si>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</si>
  <si>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</si>
  <si>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</si>
  <si>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</si>
  <si>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</si>
  <si>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</si>
  <si>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</si>
  <si>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</si>
  <si>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</si>
  <si>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</si>
  <si>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</si>
  <si>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</si>
  <si>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</si>
  <si>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</si>
  <si>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</si>
  <si>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</si>
  <si>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</si>
  <si>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</si>
  <si>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</si>
  <si>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</si>
  <si>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</si>
  <si>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</si>
  <si>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</si>
  <si>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</si>
  <si>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</si>
  <si>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</si>
  <si>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</si>
  <si>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</si>
  <si>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</si>
  <si>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</si>
  <si>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</si>
  <si>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</si>
  <si>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</si>
  <si>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</si>
  <si>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</si>
  <si>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</si>
  <si>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</si>
  <si>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</si>
  <si>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</si>
  <si>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</si>
  <si>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</si>
  <si>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</si>
  <si>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</si>
  <si>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</si>
  <si>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</si>
  <si>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</si>
  <si>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</si>
  <si>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</si>
  <si>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</si>
  <si>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</si>
  <si>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</si>
  <si>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</si>
  <si>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</si>
  <si>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</si>
  <si>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</si>
  <si>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</si>
  <si>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</si>
  <si>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</si>
  <si>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</si>
  <si>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</si>
  <si>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</si>
  <si>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</si>
  <si>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</si>
  <si>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</si>
  <si>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</si>
  <si>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</si>
  <si>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</si>
  <si>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</si>
  <si>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</si>
  <si>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</si>
  <si>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</si>
  <si>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</si>
  <si>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</si>
  <si>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</si>
  <si>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</si>
  <si>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</si>
  <si>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</si>
  <si>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</si>
  <si>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</si>
  <si>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</si>
  <si>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</si>
  <si>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</si>
  <si>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</si>
  <si>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</si>
  <si>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</si>
  <si>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</si>
  <si>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</si>
  <si>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</si>
  <si>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</si>
  <si>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</si>
  <si>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</si>
  <si>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</si>
  <si>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</si>
  <si>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</si>
  <si>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</si>
  <si>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</si>
  <si>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</si>
  <si>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</si>
  <si>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</si>
  <si>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</si>
  <si>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</si>
  <si>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</si>
  <si>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</si>
  <si>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</si>
  <si>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</si>
  <si>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</si>
  <si>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</si>
  <si>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</si>
  <si>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</si>
  <si>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</si>
  <si>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</si>
  <si>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</si>
  <si>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</si>
  <si>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</si>
  <si>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</si>
  <si>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</si>
  <si>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</si>
  <si>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</si>
  <si>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</si>
  <si>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</si>
  <si>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</si>
  <si>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</si>
  <si>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</si>
  <si>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</si>
  <si>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</si>
  <si>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</si>
  <si>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</si>
  <si>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</si>
  <si>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</si>
  <si>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</si>
  <si>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</si>
  <si>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</si>
  <si>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</si>
  <si>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</si>
  <si>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</si>
  <si>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</si>
  <si>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</si>
  <si>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</si>
  <si>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</si>
  <si>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</si>
  <si>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</si>
  <si>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</si>
  <si>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</si>
  <si>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</si>
  <si>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</si>
  <si>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</si>
  <si>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</si>
  <si>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</si>
  <si>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</si>
  <si>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</si>
  <si>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</si>
  <si>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</si>
  <si>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</si>
  <si>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</si>
  <si>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</si>
  <si>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</si>
  <si>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</si>
  <si>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</si>
  <si>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</si>
  <si>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</si>
  <si>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</si>
  <si>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</si>
  <si>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</si>
  <si>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</si>
  <si>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</si>
  <si>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</si>
  <si>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</si>
  <si>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</si>
  <si>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</si>
  <si>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</si>
  <si>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</si>
  <si>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</si>
  <si>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</si>
  <si>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</si>
  <si>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</si>
  <si>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</si>
  <si>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</si>
  <si>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</si>
  <si>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</si>
  <si>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</si>
  <si>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</si>
  <si>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</si>
  <si>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</si>
  <si>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</si>
  <si>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</si>
  <si>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</si>
  <si>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</si>
  <si>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</si>
  <si>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</si>
  <si>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</si>
  <si>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</si>
  <si>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</si>
  <si>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</si>
  <si>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</si>
  <si>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</si>
  <si>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</si>
  <si>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</si>
  <si>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</si>
  <si>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</si>
  <si>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</si>
  <si>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</si>
  <si>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</si>
  <si>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</si>
  <si>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</si>
  <si>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</si>
  <si>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</si>
  <si>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</si>
  <si>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</si>
  <si>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</si>
  <si>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</si>
  <si>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</si>
  <si>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</si>
  <si>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</si>
  <si>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</si>
  <si>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</si>
  <si>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</si>
  <si>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</si>
  <si>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</si>
  <si>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</si>
  <si>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</si>
  <si>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</si>
  <si>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</si>
  <si>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</si>
  <si>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</si>
  <si>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</si>
  <si>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</si>
  <si>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</si>
  <si>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</si>
  <si>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</si>
  <si>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</si>
  <si>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У15 М</t>
  </si>
  <si>
    <t>Л. Штаргоска - М. Зашаровска</t>
  </si>
  <si>
    <t>М. Волческа - А. Гаралоска</t>
  </si>
  <si>
    <t>К. Митева - Н. Бејковска</t>
  </si>
  <si>
    <t>С. Николова - Д. Кралева</t>
  </si>
  <si>
    <t>Шампион Фа</t>
  </si>
  <si>
    <t>А. Саити - К. Матовска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</si>
</sst>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15" borderId="1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I4" sqref="I4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5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16</v>
      </c>
      <c r="G3" s="350"/>
      <c r="H3" s="36"/>
      <c r="I3" s="349" t="s">
        <v>922</v>
      </c>
      <c r="J3" s="349" t="s">
        <v>529</v>
      </c>
      <c r="K3" s="351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10</v>
      </c>
      <c r="O3" s="350">
        <v>1259</v>
      </c>
      <c r="Q3" s="318"/>
    </row>
    <row r="4" spans="2:17">
      <c r="B4" s="353"/>
      <c r="C4" s="265">
        <v>2</v>
      </c>
      <c r="D4" s="287" t="str">
        <f t="shared" si="0"/>
        <v/>
      </c>
      <c r="E4" s="288" t="str">
        <f t="shared" si="1"/>
        <v/>
      </c>
      <c r="F4" s="284">
        <v>26</v>
      </c>
      <c r="G4" s="243"/>
      <c r="H4" s="36"/>
      <c r="I4" s="349" t="s">
        <v>925</v>
      </c>
      <c r="J4" s="349" t="s">
        <v>335</v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26</v>
      </c>
      <c r="O4" s="339">
        <v>89</v>
      </c>
      <c r="Q4" s="318"/>
    </row>
    <row r="5" spans="2:17">
      <c r="B5" s="353"/>
      <c r="C5" s="265">
        <v>3</v>
      </c>
      <c r="D5" s="287" t="str">
        <f t="shared" si="0"/>
        <v/>
      </c>
      <c r="E5" s="288" t="str">
        <f t="shared" si="1"/>
        <v/>
      </c>
      <c r="F5" s="284">
        <v>17</v>
      </c>
      <c r="G5" s="330"/>
      <c r="H5" s="36"/>
      <c r="I5" s="349" t="s">
        <v>923</v>
      </c>
      <c r="J5" s="349" t="s">
        <v>924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3</v>
      </c>
      <c r="O5" s="330">
        <v>22</v>
      </c>
      <c r="Q5" s="318"/>
    </row>
    <row r="6" spans="2:17" ht="16.2" thickBot="1">
      <c r="B6" s="356"/>
      <c r="C6" s="268">
        <v>4</v>
      </c>
      <c r="D6" s="291" t="str">
        <f t="shared" si="0"/>
        <v/>
      </c>
      <c r="E6" s="292" t="str">
        <f t="shared" si="1"/>
        <v/>
      </c>
      <c r="F6" s="284">
        <v>24</v>
      </c>
      <c r="G6" s="243"/>
      <c r="H6" s="36"/>
      <c r="I6" s="349" t="s">
        <v>920</v>
      </c>
      <c r="J6" s="252" t="str">
        <f>IF(ISERROR(VLOOKUP(H6,Baza!A:C,3,FALSE)),"",(VLOOKUP(H6,Baza!A:C,3,FALSE)))</f>
        <v/>
      </c>
      <c r="K6" s="311" t="str">
        <f>IF(ISERROR(VLOOKUP(H6,Baza!A:D,4,FALSE)),"",(VLOOKUP(H6,Baza!A:D,4,FALSE)))</f>
        <v/>
      </c>
      <c r="M6" s="239" t="e">
        <f t="shared" si="2"/>
        <v>#N/A</v>
      </c>
      <c r="N6" s="239">
        <v>24</v>
      </c>
      <c r="O6" s="339">
        <v>13</v>
      </c>
      <c r="Q6" s="318"/>
    </row>
    <row r="7" spans="2:17">
      <c r="B7" s="352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31</v>
      </c>
      <c r="G7" s="243"/>
      <c r="H7" s="36"/>
      <c r="I7" s="349" t="s">
        <v>921</v>
      </c>
      <c r="J7" s="349" t="s">
        <v>136</v>
      </c>
      <c r="K7" s="311" t="str">
        <f>IF(ISERROR(VLOOKUP(H7,Baza!A:D,4,FALSE)),"",(VLOOKUP(H7,Baza!A:D,4,FALSE)))</f>
        <v/>
      </c>
      <c r="M7" s="239" t="e">
        <f t="shared" si="2"/>
        <v>#N/A</v>
      </c>
      <c r="N7" s="239">
        <v>31</v>
      </c>
      <c r="O7" s="339">
        <v>13</v>
      </c>
      <c r="Q7" s="318"/>
    </row>
    <row r="8" spans="2:17">
      <c r="B8" s="353"/>
      <c r="C8" s="265">
        <v>6</v>
      </c>
      <c r="D8" s="287" t="str">
        <f t="shared" si="0"/>
        <v/>
      </c>
      <c r="E8" s="288" t="str">
        <f t="shared" si="1"/>
        <v/>
      </c>
      <c r="F8" s="284">
        <v>29</v>
      </c>
      <c r="G8" s="243"/>
      <c r="H8" s="36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1" t="str">
        <f>IF(ISERROR(VLOOKUP(H8,Baza!A:D,4,FALSE)),"",(VLOOKUP(H8,Baza!A:D,4,FALSE)))</f>
        <v/>
      </c>
      <c r="M8" s="239" t="e">
        <f t="shared" si="2"/>
        <v>#N/A</v>
      </c>
      <c r="N8" s="239">
        <v>29</v>
      </c>
      <c r="O8" s="339"/>
      <c r="Q8" s="318"/>
    </row>
    <row r="9" spans="2:17">
      <c r="B9" s="353"/>
      <c r="C9" s="265">
        <v>7</v>
      </c>
      <c r="D9" s="287" t="str">
        <f t="shared" si="0"/>
        <v/>
      </c>
      <c r="E9" s="288" t="str">
        <f t="shared" si="1"/>
        <v/>
      </c>
      <c r="F9" s="284">
        <v>2</v>
      </c>
      <c r="G9" s="330"/>
      <c r="H9" s="36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8</v>
      </c>
      <c r="O9" s="330"/>
      <c r="Q9" s="318"/>
    </row>
    <row r="10" spans="2:17" ht="16.2" thickBot="1">
      <c r="B10" s="354"/>
      <c r="C10" s="266">
        <v>8</v>
      </c>
      <c r="D10" s="289" t="str">
        <f t="shared" si="0"/>
        <v/>
      </c>
      <c r="E10" s="290" t="str">
        <f t="shared" si="1"/>
        <v/>
      </c>
      <c r="F10" s="284">
        <v>5</v>
      </c>
      <c r="G10" s="330"/>
      <c r="H10" s="36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6</v>
      </c>
      <c r="O10" s="330"/>
      <c r="Q10" s="318"/>
    </row>
    <row r="11" spans="2:17">
      <c r="B11" s="355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10</v>
      </c>
      <c r="G11" s="330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12</v>
      </c>
      <c r="O11" s="330"/>
      <c r="Q11" s="318"/>
    </row>
    <row r="12" spans="2:17">
      <c r="B12" s="353"/>
      <c r="C12" s="265">
        <v>10</v>
      </c>
      <c r="D12" s="287" t="str">
        <f t="shared" si="0"/>
        <v/>
      </c>
      <c r="E12" s="288" t="str">
        <f t="shared" si="1"/>
        <v/>
      </c>
      <c r="F12" s="284">
        <v>23</v>
      </c>
      <c r="G12" s="243"/>
      <c r="H12" s="243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2"/>
        <v>#N/A</v>
      </c>
      <c r="N12" s="239">
        <v>23</v>
      </c>
      <c r="O12" s="339"/>
      <c r="Q12" s="318"/>
    </row>
    <row r="13" spans="2:17">
      <c r="B13" s="353"/>
      <c r="C13" s="265">
        <v>11</v>
      </c>
      <c r="D13" s="287" t="str">
        <f t="shared" si="0"/>
        <v/>
      </c>
      <c r="E13" s="288" t="str">
        <f t="shared" si="1"/>
        <v/>
      </c>
      <c r="F13" s="284">
        <v>14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13</v>
      </c>
      <c r="O13" s="330"/>
      <c r="Q13" s="318"/>
    </row>
    <row r="14" spans="2:17" ht="16.2" thickBot="1">
      <c r="B14" s="356"/>
      <c r="C14" s="268">
        <v>12</v>
      </c>
      <c r="D14" s="291" t="str">
        <f t="shared" si="0"/>
        <v/>
      </c>
      <c r="E14" s="292" t="str">
        <f t="shared" si="1"/>
        <v/>
      </c>
      <c r="F14" s="284">
        <v>9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/>
      <c r="Q14" s="318"/>
    </row>
    <row r="15" spans="2:17">
      <c r="B15" s="352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3"/>
      <c r="C16" s="265">
        <v>14</v>
      </c>
      <c r="D16" s="287" t="str">
        <f t="shared" si="0"/>
        <v/>
      </c>
      <c r="E16" s="288" t="str">
        <f t="shared" si="1"/>
        <v/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3"/>
      <c r="C17" s="265">
        <v>15</v>
      </c>
      <c r="D17" s="287" t="str">
        <f t="shared" si="0"/>
        <v/>
      </c>
      <c r="E17" s="288" t="str">
        <f t="shared" si="1"/>
        <v/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54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5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3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3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6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2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3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3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4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5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3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3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6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2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3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3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4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5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3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3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6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2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3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3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4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5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3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3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6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2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3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3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4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5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3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3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6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2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3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3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4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5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3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3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6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2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3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3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4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2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3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3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4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2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3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3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4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2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3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3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4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2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3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3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4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2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3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3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4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2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3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3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4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2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3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3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4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2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3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3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4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R14" sqref="R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919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/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4" t="str">
        <f t="shared" si="0"/>
        <v/>
      </c>
      <c r="Y4" s="405"/>
      <c r="Z4" s="40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4" t="str">
        <f t="shared" si="0"/>
        <v/>
      </c>
      <c r="Y5" s="405"/>
      <c r="Z5" s="40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IF(GROUPS!F5="","",GROUPS!F5)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IF(GROUPS!F6="","",GROUPS!F6)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IF(GROUPS!H5="","",GROUPS!H5)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IF(GROUPS!H6="","",GROUPS!H6)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IF(GROUPS!H7="","",GROUPS!H7)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Q52"/>
  <sheetViews>
    <sheetView tabSelected="1" zoomScale="90" zoomScaleNormal="90" workbookViewId="0">
      <selection activeCell="D7" sqref="D7"/>
    </sheetView>
  </sheetViews>
  <sheetFormatPr defaultRowHeight="14.4"/>
  <cols>
    <col min="2" max="2" width="11.5546875" customWidth="1"/>
    <col min="4" max="4" width="31.44140625" customWidth="1"/>
    <col min="7" max="7" width="8.88671875" style="223"/>
    <col min="8" max="8" width="31.44140625" style="2" customWidth="1"/>
    <col min="9" max="12" width="3.33203125" style="2" bestFit="1" customWidth="1"/>
    <col min="13" max="13" width="2.33203125" style="2" bestFit="1" customWidth="1"/>
    <col min="14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2" width="3.33203125" style="2" bestFit="1" customWidth="1"/>
    <col min="33" max="37" width="3" style="2" customWidth="1"/>
    <col min="40" max="42" width="31.44140625" customWidth="1"/>
  </cols>
  <sheetData>
    <row r="1" spans="2:43">
      <c r="C1" s="435" t="s">
        <v>61</v>
      </c>
      <c r="D1" s="43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</row>
    <row r="2" spans="2:43" ht="15" thickBot="1">
      <c r="B2" s="238" t="s">
        <v>125</v>
      </c>
      <c r="C2" s="238" t="s">
        <v>78</v>
      </c>
    </row>
    <row r="3" spans="2:43" ht="15.6">
      <c r="B3" s="212" t="s">
        <v>25</v>
      </c>
      <c r="C3" s="213">
        <v>1</v>
      </c>
      <c r="D3" s="349" t="s">
        <v>922</v>
      </c>
    </row>
    <row r="4" spans="2:43" ht="16.2" thickBot="1">
      <c r="B4" s="214" t="s">
        <v>55</v>
      </c>
      <c r="C4" s="215">
        <v>2</v>
      </c>
      <c r="D4" s="349" t="s">
        <v>925</v>
      </c>
    </row>
    <row r="5" spans="2:43" ht="15.6">
      <c r="B5" s="218" t="s">
        <v>27</v>
      </c>
      <c r="C5" s="210">
        <v>3</v>
      </c>
      <c r="D5" s="349" t="s">
        <v>923</v>
      </c>
    </row>
    <row r="6" spans="2:43" ht="16.2" thickBot="1">
      <c r="B6" s="219" t="s">
        <v>54</v>
      </c>
      <c r="C6" s="216">
        <v>4</v>
      </c>
      <c r="D6" s="349" t="s">
        <v>920</v>
      </c>
    </row>
    <row r="7" spans="2:43" ht="15.6">
      <c r="B7" s="212" t="s">
        <v>29</v>
      </c>
      <c r="C7" s="213">
        <v>5</v>
      </c>
      <c r="D7" s="349" t="s">
        <v>921</v>
      </c>
      <c r="F7">
        <v>1</v>
      </c>
      <c r="G7" s="254">
        <v>1</v>
      </c>
      <c r="H7" s="96" t="str">
        <f>IF(G7="","",VLOOKUP(G7,$C$3:$D$8,2,FALSE))</f>
        <v>К. Митева - Н. Бејковска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3" ht="16.2" thickBot="1">
      <c r="B8" s="214" t="s">
        <v>53</v>
      </c>
      <c r="C8" s="215">
        <v>6</v>
      </c>
      <c r="D8" s="208" t="str">
        <f>IF(' III'!$X$3="","",' III'!$X$3)</f>
        <v/>
      </c>
      <c r="P8" s="253"/>
    </row>
    <row r="9" spans="2:43" ht="15.6">
      <c r="B9" s="35"/>
      <c r="C9" s="35"/>
      <c r="D9" s="2"/>
      <c r="P9" s="8"/>
      <c r="Q9" s="76"/>
    </row>
    <row r="10" spans="2:43" ht="15.6">
      <c r="B10" s="35"/>
      <c r="C10" s="35"/>
      <c r="D10" s="2"/>
      <c r="P10" s="8"/>
      <c r="Q10" s="76"/>
    </row>
    <row r="11" spans="2:43" ht="15.6">
      <c r="B11" s="35"/>
      <c r="C11" s="35"/>
      <c r="D11" s="2"/>
      <c r="Q11" s="76"/>
    </row>
    <row r="12" spans="2:43" ht="15.6">
      <c r="B12" s="35"/>
      <c r="C12" s="35">
        <v>1</v>
      </c>
      <c r="D12" s="313" t="s">
        <v>590</v>
      </c>
      <c r="Q12" s="76"/>
      <c r="AO12" s="45"/>
    </row>
    <row r="13" spans="2:43" ht="15.6">
      <c r="B13" s="35"/>
      <c r="C13" s="35">
        <v>3</v>
      </c>
      <c r="D13" s="313" t="s">
        <v>591</v>
      </c>
      <c r="Q13" s="76"/>
      <c r="R13" s="95" t="str">
        <f>H7</f>
        <v>К. Митева - Н. Бејковска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3" ht="15.6">
      <c r="B14" s="35"/>
      <c r="C14" s="35">
        <v>5</v>
      </c>
      <c r="D14" s="313" t="s">
        <v>592</v>
      </c>
      <c r="Q14" s="82"/>
      <c r="R14" s="95" t="str">
        <f>IF(P19="","",IF(P19&gt;P20,H19,H20))</f>
        <v>М. Волческа - А. Гаралоска</v>
      </c>
      <c r="S14" s="75">
        <v>2</v>
      </c>
      <c r="T14" s="75">
        <v>2</v>
      </c>
      <c r="U14" s="75">
        <v>4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3" ht="15.6">
      <c r="C15" s="35"/>
      <c r="D15" s="2"/>
      <c r="Q15" s="76"/>
      <c r="Z15" s="79"/>
      <c r="AO15" s="437" t="str">
        <f>IF(AK25="","",IF(AK25&gt;AK26,AC25,AC26))</f>
        <v>К. Митева - Н. Бејковска</v>
      </c>
    </row>
    <row r="16" spans="2:43" ht="15.6">
      <c r="C16" s="35"/>
      <c r="D16" s="2"/>
      <c r="Q16" s="76"/>
      <c r="Z16" s="80"/>
      <c r="AN16" s="437" t="str">
        <f>IF(AK25="","",IF(AK25&lt;AK26,AC25,AC26))</f>
        <v>А. Саити - К. Матовска</v>
      </c>
      <c r="AO16" s="437"/>
      <c r="AP16" s="438" t="str">
        <f>IF(AK25=AK26,"",IF(AK34=AK35,AC34,IF(AK34&gt;AK35,AC34,AC35)))</f>
        <v>М. Волческа - А. Гаралоска</v>
      </c>
    </row>
    <row r="17" spans="3:43" ht="15.6">
      <c r="C17" s="35"/>
      <c r="D17" s="2"/>
      <c r="Q17" s="76"/>
      <c r="Z17" s="80"/>
      <c r="AK17" s="8"/>
      <c r="AN17" s="437"/>
      <c r="AO17" s="437"/>
      <c r="AP17" s="438"/>
    </row>
    <row r="18" spans="3:43" ht="15.6">
      <c r="C18" s="35"/>
      <c r="D18" s="2"/>
      <c r="Q18" s="76"/>
      <c r="Z18" s="80"/>
      <c r="AK18" s="8"/>
      <c r="AN18" s="437"/>
      <c r="AP18" s="438"/>
    </row>
    <row r="19" spans="3:43" ht="16.2" thickBot="1">
      <c r="C19" s="35"/>
      <c r="D19" s="2"/>
      <c r="F19">
        <v>2</v>
      </c>
      <c r="G19" s="254">
        <v>4</v>
      </c>
      <c r="H19" s="96" t="str">
        <f>IF(G19="","",VLOOKUP(G19,$C$3:$D$8,2,FALSE))</f>
        <v>Л. Штаргоска - М. Зашаровска</v>
      </c>
      <c r="I19" s="75">
        <v>5</v>
      </c>
      <c r="J19" s="75">
        <v>5</v>
      </c>
      <c r="K19" s="75">
        <v>11</v>
      </c>
      <c r="L19" s="75">
        <v>8</v>
      </c>
      <c r="M19" s="75"/>
      <c r="N19" s="75"/>
      <c r="O19" s="75"/>
      <c r="P19" s="17">
        <f>IF(I19="","",SUMPRODUCT(--(I19:O19&gt;I20:O20)))</f>
        <v>1</v>
      </c>
      <c r="Z19" s="80"/>
      <c r="AP19" s="439" t="str">
        <f>IF(AK25=AK26,"",IF(OR(AK34&gt;AK35,AK34&lt;AK35),"",AC35))</f>
        <v>С. Николова - Д. Кралева</v>
      </c>
    </row>
    <row r="20" spans="3:43" ht="16.2" thickBot="1">
      <c r="C20" s="35"/>
      <c r="D20" s="2"/>
      <c r="F20">
        <v>3</v>
      </c>
      <c r="G20" s="254">
        <v>5</v>
      </c>
      <c r="H20" s="96" t="str">
        <f>IF(G20="","",VLOOKUP(G20,$C$3:$D$8,2,FALSE))</f>
        <v>М. Волческа - А. Гаралоска</v>
      </c>
      <c r="I20" s="75">
        <v>11</v>
      </c>
      <c r="J20" s="75">
        <v>11</v>
      </c>
      <c r="K20" s="75">
        <v>8</v>
      </c>
      <c r="L20" s="75">
        <v>11</v>
      </c>
      <c r="M20" s="75"/>
      <c r="N20" s="75"/>
      <c r="O20" s="75"/>
      <c r="P20" s="17">
        <f>IF(I19="","",SUMPRODUCT(--(I19:O19&lt;I20:O20)))</f>
        <v>3</v>
      </c>
      <c r="Z20" s="80"/>
      <c r="AO20" s="440" t="s">
        <v>58</v>
      </c>
      <c r="AP20" s="439"/>
    </row>
    <row r="21" spans="3:43" ht="16.2" thickBot="1">
      <c r="C21" s="35"/>
      <c r="D21" s="2"/>
      <c r="Z21" s="80"/>
      <c r="AN21" s="443" t="s">
        <v>59</v>
      </c>
      <c r="AO21" s="441"/>
      <c r="AP21" s="439"/>
    </row>
    <row r="22" spans="3:43" ht="15.6">
      <c r="C22" s="35"/>
      <c r="D22" s="2"/>
      <c r="Z22" s="80"/>
      <c r="AN22" s="444"/>
      <c r="AO22" s="441"/>
      <c r="AP22" s="446" t="s">
        <v>60</v>
      </c>
    </row>
    <row r="23" spans="3:43" ht="16.2" thickBot="1">
      <c r="C23" s="35"/>
      <c r="D23" s="2"/>
      <c r="Z23" s="80"/>
      <c r="AN23" s="445"/>
      <c r="AO23" s="442"/>
      <c r="AP23" s="447"/>
    </row>
    <row r="24" spans="3:43" ht="15.6">
      <c r="C24" s="35"/>
      <c r="D24" s="2"/>
      <c r="Z24" s="80"/>
    </row>
    <row r="25" spans="3:43" ht="15.6">
      <c r="C25" s="35"/>
      <c r="D25" s="2"/>
      <c r="P25" s="8"/>
      <c r="Z25" s="80"/>
      <c r="AC25" s="97" t="str">
        <f>IF(Z13="","",IF(Z13&gt;Z14,R13,R14))</f>
        <v>К. Митева - Н. Бејковска</v>
      </c>
      <c r="AD25" s="75">
        <v>11</v>
      </c>
      <c r="AE25" s="75">
        <v>11</v>
      </c>
      <c r="AF25" s="75">
        <v>11</v>
      </c>
      <c r="AG25" s="75"/>
      <c r="AH25" s="75"/>
      <c r="AI25" s="75"/>
      <c r="AJ25" s="75"/>
      <c r="AK25" s="17">
        <f>IF(AD25="","",SUMPRODUCT(--(AD25:AJ25&gt;AD26:AJ26)))</f>
        <v>3</v>
      </c>
    </row>
    <row r="26" spans="3:43" ht="15.6">
      <c r="C26" s="35"/>
      <c r="D26" s="2"/>
      <c r="P26" s="8"/>
      <c r="Z26" s="80"/>
      <c r="AA26" s="78"/>
      <c r="AB26" s="31"/>
      <c r="AC26" s="97" t="str">
        <f>IF(Z37="","",IF(Z37&gt;Z38,R37,R38))</f>
        <v>А. Саити - К. Матовска</v>
      </c>
      <c r="AD26" s="75">
        <v>1</v>
      </c>
      <c r="AE26" s="75">
        <v>1</v>
      </c>
      <c r="AF26" s="75">
        <v>3</v>
      </c>
      <c r="AG26" s="75"/>
      <c r="AH26" s="75"/>
      <c r="AI26" s="75"/>
      <c r="AJ26" s="75"/>
      <c r="AK26" s="17">
        <f>IF(AD25="","",SUMPRODUCT(--(AD25:AJ25&lt;AD26:AJ26)))</f>
        <v>0</v>
      </c>
    </row>
    <row r="27" spans="3:43" ht="15.6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3:43" ht="15.6">
      <c r="C28" s="35"/>
      <c r="D28" s="2"/>
      <c r="Z28" s="80"/>
      <c r="AB28" s="38"/>
      <c r="AM28" s="306">
        <v>1</v>
      </c>
      <c r="AN28" s="307" t="s">
        <v>82</v>
      </c>
      <c r="AO28" s="429" t="str">
        <f>IF(AK25="","",IF(AK25&gt;AK26,AC25,AC26))</f>
        <v>К. Митева - Н. Бејковска</v>
      </c>
      <c r="AP28" s="429"/>
      <c r="AQ28" s="429"/>
    </row>
    <row r="29" spans="3:43" ht="15.6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>А. Саити - К. Матовска</v>
      </c>
      <c r="AP29" s="430"/>
      <c r="AQ29" s="430"/>
    </row>
    <row r="30" spans="3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>М. Волческа - А. Гаралоска</v>
      </c>
      <c r="AP30" s="431"/>
      <c r="AQ30" s="431"/>
    </row>
    <row r="31" spans="3:43" ht="15.6">
      <c r="C31" s="35"/>
      <c r="D31" s="2"/>
      <c r="F31">
        <v>4</v>
      </c>
      <c r="G31" s="254">
        <v>3</v>
      </c>
      <c r="H31" s="96" t="str">
        <f>IF(G31="","",VLOOKUP(G31,$C$3:$D$8,2,FALSE))</f>
        <v>С. Николова - Д. Кралева</v>
      </c>
      <c r="I31" s="75">
        <v>11</v>
      </c>
      <c r="J31" s="75"/>
      <c r="K31" s="75"/>
      <c r="L31" s="75"/>
      <c r="M31" s="75"/>
      <c r="N31" s="75"/>
      <c r="O31" s="75"/>
      <c r="P31" s="17">
        <f>IF(I31="","",SUMPRODUCT(--(I31:O31&gt;I32:O32)))</f>
        <v>1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>С. Николова - Д. Кралева</v>
      </c>
      <c r="AP31" s="431"/>
      <c r="AQ31" s="431"/>
    </row>
    <row r="32" spans="3:43" ht="15.6">
      <c r="C32" s="35"/>
      <c r="D32" s="2"/>
      <c r="F32">
        <v>5</v>
      </c>
      <c r="G32" s="254"/>
      <c r="H32" s="96" t="str">
        <f>IF(G32="","",VLOOKUP(G32,$C$3:$D$8,2,FALSE))</f>
        <v/>
      </c>
      <c r="I32" s="75">
        <v>0</v>
      </c>
      <c r="J32" s="75"/>
      <c r="K32" s="75"/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32" t="str">
        <f>IF(P7="","",IF(P7&lt;P8,H7,H8))</f>
        <v/>
      </c>
      <c r="AP32" s="432"/>
      <c r="AQ32" s="432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>Л. Штаргоска - М. Зашаровска</v>
      </c>
      <c r="AP33" s="432"/>
      <c r="AQ33" s="432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М. Волческа - А. Гаралоска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/>
      </c>
      <c r="AP34" s="432"/>
      <c r="AQ34" s="432"/>
    </row>
    <row r="35" spans="3:43">
      <c r="Q35" s="76"/>
      <c r="Z35" s="80"/>
      <c r="AC35" s="98" t="str">
        <f>IF(Z37="","",IF(Z37&lt;Z38,R37,R38))</f>
        <v>С. Николова - Д. Кралева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161">
        <v>5</v>
      </c>
      <c r="AN35" s="162" t="s">
        <v>80</v>
      </c>
      <c r="AO35" s="433" t="str">
        <f>IF(P43="","",IF(P43&lt;P44,H43,H44))</f>
        <v/>
      </c>
      <c r="AP35" s="433"/>
      <c r="AQ35" s="433"/>
    </row>
    <row r="36" spans="3:43">
      <c r="Q36" s="76"/>
      <c r="Z36" s="81"/>
      <c r="AM36" s="164"/>
      <c r="AN36" s="165"/>
      <c r="AO36" s="434"/>
      <c r="AP36" s="434"/>
      <c r="AQ36" s="434"/>
    </row>
    <row r="37" spans="3:43">
      <c r="Q37" s="76"/>
      <c r="R37" s="95" t="str">
        <f>IF(P31="","",IF(P31&gt;P32,H31,H32))</f>
        <v>С. Николова - Д. Кралева</v>
      </c>
      <c r="S37" s="75">
        <v>8</v>
      </c>
      <c r="T37" s="75">
        <v>2</v>
      </c>
      <c r="U37" s="75">
        <v>11</v>
      </c>
      <c r="V37" s="75">
        <v>7</v>
      </c>
      <c r="W37" s="75"/>
      <c r="X37" s="75"/>
      <c r="Y37" s="75"/>
      <c r="Z37" s="17">
        <f>IF(S37="","",SUMPRODUCT(--(S37:Y37&gt;S38:Y38)))</f>
        <v>1</v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H44</f>
        <v>А. Саити - К. Матовска</v>
      </c>
      <c r="S38" s="75">
        <v>11</v>
      </c>
      <c r="T38" s="75">
        <v>11</v>
      </c>
      <c r="U38" s="75">
        <v>4</v>
      </c>
      <c r="V38" s="75">
        <v>11</v>
      </c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P43" s="255"/>
      <c r="AM43" s="163"/>
      <c r="AN43" s="4"/>
      <c r="AO43" s="425"/>
      <c r="AP43" s="425"/>
      <c r="AQ43" s="425"/>
    </row>
    <row r="44" spans="3:43">
      <c r="F44">
        <v>6</v>
      </c>
      <c r="G44" s="254">
        <v>2</v>
      </c>
      <c r="H44" s="96" t="str">
        <f>IF(G44="","",VLOOKUP(G44,$C$3:$D$8,2,FALSE))</f>
        <v>А. Саити - К. Матовска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8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8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/>
      </c>
    </row>
    <row r="4" spans="2:47" ht="16.2" thickBot="1">
      <c r="B4" s="48" t="s">
        <v>55</v>
      </c>
      <c r="C4" s="48">
        <v>2</v>
      </c>
      <c r="D4" s="24" t="str">
        <f>IF(' I'!$X$3="","",' I'!$X$3)</f>
        <v/>
      </c>
    </row>
    <row r="5" spans="2:47" ht="15.6">
      <c r="B5" s="48" t="s">
        <v>27</v>
      </c>
      <c r="C5" s="48">
        <v>3</v>
      </c>
      <c r="D5" s="27" t="str">
        <f>IF(' II'!$X$2="","",' II'!$X$2)</f>
        <v/>
      </c>
    </row>
    <row r="6" spans="2:47" ht="16.2" thickBot="1">
      <c r="B6" s="48" t="s">
        <v>54</v>
      </c>
      <c r="C6" s="48">
        <v>4</v>
      </c>
      <c r="D6" s="28" t="str">
        <f>IF(' II'!$X$3="","",' II'!$X$3)</f>
        <v/>
      </c>
    </row>
    <row r="7" spans="2:47" ht="15.6">
      <c r="B7" s="48" t="s">
        <v>29</v>
      </c>
      <c r="C7" s="48">
        <v>5</v>
      </c>
      <c r="D7" s="23" t="str">
        <f>IF(' III'!$X$2="","",' III'!$X$2)</f>
        <v/>
      </c>
      <c r="F7" s="312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/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7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7"/>
      <c r="AN17" s="437"/>
      <c r="AO17" s="438"/>
    </row>
    <row r="18" spans="2:42" ht="15.6">
      <c r="B18" s="35"/>
      <c r="C18" s="35"/>
      <c r="D18" s="2"/>
      <c r="P18" s="76"/>
      <c r="Y18" s="80"/>
      <c r="AJ18" s="8"/>
      <c r="AM18" s="437"/>
      <c r="AO18" s="438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2:42" ht="16.2" customHeight="1" thickBot="1">
      <c r="C21" s="449" t="s">
        <v>594</v>
      </c>
      <c r="D21" s="449"/>
      <c r="Y21" s="80"/>
      <c r="AM21" s="443" t="s">
        <v>59</v>
      </c>
      <c r="AN21" s="441"/>
      <c r="AO21" s="439"/>
    </row>
    <row r="22" spans="2:42" ht="15.6" customHeight="1">
      <c r="C22" s="449"/>
      <c r="D22" s="449"/>
      <c r="Y22" s="80"/>
      <c r="AM22" s="444"/>
      <c r="AN22" s="441"/>
      <c r="AO22" s="446" t="s">
        <v>60</v>
      </c>
    </row>
    <row r="23" spans="2:42" ht="16.2" customHeight="1" thickBot="1">
      <c r="C23" s="449"/>
      <c r="D23" s="449"/>
      <c r="Y23" s="80"/>
      <c r="AM23" s="445"/>
      <c r="AN23" s="442"/>
      <c r="AO23" s="447"/>
    </row>
    <row r="24" spans="2:42" ht="15.6" customHeight="1">
      <c r="C24" s="449"/>
      <c r="D24" s="449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9" t="str">
        <f>IF(AJ25="","",IF(AJ25&gt;AJ26,AB25,AB26))</f>
        <v/>
      </c>
      <c r="AO28" s="429"/>
      <c r="AP28" s="42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3"/>
      <c r="AM36" s="4"/>
      <c r="AN36" s="425"/>
      <c r="AO36" s="425"/>
      <c r="AP36" s="42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5"/>
      <c r="AO43" s="425"/>
      <c r="AP43" s="425"/>
    </row>
    <row r="44" spans="3:42">
      <c r="F44" s="312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90" zoomScaleNormal="90" workbookViewId="0">
      <selection activeCell="F18" sqref="F18:O1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5" t="s">
        <v>61</v>
      </c>
      <c r="D1" s="43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7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7" t="str">
        <f>IF(AU25="","",IF(AU25&lt;AU26,AM25,AM26))</f>
        <v/>
      </c>
      <c r="AY16" s="437"/>
      <c r="AZ16" s="438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7"/>
      <c r="AY17" s="437"/>
      <c r="AZ17" s="438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7"/>
      <c r="AZ18" s="43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9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1" t="s">
        <v>58</v>
      </c>
      <c r="AZ20" s="439"/>
    </row>
    <row r="21" spans="3:53" ht="16.2" thickBot="1">
      <c r="C21" s="35"/>
      <c r="D21" s="2"/>
      <c r="F21" s="2"/>
      <c r="G21" s="153"/>
      <c r="P21" s="8"/>
      <c r="Q21" s="76"/>
      <c r="AJ21" s="80"/>
      <c r="AX21" s="454" t="s">
        <v>59</v>
      </c>
      <c r="AY21" s="452"/>
      <c r="AZ21" s="439"/>
    </row>
    <row r="22" spans="3:53" ht="15.6">
      <c r="C22" s="35"/>
      <c r="D22" s="2"/>
      <c r="F22" s="2"/>
      <c r="G22" s="35"/>
      <c r="P22" s="11"/>
      <c r="AJ22" s="80"/>
      <c r="AX22" s="455"/>
      <c r="AY22" s="452"/>
      <c r="AZ22" s="457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6"/>
      <c r="AY23" s="453"/>
      <c r="AZ23" s="458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6" t="s">
        <v>81</v>
      </c>
      <c r="AX27" s="427"/>
      <c r="AY27" s="427"/>
      <c r="AZ27" s="427"/>
      <c r="BA27" s="428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0" t="str">
        <f>IF(AU25="","",IF(AU25&gt;AU26,AM25,AM26))</f>
        <v/>
      </c>
      <c r="AZ28" s="450"/>
      <c r="BA28" s="450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30" t="str">
        <f>IF(AU25="","",IF(AU25&lt;AU26,AM25,AM26))</f>
        <v/>
      </c>
      <c r="AZ29" s="430"/>
      <c r="BA29" s="430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1" t="str">
        <f>IF(AU25=AU26,"",IF(AU34=AU35,AM34,IF(AU34&gt;AU35,AM34,AM35)))</f>
        <v/>
      </c>
      <c r="AZ30" s="431"/>
      <c r="BA30" s="431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1" t="str">
        <f>IF(AU25=AU26,"",IF(AU34=AU35,AM35,IF(AU34&lt;AU35,AM34,AM35)))</f>
        <v/>
      </c>
      <c r="AZ31" s="431"/>
      <c r="BA31" s="431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2" t="str">
        <f>IF(Z7="","",IF(Z7&lt;Z8,R7,R8))</f>
        <v/>
      </c>
      <c r="AZ32" s="432"/>
      <c r="BA32" s="432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2" t="str">
        <f>IF(Z19="","",IF(Z19&lt;Z20,R19,R20))</f>
        <v/>
      </c>
      <c r="AZ33" s="432"/>
      <c r="BA33" s="432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2" t="str">
        <f>IF(Z31="","",IF(Z31&lt;Z32,R31,R32))</f>
        <v/>
      </c>
      <c r="AZ34" s="432"/>
      <c r="BA34" s="432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3" t="str">
        <f>IF(Z43="","",IF(Z43&lt;Z44,R43,R44))</f>
        <v/>
      </c>
      <c r="AZ35" s="433"/>
      <c r="BA35" s="433"/>
    </row>
    <row r="36" spans="3:53">
      <c r="F36" s="2"/>
      <c r="G36" s="153"/>
      <c r="AA36" s="76"/>
      <c r="AJ36" s="81"/>
      <c r="AW36" s="164"/>
      <c r="AX36" s="165"/>
      <c r="AY36" s="434"/>
      <c r="AZ36" s="434"/>
      <c r="BA36" s="434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5"/>
      <c r="AZ37" s="425"/>
      <c r="BA37" s="425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5"/>
      <c r="AZ38" s="425"/>
      <c r="BA38" s="425"/>
    </row>
    <row r="39" spans="3:53">
      <c r="F39" s="2"/>
      <c r="G39" s="153"/>
      <c r="AA39" s="76"/>
      <c r="AW39" s="163"/>
      <c r="AX39" s="4"/>
      <c r="AY39" s="425"/>
      <c r="AZ39" s="425"/>
      <c r="BA39" s="425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5"/>
      <c r="AZ40" s="425"/>
      <c r="BA40" s="425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5"/>
      <c r="AZ41" s="425"/>
      <c r="BA41" s="425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5"/>
      <c r="AZ42" s="425"/>
      <c r="BA42" s="425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5"/>
      <c r="AZ43" s="425"/>
      <c r="BA43" s="425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5"/>
      <c r="AZ50" s="425"/>
      <c r="BA50" s="425"/>
    </row>
    <row r="51" spans="47:53">
      <c r="AX51" s="4"/>
      <c r="AY51" s="425"/>
      <c r="AZ51" s="425"/>
      <c r="BA51" s="425"/>
    </row>
    <row r="52" spans="47:53">
      <c r="AX52" s="4"/>
      <c r="AY52" s="425"/>
      <c r="AZ52" s="425"/>
      <c r="BA52" s="425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2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9" t="str">
        <f>IF(AT25="","",IF(AT25&gt;AT26,AL25,AL26))</f>
        <v/>
      </c>
      <c r="AY28" s="429"/>
      <c r="AZ28" s="42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3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7" t="str">
        <f>IF(BD33=BD34,"",IF(BD33="","",IF(BD33&lt;BD34,AV33,AV34)))</f>
        <v/>
      </c>
      <c r="BG16" s="437"/>
      <c r="BH16" s="43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7"/>
      <c r="BG17" s="437"/>
      <c r="BH17" s="43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7"/>
      <c r="BH18" s="43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40" t="s">
        <v>58</v>
      </c>
      <c r="BH20" s="43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1"/>
      <c r="BH21" s="43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4" t="s">
        <v>59</v>
      </c>
      <c r="BG22" s="441"/>
      <c r="BH22" s="44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5"/>
      <c r="BG23" s="442"/>
      <c r="BH23" s="44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7" t="str">
        <f>IF(BD33=BD34,"",IF(BD33="","",IF(BD33&lt;BD34,AV33,AV34)))</f>
        <v/>
      </c>
      <c r="BG42" s="468"/>
      <c r="BH42" s="468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7"/>
      <c r="BH43" s="46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7"/>
      <c r="BH44" s="468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40" t="s">
        <v>58</v>
      </c>
      <c r="BH46" s="43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1"/>
      <c r="BH47" s="466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4" t="s">
        <v>59</v>
      </c>
      <c r="BG48" s="441"/>
      <c r="BH48" s="44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5"/>
      <c r="BG49" s="442"/>
      <c r="BH49" s="44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6" t="s">
        <v>81</v>
      </c>
      <c r="BF51" s="427"/>
      <c r="BG51" s="427"/>
      <c r="BH51" s="427"/>
      <c r="BI51" s="42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3" t="str">
        <f>IF(BD33="","",IF(BD33&gt;BD34,AV33,AV34))</f>
        <v/>
      </c>
      <c r="BH52" s="463"/>
      <c r="BI52" s="46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30" t="str">
        <f>IF(BD33=BD34,"",IF(BD33="","",IF(BD33&lt;BD34,AV33,AV34)))</f>
        <v/>
      </c>
      <c r="BH53" s="430"/>
      <c r="BI53" s="43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1" t="str">
        <f>IF(BD33=BD34,"",IF(BD41=BD42,AV41,IF(BD41&gt;BD42,AV41,AV42)))</f>
        <v/>
      </c>
      <c r="BH54" s="431"/>
      <c r="BI54" s="43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1" t="str">
        <f>IF(BD33=BD34,"",IF(BD41=BD42,AV42,IF(BD42&lt;BD41,AV42,AV41)))</f>
        <v/>
      </c>
      <c r="BH55" s="431"/>
      <c r="BI55" s="431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2" t="str">
        <f>IF(AI9="","",IF(AI9&lt;AI10,AA9,AA10))</f>
        <v/>
      </c>
      <c r="BH56" s="432"/>
      <c r="BI56" s="43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2" t="str">
        <f>IF(AI25="","",IF(AI25&lt;AI26,AA25,AA26))</f>
        <v/>
      </c>
      <c r="BH57" s="432"/>
      <c r="BI57" s="43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2" t="str">
        <f>IF(AI41="","",IF(AI41&lt;AI42,AA41,AA42))</f>
        <v/>
      </c>
      <c r="BH58" s="432"/>
      <c r="BI58" s="432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2" t="str">
        <f>IF(AI57="","",IF(AI57&lt;AI58,AA57,AA58))</f>
        <v/>
      </c>
      <c r="BH59" s="432"/>
      <c r="BI59" s="43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2025-04-05T14:35:14Z</dcterms:modified>
</cp:coreProperties>
</file>