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6DDB1EB-0F71-475B-91B4-7E11B240DD31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4" i="19"/>
  <c r="J10" i="19"/>
  <c r="J21" i="19"/>
  <c r="J33" i="19"/>
  <c r="J3" i="19"/>
  <c r="J34" i="19"/>
  <c r="J11" i="19"/>
  <c r="J15" i="19"/>
  <c r="J25" i="19"/>
  <c r="J12" i="19"/>
  <c r="J8" i="19"/>
  <c r="I32" i="19"/>
  <c r="I20" i="19"/>
  <c r="I18" i="19"/>
  <c r="I16" i="19"/>
  <c r="I35" i="19"/>
  <c r="I14" i="19"/>
  <c r="I4" i="19"/>
  <c r="I10" i="19"/>
  <c r="I21" i="19"/>
  <c r="I33" i="19"/>
  <c r="I3" i="19"/>
  <c r="I34" i="19"/>
  <c r="I11" i="19"/>
  <c r="I15" i="19"/>
  <c r="I25" i="19"/>
  <c r="I12" i="19"/>
  <c r="I8" i="19"/>
  <c r="I19" i="19"/>
  <c r="I26" i="19"/>
  <c r="I36" i="19"/>
  <c r="I28" i="19"/>
  <c r="I29" i="19"/>
  <c r="I7" i="19"/>
  <c r="J19" i="19"/>
  <c r="J26" i="19"/>
  <c r="J36" i="19"/>
  <c r="J28" i="19"/>
  <c r="J29" i="19"/>
  <c r="J7" i="19"/>
  <c r="M8" i="19" l="1"/>
  <c r="K8" i="19"/>
  <c r="M12" i="19"/>
  <c r="K12" i="19"/>
  <c r="M25" i="19"/>
  <c r="K25" i="19"/>
  <c r="M15" i="19"/>
  <c r="K15" i="19"/>
  <c r="M11" i="19"/>
  <c r="K11" i="19"/>
  <c r="M34" i="19"/>
  <c r="K34" i="19"/>
  <c r="M3" i="19"/>
  <c r="K3" i="19"/>
  <c r="M33" i="19"/>
  <c r="K33" i="19"/>
  <c r="M21" i="19"/>
  <c r="K21" i="19"/>
  <c r="M10" i="19"/>
  <c r="K10" i="19"/>
  <c r="M4" i="19"/>
  <c r="K4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7" i="19"/>
  <c r="K13" i="19"/>
  <c r="K24" i="19"/>
  <c r="K5" i="19"/>
  <c r="K22" i="19"/>
  <c r="K17" i="19"/>
  <c r="K9" i="19"/>
  <c r="K27" i="19"/>
  <c r="K6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3" i="19"/>
  <c r="J24" i="19"/>
  <c r="J5" i="19"/>
  <c r="J22" i="19"/>
  <c r="J17" i="19"/>
  <c r="J9" i="19"/>
  <c r="J27" i="19"/>
  <c r="J6" i="19"/>
  <c r="M1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3" i="19"/>
  <c r="I24" i="19"/>
  <c r="I5" i="19"/>
  <c r="I22" i="19"/>
  <c r="I17" i="19"/>
  <c r="I9" i="19"/>
  <c r="I27" i="19"/>
  <c r="I6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B6" i="5" l="1"/>
  <c r="AG5" i="10"/>
  <c r="P5" i="10" s="1"/>
  <c r="R4" i="38"/>
  <c r="AD6" i="5"/>
  <c r="AC5" i="24"/>
  <c r="AD5" i="24"/>
  <c r="AD6" i="24"/>
  <c r="AC6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6" i="10" l="1"/>
  <c r="O6" i="37"/>
  <c r="K6" i="37"/>
  <c r="O4" i="24"/>
  <c r="O3" i="24"/>
  <c r="N6" i="24"/>
  <c r="R6" i="24" s="1"/>
  <c r="AD3" i="24"/>
  <c r="N4" i="24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7" i="19"/>
  <c r="M13" i="19"/>
  <c r="M24" i="19"/>
  <c r="M5" i="19"/>
  <c r="M22" i="19"/>
  <c r="M17" i="19"/>
  <c r="M9" i="19"/>
  <c r="M27" i="19"/>
  <c r="M6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E13" i="23" s="1"/>
  <c r="C5" i="23"/>
  <c r="C6" i="23"/>
  <c r="R4" i="23" l="1"/>
  <c r="R5" i="23"/>
  <c r="E14" i="23"/>
  <c r="E10" i="23"/>
  <c r="C18" i="23"/>
  <c r="E9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AB35" i="47" s="1"/>
  <c r="D3" i="36"/>
  <c r="D3" i="47"/>
  <c r="G7" i="47" s="1"/>
  <c r="Q13" i="47" s="1"/>
  <c r="AB25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AO19" i="47"/>
  <c r="AN31" i="47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15" i="47" l="1"/>
  <c r="AN28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34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O16" i="47" l="1"/>
  <c r="AN30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<sst xmlns="http://schemas.openxmlformats.org/spreadsheetml/2006/main" count="3067" uniqueCount="920">
  <si>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</si>
  <si>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</si>
  <si>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</si>
  <si>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</si>
  <si>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</si>
  <si>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</si>
  <si>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</si>
  <si>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</si>
  <si>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</si>
  <si>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</si>
  <si>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</si>
  <si>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</si>
  <si>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</si>
  <si>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</si>
  <si>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</si>
  <si>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</si>
  <si>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</si>
  <si>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</si>
  <si>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</si>
  <si>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</si>
  <si>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</si>
  <si>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</si>
  <si>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</si>
  <si>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</si>
  <si>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</si>
  <si>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</si>
  <si>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</si>
  <si>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</si>
  <si>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</si>
  <si>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</si>
  <si>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</si>
  <si>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</si>
  <si>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</si>
  <si>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</si>
  <si>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</si>
  <si>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</si>
  <si>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</si>
  <si>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</si>
  <si>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</si>
  <si>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</si>
  <si>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</si>
  <si>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</si>
  <si>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</si>
  <si>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</si>
  <si>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</si>
  <si>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</si>
  <si>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</si>
  <si>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</si>
  <si>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</si>
  <si>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</si>
  <si>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</si>
  <si>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</si>
  <si>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</si>
  <si>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</si>
  <si>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</si>
  <si>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</si>
  <si>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</si>
  <si>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</si>
  <si>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</si>
  <si>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</si>
  <si>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</si>
  <si>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</si>
  <si>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</si>
  <si>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</si>
  <si>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</si>
  <si>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</si>
  <si>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</si>
  <si>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</si>
  <si>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</si>
  <si>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</si>
  <si>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</si>
  <si>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</si>
  <si>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</si>
  <si>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</si>
  <si>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</si>
  <si>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</si>
  <si>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</si>
  <si>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</si>
  <si>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</si>
  <si>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</si>
  <si>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</si>
  <si>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</si>
  <si>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</si>
  <si>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</si>
  <si>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</si>
  <si>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</si>
  <si>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</si>
  <si>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</si>
  <si>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</si>
  <si>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</si>
  <si>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</si>
  <si>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</si>
  <si>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</si>
  <si>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</si>
  <si>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</si>
  <si>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</si>
  <si>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</si>
  <si>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</si>
  <si>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</si>
  <si>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</si>
  <si>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</si>
  <si>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</si>
  <si>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</si>
  <si>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</si>
  <si>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</si>
  <si>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</si>
  <si>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</si>
  <si>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</si>
  <si>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</si>
  <si>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</si>
  <si>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</si>
  <si>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</si>
  <si>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</si>
  <si>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</si>
  <si>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</si>
  <si>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</si>
  <si>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</si>
  <si>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</si>
  <si>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</si>
  <si>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</si>
  <si>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</si>
  <si>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</si>
  <si>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</si>
  <si>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</si>
  <si>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</si>
  <si>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</si>
  <si>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</si>
  <si>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</si>
  <si>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</si>
  <si>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</si>
  <si>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</si>
  <si>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</si>
  <si>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</si>
  <si>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</si>
  <si>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</si>
  <si>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</si>
  <si>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</si>
  <si>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</si>
  <si>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</si>
  <si>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</si>
  <si>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</si>
  <si>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</si>
  <si>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</si>
  <si>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</si>
  <si>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</si>
  <si>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</si>
  <si>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</si>
  <si>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</si>
  <si>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</si>
  <si>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</si>
  <si>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</si>
  <si>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</si>
  <si>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</si>
  <si>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</si>
  <si>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</si>
  <si>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</si>
  <si>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</si>
  <si>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</si>
  <si>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</si>
  <si>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</si>
  <si>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</si>
  <si>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</si>
  <si>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</si>
  <si>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</si>
  <si>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</si>
  <si>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</si>
  <si>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</si>
  <si>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</si>
  <si>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</si>
  <si>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</si>
  <si>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</si>
  <si>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</si>
  <si>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</si>
  <si>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</si>
  <si>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</si>
  <si>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</si>
  <si>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</si>
  <si>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</si>
  <si>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</si>
  <si>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</si>
  <si>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</si>
  <si>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</si>
  <si>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</si>
  <si>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</si>
  <si>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</si>
  <si>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</si>
  <si>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</si>
  <si>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</si>
  <si>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</si>
  <si>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</si>
  <si>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</si>
  <si>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</si>
  <si>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</si>
  <si>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</si>
  <si>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</si>
  <si>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</si>
  <si>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</si>
  <si>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</si>
  <si>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</si>
  <si>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</si>
  <si>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</si>
  <si>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</si>
  <si>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</si>
  <si>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</si>
  <si>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</si>
  <si>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</si>
  <si>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</si>
  <si>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</si>
  <si>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</si>
  <si>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</si>
  <si>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</si>
  <si>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</si>
  <si>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</si>
  <si>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</si>
  <si>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</si>
  <si>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</si>
  <si>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</si>
  <si>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</si>
  <si>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</si>
  <si>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</si>
  <si>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</si>
  <si>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</si>
  <si>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</si>
  <si>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</si>
  <si>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</si>
  <si>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</si>
  <si>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</si>
  <si>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</si>
  <si>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</si>
  <si>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</si>
  <si>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</si>
  <si>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</si>
  <si>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</si>
  <si>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</si>
  <si>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</si>
  <si>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</si>
  <si>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</si>
  <si>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</si>
  <si>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</si>
  <si>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</si>
  <si>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</si>
  <si>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</si>
  <si>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</si>
  <si>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</si>
  <si>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</si>
  <si>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</si>
  <si>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</si>
  <si>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</si>
  <si>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</si>
  <si>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</si>
  <si>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</si>
  <si>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</si>
  <si>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</si>
  <si>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</si>
  <si>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</si>
  <si>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</si>
  <si>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</si>
  <si>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</si>
  <si>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</si>
  <si>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</si>
  <si>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</si>
  <si>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</si>
  <si>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</si>
  <si>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</si>
  <si>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</si>
  <si>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</si>
  <si>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</si>
  <si>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</si>
  <si>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</si>
  <si>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</si>
  <si>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</si>
  <si>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</si>
  <si>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</si>
  <si>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</si>
  <si>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</si>
  <si>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</si>
  <si>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</si>
  <si>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</si>
  <si>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</si>
  <si>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</si>
  <si>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</si>
  <si>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</si>
  <si>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</si>
  <si>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</si>
  <si>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</si>
  <si>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</si>
  <si>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</si>
  <si>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</si>
  <si>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</si>
  <si>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</si>
  <si>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</si>
  <si>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</si>
  <si>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</si>
  <si>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</si>
  <si>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</si>
  <si>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</si>
  <si>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</si>
  <si>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</si>
  <si>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</si>
  <si>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</si>
  <si>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</si>
  <si>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</si>
  <si>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</si>
  <si>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</si>
  <si>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</si>
  <si>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</si>
  <si>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</si>
  <si>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</si>
  <si>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</si>
  <si>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</si>
  <si>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</si>
  <si>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</si>
  <si>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</si>
  <si>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</si>
  <si>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</si>
  <si>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</si>
  <si>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</si>
  <si>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</si>
  <si>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</si>
  <si>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</si>
  <si>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</si>
  <si>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</si>
  <si>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</si>
  <si>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</si>
  <si>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</si>
  <si>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</si>
  <si>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</si>
  <si>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</si>
  <si>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</si>
  <si>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</si>
  <si>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</si>
  <si>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</si>
  <si>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</si>
  <si>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</si>
  <si>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</si>
  <si>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</si>
  <si>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</si>
  <si>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</si>
  <si>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</si>
  <si>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</si>
  <si>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</si>
  <si>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</si>
  <si>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</si>
  <si>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</si>
  <si>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</si>
  <si>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</si>
  <si>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</si>
  <si>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</si>
  <si>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</si>
  <si>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</si>
  <si>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</si>
  <si>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</si>
  <si>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</si>
  <si>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</si>
  <si>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</si>
  <si>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</si>
  <si>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</si>
  <si>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</si>
  <si>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</si>
  <si>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</si>
  <si>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</si>
  <si>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</si>
  <si>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</si>
  <si>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</si>
  <si>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</si>
  <si>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</si>
  <si>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</si>
  <si>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</si>
  <si>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</si>
  <si>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</si>
  <si>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</si>
  <si>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</si>
  <si>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</si>
  <si>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</si>
  <si>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</si>
  <si>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</si>
  <si>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</si>
  <si>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</si>
  <si>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</si>
  <si>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</si>
  <si>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</si>
  <si>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</si>
  <si>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</si>
  <si>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</si>
  <si>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</si>
  <si>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</si>
  <si>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</si>
  <si>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</si>
  <si>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</si>
  <si>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</si>
  <si>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</si>
  <si>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</si>
  <si>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</si>
  <si>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</si>
  <si>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</si>
  <si>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</si>
  <si>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</si>
  <si>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</si>
  <si>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</si>
  <si>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</si>
  <si>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</si>
  <si>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</si>
  <si>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</si>
  <si>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</si>
  <si>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</si>
  <si>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</si>
  <si>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</si>
  <si>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</si>
  <si>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</si>
  <si>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</si>
  <si>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</si>
  <si>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</si>
  <si>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</si>
  <si>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</si>
  <si>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</si>
  <si>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</si>
  <si>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</si>
  <si>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</si>
  <si>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</si>
  <si>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</si>
  <si>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</si>
  <si>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</si>
  <si>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</si>
  <si>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</si>
  <si>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</si>
  <si>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</si>
  <si>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</si>
  <si>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</si>
  <si>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</si>
  <si>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</si>
  <si>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</si>
  <si>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</si>
  <si>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</si>
  <si>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</si>
  <si>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</si>
  <si>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</si>
  <si>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</si>
  <si>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</si>
  <si>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</si>
  <si>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</si>
  <si>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</si>
  <si>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</si>
  <si>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</si>
  <si>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</si>
  <si>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</si>
  <si>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</si>
  <si>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</si>
  <si>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</si>
  <si>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</si>
  <si>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</si>
  <si>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</si>
  <si>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</si>
  <si>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</si>
  <si>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</si>
  <si>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</si>
  <si>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</si>
  <si>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</si>
  <si>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</si>
  <si>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</si>
  <si>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</si>
  <si>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</si>
  <si>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</si>
  <si>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</si>
  <si>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</si>
  <si>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</si>
  <si>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</si>
  <si>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</si>
  <si>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</si>
  <si>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</si>
  <si>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</si>
  <si>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</si>
  <si>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</si>
  <si>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</si>
  <si>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</si>
  <si>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</si>
  <si>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</si>
  <si>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</si>
  <si>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</si>
  <si>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</si>
  <si>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</si>
  <si>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</si>
  <si>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</si>
  <si>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</si>
  <si>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</si>
  <si>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</si>
  <si>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</si>
  <si>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</si>
  <si>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</si>
  <si>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</si>
  <si>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</si>
  <si>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</si>
  <si>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</si>
  <si>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</si>
  <si>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</si>
  <si>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</si>
  <si>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</si>
  <si>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</si>
  <si>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</si>
  <si>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</si>
  <si>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</si>
  <si>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</si>
  <si>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</si>
  <si>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</si>
  <si>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</si>
  <si>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</si>
  <si>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</si>
  <si>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</si>
  <si>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</si>
  <si>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</si>
  <si>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</si>
  <si>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</si>
  <si>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</si>
  <si>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</si>
  <si>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</si>
  <si>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</si>
  <si>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</si>
  <si>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</si>
  <si>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</si>
  <si>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</si>
  <si>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</si>
  <si>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</si>
  <si>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</si>
  <si>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</si>
  <si>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</si>
  <si>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</si>
  <si>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</si>
  <si>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</si>
  <si>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</si>
  <si>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</si>
  <si>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</si>
  <si>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</si>
  <si>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</si>
  <si>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</si>
  <si>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</si>
  <si>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</si>
  <si>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</si>
  <si>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</si>
  <si>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</si>
  <si>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</si>
  <si>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</si>
  <si>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</si>
  <si>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</si>
  <si>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</si>
  <si>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</si>
  <si>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</si>
  <si>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</si>
  <si>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</si>
  <si>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</si>
  <si>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</si>
  <si>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</si>
  <si>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</si>
  <si>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</si>
  <si>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</si>
  <si>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</si>
  <si>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</si>
  <si>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</si>
  <si>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</si>
  <si>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</si>
  <si>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</si>
  <si>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</si>
  <si>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</si>
  <si>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</si>
  <si>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</si>
  <si>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</si>
  <si>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</si>
  <si>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</si>
  <si>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</si>
  <si>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</si>
  <si>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</si>
  <si>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</si>
  <si>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</si>
  <si>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</si>
  <si>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</si>
  <si>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</si>
  <si>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</si>
  <si>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</si>
  <si>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</si>
  <si>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</si>
  <si>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</si>
  <si>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</si>
  <si>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</si>
  <si>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</si>
  <si>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</si>
  <si>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</si>
  <si>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</si>
  <si>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</si>
  <si>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</si>
  <si>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</si>
  <si>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</si>
  <si>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</si>
  <si>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</si>
  <si>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</si>
  <si>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</si>
  <si>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</si>
  <si>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</si>
  <si>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</si>
  <si>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</si>
  <si>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</si>
  <si>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</si>
  <si>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</si>
  <si>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</si>
  <si>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</si>
  <si>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</si>
  <si>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</si>
  <si>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</si>
  <si>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</si>
  <si>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</si>
  <si>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</si>
  <si>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</si>
  <si>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</si>
  <si>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</si>
  <si>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</si>
  <si>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</si>
  <si>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</si>
  <si>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</si>
  <si>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</si>
  <si>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</si>
  <si>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</si>
  <si>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</si>
  <si>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</si>
  <si>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</si>
  <si>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</si>
  <si>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</si>
  <si>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</si>
  <si>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</si>
  <si>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</si>
  <si>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</si>
  <si>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</si>
  <si>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</si>
  <si>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</si>
  <si>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</si>
  <si>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</si>
  <si>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</si>
  <si>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</si>
  <si>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</si>
  <si>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</si>
  <si>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</si>
  <si>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</si>
  <si>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</si>
  <si>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</si>
  <si>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</si>
  <si>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</si>
  <si>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</si>
  <si>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</si>
  <si>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</si>
  <si>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</si>
  <si>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</si>
  <si>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</si>
  <si>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</si>
  <si>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</si>
  <si>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</si>
  <si>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</si>
  <si>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</si>
  <si>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</si>
  <si>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</si>
  <si>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</si>
  <si>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</si>
  <si>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</si>
  <si>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</si>
  <si>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</si>
  <si>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</si>
  <si>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</si>
  <si>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</si>
  <si>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</si>
  <si>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</si>
  <si>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</si>
  <si>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</si>
  <si>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</si>
  <si>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</si>
  <si>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</si>
  <si>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</si>
  <si>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</si>
  <si>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</si>
  <si>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</si>
  <si>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</si>
  <si>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</si>
  <si>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</si>
  <si>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</si>
  <si>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</si>
  <si>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</si>
  <si>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</si>
  <si>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</si>
  <si>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</si>
  <si>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</si>
  <si>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</si>
  <si>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</si>
  <si>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</si>
  <si>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</si>
  <si>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</si>
  <si>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</si>
  <si>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</si>
  <si>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</si>
  <si>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</si>
  <si>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</si>
  <si>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</si>
  <si>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</si>
  <si>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</si>
  <si>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</si>
  <si>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</si>
  <si>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</si>
  <si>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</si>
  <si>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</si>
  <si>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</si>
  <si>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</si>
  <si>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</si>
  <si>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</si>
  <si>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</si>
  <si>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</si>
  <si>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</si>
  <si>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</si>
  <si>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</si>
  <si>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</si>
  <si>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</si>
  <si>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</si>
  <si>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</si>
  <si>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</si>
  <si>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</si>
  <si>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</si>
  <si>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</si>
  <si>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</si>
  <si>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</si>
  <si>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</si>
  <si>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</si>
  <si>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</si>
  <si>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</si>
  <si>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</si>
  <si>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</si>
  <si>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</si>
  <si>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</si>
  <si>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</si>
  <si>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</si>
  <si>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</si>
  <si>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</si>
  <si>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</si>
  <si>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</si>
  <si>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</si>
  <si>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</si>
  <si>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</si>
  <si>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</si>
  <si>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</si>
  <si>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</si>
  <si>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</si>
  <si>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</si>
  <si>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</si>
  <si>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</si>
  <si>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</si>
  <si>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</si>
  <si>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</si>
  <si>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</si>
  <si>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</si>
  <si>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</si>
  <si>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</si>
  <si>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</si>
  <si>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</si>
  <si>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</si>
  <si>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</si>
  <si>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</si>
  <si>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</si>
  <si>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</si>
  <si>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</si>
  <si>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</si>
  <si>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</si>
  <si>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</si>
  <si>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</si>
  <si>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</si>
  <si>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</si>
  <si>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</si>
  <si>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</si>
  <si>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</si>
  <si>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</si>
  <si>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</si>
  <si>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</si>
  <si>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</si>
  <si>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</si>
  <si>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</si>
  <si>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</si>
  <si>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</si>
  <si>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</si>
  <si>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</si>
  <si>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</si>
  <si>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</si>
  <si>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</si>
  <si>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</si>
  <si>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</si>
  <si>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</si>
  <si>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</si>
  <si>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</si>
  <si>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</si>
  <si>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</si>
  <si>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</si>
  <si>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</si>
  <si>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</si>
  <si>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</si>
  <si>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</si>
  <si>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</si>
  <si>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</si>
  <si>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</si>
  <si>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</si>
  <si>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</si>
  <si>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</si>
  <si>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</si>
  <si>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</si>
  <si>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</si>
  <si>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</si>
  <si>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</si>
  <si>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</si>
  <si>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</si>
  <si>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</si>
  <si>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</si>
  <si>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</si>
  <si>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</si>
  <si>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</si>
  <si>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</si>
  <si>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</si>
  <si>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</si>
  <si>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</si>
  <si>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</si>
  <si>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</si>
  <si>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</si>
  <si>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</si>
  <si>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</si>
  <si>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</si>
  <si>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</si>
  <si>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</si>
  <si>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</si>
  <si>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</si>
  <si>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</si>
  <si>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</si>
  <si>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</si>
  <si>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</si>
  <si>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</si>
  <si>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</si>
  <si>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</si>
  <si>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</si>
  <si>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</si>
  <si>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</si>
  <si>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</si>
  <si>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</si>
  <si>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</si>
  <si>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</si>
  <si>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</si>
  <si>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</si>
  <si>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</si>
  <si>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</si>
  <si>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</si>
  <si>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</si>
  <si>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</si>
  <si>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</si>
  <si>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</si>
  <si>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</si>
  <si>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</si>
  <si>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</si>
  <si>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</si>
  <si>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</si>
  <si>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</si>
  <si>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</si>
  <si>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</si>
  <si>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</si>
  <si>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</si>
  <si>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</si>
  <si>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</si>
  <si>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</si>
  <si>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</si>
  <si>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</si>
  <si>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</si>
  <si>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</si>
  <si>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</si>
  <si>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</si>
  <si>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</si>
  <si>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</si>
  <si>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</si>
  <si>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</si>
  <si>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</si>
  <si>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</si>
  <si>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</si>
  <si>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</si>
  <si>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</si>
  <si>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</si>
  <si>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</si>
  <si>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</si>
  <si>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</si>
  <si>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</si>
  <si>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</si>
  <si>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</si>
  <si>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</si>
  <si>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</si>
  <si>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</si>
  <si>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</si>
  <si>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</si>
  <si>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</si>
  <si>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</si>
  <si>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</si>
  <si>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</si>
  <si>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</si>
  <si>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</si>
  <si>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</si>
  <si>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</si>
  <si>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</si>
  <si>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</si>
  <si>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</si>
  <si>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</si>
  <si>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</si>
  <si>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</si>
  <si>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</si>
  <si>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</si>
  <si>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</si>
  <si>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</si>
  <si>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</si>
  <si>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</si>
  <si>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</si>
  <si>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</si>
  <si>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</si>
  <si>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</si>
  <si>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</si>
  <si>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</si>
  <si>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</si>
  <si>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</si>
  <si>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</si>
  <si>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</si>
  <si>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У15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</si>
</sst>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G14" sqref="G14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Калина Митева (588)</v>
      </c>
      <c r="E3" s="294" t="str">
        <f t="shared" ref="E3:E34" si="1">IF(D3="","",INDEX($J$3:$J$42,MATCH(C3,$G$3:$G$42,0)))</f>
        <v>Пелагонија</v>
      </c>
      <c r="F3" s="299">
        <v>10</v>
      </c>
      <c r="G3" s="349">
        <v>1</v>
      </c>
      <c r="H3" s="36">
        <v>588</v>
      </c>
      <c r="I3" s="252" t="str">
        <f>IF(ISERROR(VLOOKUP(H3,Baza!A:C,2,FALSE)&amp;" "&amp;"("&amp;H3&amp;")"),"",(VLOOKUP(H3,Baza!A:C,2,FALSE)&amp;" "&amp;"("&amp;H3&amp;")"))</f>
        <v>Калина Митева (588)</v>
      </c>
      <c r="J3" s="252" t="str">
        <f>IF(ISERROR(VLOOKUP(H3,Baza!A:C,3,FALSE)),"",(VLOOKUP(H3,Baza!A:C,3,FALSE)))</f>
        <v>Пелагонија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12</v>
      </c>
      <c r="O3" s="349">
        <v>678</v>
      </c>
      <c r="Q3" s="318"/>
    </row>
    <row r="4" spans="2:17">
      <c r="B4" s="352"/>
      <c r="C4" s="265">
        <v>2</v>
      </c>
      <c r="D4" s="287" t="str">
        <f t="shared" si="0"/>
        <v>Дора Кралева (598)</v>
      </c>
      <c r="E4" s="288" t="str">
        <f t="shared" si="1"/>
        <v>Шампион ФА</v>
      </c>
      <c r="F4" s="284">
        <v>5</v>
      </c>
      <c r="G4" s="330">
        <v>5</v>
      </c>
      <c r="H4" s="36">
        <v>586</v>
      </c>
      <c r="I4" s="252" t="str">
        <f>IF(ISERROR(VLOOKUP(H4,Baza!A:C,2,FALSE)&amp;" "&amp;"("&amp;H4&amp;")"),"",(VLOOKUP(H4,Baza!A:C,2,FALSE)&amp;" "&amp;"("&amp;H4&amp;")"))</f>
        <v>Натали Бејковска (586)</v>
      </c>
      <c r="J4" s="252" t="str">
        <f>IF(ISERROR(VLOOKUP(H4,Baza!A:C,3,FALSE)),"",(VLOOKUP(H4,Baza!A:C,3,FALSE)))</f>
        <v>Пелагонија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6</v>
      </c>
      <c r="O4" s="330">
        <v>581</v>
      </c>
      <c r="Q4" s="318"/>
    </row>
    <row r="5" spans="2:17">
      <c r="B5" s="352"/>
      <c r="C5" s="265">
        <v>3</v>
      </c>
      <c r="D5" s="287" t="str">
        <f t="shared" si="0"/>
        <v>Михаела Зашаровска (722)</v>
      </c>
      <c r="E5" s="288" t="str">
        <f t="shared" si="1"/>
        <v>Берово</v>
      </c>
      <c r="F5" s="284">
        <v>26</v>
      </c>
      <c r="G5" s="243">
        <v>9</v>
      </c>
      <c r="H5" s="36">
        <v>677</v>
      </c>
      <c r="I5" s="252" t="str">
        <f>IF(ISERROR(VLOOKUP(H5,Baza!A:C,2,FALSE)&amp;" "&amp;"("&amp;H5&amp;")"),"",(VLOOKUP(H5,Baza!A:C,2,FALSE)&amp;" "&amp;"("&amp;H5&amp;")"))</f>
        <v>Ангела Чавкар (677)</v>
      </c>
      <c r="J5" s="252" t="str">
        <f>IF(ISERROR(VLOOKUP(H5,Baza!A:C,3,FALSE)),"",(VLOOKUP(H5,Baza!A:C,3,FALSE)))</f>
        <v>Крушево</v>
      </c>
      <c r="K5" s="311">
        <f>IF(ISERROR(VLOOKUP(H5,Baza!A:D,4,FALSE)),"",(VLOOKUP(H5,Baza!A:D,4,FALSE)))</f>
        <v>0</v>
      </c>
      <c r="M5" s="239" t="e">
        <f t="shared" si="2"/>
        <v>#N/A</v>
      </c>
      <c r="N5" s="239">
        <v>26</v>
      </c>
      <c r="O5" s="339">
        <v>89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31</v>
      </c>
      <c r="G6" s="243">
        <v>10</v>
      </c>
      <c r="H6" s="36">
        <v>716</v>
      </c>
      <c r="I6" s="252" t="str">
        <f>IF(ISERROR(VLOOKUP(H6,Baza!A:C,2,FALSE)&amp;" "&amp;"("&amp;H6&amp;")"),"",(VLOOKUP(H6,Baza!A:C,2,FALSE)&amp;" "&amp;"("&amp;H6&amp;")"))</f>
        <v>Катја Матовска (716)</v>
      </c>
      <c r="J6" s="252" t="str">
        <f>IF(ISERROR(VLOOKUP(H6,Baza!A:C,3,FALSE)),"",(VLOOKUP(H6,Baza!A:C,3,FALSE)))</f>
        <v>Рисови</v>
      </c>
      <c r="K6" s="311">
        <f>IF(ISERROR(VLOOKUP(H6,Baza!A:D,4,FALSE)),"",(VLOOKUP(H6,Baza!A:D,4,FALSE)))</f>
        <v>0</v>
      </c>
      <c r="M6" s="239" t="e">
        <f t="shared" si="2"/>
        <v>#N/A</v>
      </c>
      <c r="N6" s="239">
        <v>31</v>
      </c>
      <c r="O6" s="339">
        <v>89</v>
      </c>
      <c r="Q6" s="318"/>
    </row>
    <row r="7" spans="2:17">
      <c r="B7" s="351" t="s">
        <v>63</v>
      </c>
      <c r="C7" s="264">
        <v>5</v>
      </c>
      <c r="D7" s="285" t="str">
        <f t="shared" si="0"/>
        <v>Натали Бејковска (586)</v>
      </c>
      <c r="E7" s="286" t="str">
        <f t="shared" si="1"/>
        <v>Пелагонија</v>
      </c>
      <c r="F7" s="284">
        <v>23</v>
      </c>
      <c r="G7" s="243">
        <v>2</v>
      </c>
      <c r="H7" s="243">
        <v>598</v>
      </c>
      <c r="I7" s="252" t="str">
        <f>IF(ISERROR(VLOOKUP(H7,Baza!A:C,2,FALSE)&amp;" "&amp;"("&amp;H7&amp;")"),"",(VLOOKUP(H7,Baza!A:C,2,FALSE)&amp;" "&amp;"("&amp;H7&amp;")"))</f>
        <v>Дора Кралева (598)</v>
      </c>
      <c r="J7" s="252" t="str">
        <f>IF(ISERROR(VLOOKUP(H7,Baza!A:C,3,FALSE)),"",(VLOOKUP(H7,Baza!A:C,3,FALSE)))</f>
        <v>Шампион ФА</v>
      </c>
      <c r="K7" s="311">
        <f>IF(ISERROR(VLOOKUP(H7,Baza!A:D,4,FALSE)),"",(VLOOKUP(H7,Baza!A:D,4,FALSE)))</f>
        <v>0</v>
      </c>
      <c r="M7" s="239" t="e">
        <f t="shared" si="2"/>
        <v>#N/A</v>
      </c>
      <c r="N7" s="239">
        <v>23</v>
      </c>
      <c r="O7" s="339">
        <v>11</v>
      </c>
      <c r="Q7" s="318"/>
    </row>
    <row r="8" spans="2:17">
      <c r="B8" s="352"/>
      <c r="C8" s="265">
        <v>6</v>
      </c>
      <c r="D8" s="287" t="str">
        <f t="shared" si="0"/>
        <v>Сарах Николова (599)</v>
      </c>
      <c r="E8" s="288" t="str">
        <f t="shared" si="1"/>
        <v>Шампион ФА</v>
      </c>
      <c r="F8" s="284">
        <v>14</v>
      </c>
      <c r="G8" s="330">
        <v>6</v>
      </c>
      <c r="H8" s="36">
        <v>599</v>
      </c>
      <c r="I8" s="252" t="str">
        <f>IF(ISERROR(VLOOKUP(H8,Baza!A:C,2,FALSE)&amp;" "&amp;"("&amp;H8&amp;")"),"",(VLOOKUP(H8,Baza!A:C,2,FALSE)&amp;" "&amp;"("&amp;H8&amp;")"))</f>
        <v>Сарах Николова (599)</v>
      </c>
      <c r="J8" s="252" t="str">
        <f>IF(ISERROR(VLOOKUP(H8,Baza!A:C,3,FALSE)),"",(VLOOKUP(H8,Baza!A:C,3,FALSE)))</f>
        <v>Шампион ФА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13</v>
      </c>
      <c r="O8" s="330">
        <v>11</v>
      </c>
      <c r="Q8" s="318"/>
    </row>
    <row r="9" spans="2:17">
      <c r="B9" s="352"/>
      <c r="C9" s="265">
        <v>7</v>
      </c>
      <c r="D9" s="287" t="str">
        <f t="shared" si="0"/>
        <v>Андреа Гаралоска (703)</v>
      </c>
      <c r="E9" s="288" t="str">
        <f t="shared" si="1"/>
        <v>Младост 96</v>
      </c>
      <c r="F9" s="284">
        <v>29</v>
      </c>
      <c r="G9" s="243">
        <v>7</v>
      </c>
      <c r="H9" s="36">
        <v>703</v>
      </c>
      <c r="I9" s="252" t="str">
        <f>IF(ISERROR(VLOOKUP(H9,Baza!A:C,2,FALSE)&amp;" "&amp;"("&amp;H9&amp;")"),"",(VLOOKUP(H9,Baza!A:C,2,FALSE)&amp;" "&amp;"("&amp;H9&amp;")"))</f>
        <v>Андреа Гаралоска (703)</v>
      </c>
      <c r="J9" s="252" t="str">
        <f>IF(ISERROR(VLOOKUP(H9,Baza!A:C,3,FALSE)),"",(VLOOKUP(H9,Baza!A:C,3,FALSE)))</f>
        <v>Младост 96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29</v>
      </c>
      <c r="O9" s="339">
        <v>8</v>
      </c>
      <c r="Q9" s="318"/>
    </row>
    <row r="10" spans="2:17" ht="16.2" thickBot="1">
      <c r="B10" s="353"/>
      <c r="C10" s="266">
        <v>8</v>
      </c>
      <c r="D10" s="289" t="str">
        <f t="shared" si="0"/>
        <v>Арра Саити (593)</v>
      </c>
      <c r="E10" s="290" t="str">
        <f t="shared" si="1"/>
        <v>Рисови</v>
      </c>
      <c r="F10" s="284">
        <v>2</v>
      </c>
      <c r="G10" s="330">
        <v>3</v>
      </c>
      <c r="H10" s="36">
        <v>722</v>
      </c>
      <c r="I10" s="252" t="str">
        <f>IF(ISERROR(VLOOKUP(H10,Baza!A:C,2,FALSE)&amp;" "&amp;"("&amp;H10&amp;")"),"",(VLOOKUP(H10,Baza!A:C,2,FALSE)&amp;" "&amp;"("&amp;H10&amp;")"))</f>
        <v>Михаела Зашаровска (722)</v>
      </c>
      <c r="J10" s="252" t="str">
        <f>IF(ISERROR(VLOOKUP(H10,Baza!A:C,3,FALSE)),"",(VLOOKUP(H10,Baza!A:C,3,FALSE)))</f>
        <v>Берово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8</v>
      </c>
      <c r="O10" s="330">
        <v>8</v>
      </c>
      <c r="Q10" s="318"/>
    </row>
    <row r="11" spans="2:17">
      <c r="B11" s="354" t="s">
        <v>64</v>
      </c>
      <c r="C11" s="267">
        <v>9</v>
      </c>
      <c r="D11" s="293" t="str">
        <f t="shared" si="0"/>
        <v>Ангела Чавкар (677)</v>
      </c>
      <c r="E11" s="294" t="str">
        <f t="shared" si="1"/>
        <v>Крушево</v>
      </c>
      <c r="F11" s="284">
        <v>16</v>
      </c>
      <c r="G11" s="330">
        <v>11</v>
      </c>
      <c r="H11" s="36">
        <v>718</v>
      </c>
      <c r="I11" s="252" t="str">
        <f>IF(ISERROR(VLOOKUP(H11,Baza!A:C,2,FALSE)&amp;" "&amp;"("&amp;H11&amp;")"),"",(VLOOKUP(H11,Baza!A:C,2,FALSE)&amp;" "&amp;"("&amp;H11&amp;")"))</f>
        <v>Лина Штагроска (718)</v>
      </c>
      <c r="J11" s="252" t="str">
        <f>IF(ISERROR(VLOOKUP(H11,Baza!A:C,3,FALSE)),"",(VLOOKUP(H11,Baza!A:C,3,FALSE)))</f>
        <v>Прилеп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10</v>
      </c>
      <c r="O11" s="330">
        <v>5</v>
      </c>
      <c r="Q11" s="318"/>
    </row>
    <row r="12" spans="2:17">
      <c r="B12" s="352"/>
      <c r="C12" s="265">
        <v>10</v>
      </c>
      <c r="D12" s="287" t="str">
        <f t="shared" si="0"/>
        <v>Катја Матовска (716)</v>
      </c>
      <c r="E12" s="288" t="str">
        <f t="shared" si="1"/>
        <v>Рисови</v>
      </c>
      <c r="F12" s="284">
        <v>17</v>
      </c>
      <c r="G12" s="330">
        <v>12</v>
      </c>
      <c r="H12" s="36">
        <v>736</v>
      </c>
      <c r="I12" s="252" t="str">
        <f>IF(ISERROR(VLOOKUP(H12,Baza!A:C,2,FALSE)&amp;" "&amp;"("&amp;H12&amp;")"),"",(VLOOKUP(H12,Baza!A:C,2,FALSE)&amp;" "&amp;"("&amp;H12&amp;")"))</f>
        <v>Марија Волческа (736)</v>
      </c>
      <c r="J12" s="252" t="str">
        <f>IF(ISERROR(VLOOKUP(H12,Baza!A:C,3,FALSE)),"",(VLOOKUP(H12,Baza!A:C,3,FALSE)))</f>
        <v>Младост 96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3</v>
      </c>
      <c r="O12" s="330">
        <v>5</v>
      </c>
      <c r="Q12" s="318"/>
    </row>
    <row r="13" spans="2:17">
      <c r="B13" s="352"/>
      <c r="C13" s="265">
        <v>11</v>
      </c>
      <c r="D13" s="287" t="str">
        <f t="shared" si="0"/>
        <v>Лина Штагроска (718)</v>
      </c>
      <c r="E13" s="288" t="str">
        <f t="shared" si="1"/>
        <v>Прилеп</v>
      </c>
      <c r="F13" s="284">
        <v>24</v>
      </c>
      <c r="G13" s="243">
        <v>8</v>
      </c>
      <c r="H13" s="36">
        <v>593</v>
      </c>
      <c r="I13" s="252" t="str">
        <f>IF(ISERROR(VLOOKUP(H13,Baza!A:C,2,FALSE)&amp;" "&amp;"("&amp;H13&amp;")"),"",(VLOOKUP(H13,Baza!A:C,2,FALSE)&amp;" "&amp;"("&amp;H13&amp;")"))</f>
        <v>Арра Саити (593)</v>
      </c>
      <c r="J13" s="252" t="str">
        <f>IF(ISERROR(VLOOKUP(H13,Baza!A:C,3,FALSE)),"",(VLOOKUP(H13,Baza!A:C,3,FALSE)))</f>
        <v>Рисови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24</v>
      </c>
      <c r="O13" s="339">
        <v>0</v>
      </c>
      <c r="Q13" s="318"/>
    </row>
    <row r="14" spans="2:17" ht="16.2" thickBot="1">
      <c r="B14" s="355"/>
      <c r="C14" s="268">
        <v>12</v>
      </c>
      <c r="D14" s="291" t="str">
        <f t="shared" si="0"/>
        <v>Марија Волческа (736)</v>
      </c>
      <c r="E14" s="292" t="str">
        <f t="shared" si="1"/>
        <v>Младост 96</v>
      </c>
      <c r="F14" s="284">
        <v>9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R14" sqref="R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919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Калина Митева (588)</v>
      </c>
      <c r="E4" s="32">
        <f>C4+4</f>
        <v>5</v>
      </c>
      <c r="F4" s="33" t="str">
        <f>IF(VLOOKUP(E4,PARTICIPANTS!$C$3:$D$98,2,FALSE)="","",(VLOOKUP(E4,PARTICIPANTS!$C$3:$D$98,2,FALSE)))</f>
        <v>Натали Бејковска (586)</v>
      </c>
      <c r="G4" s="32">
        <f>E4+4</f>
        <v>9</v>
      </c>
      <c r="H4" s="33" t="str">
        <f>IF(VLOOKUP(G4,PARTICIPANTS!$C$3:$D$98,2,FALSE)="","",(VLOOKUP(G4,PARTICIPANTS!$C$3:$D$98,2,FALSE)))</f>
        <v>Ангела Чавкар (677)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Дора Кралева (598)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Сарах Николова (599)</v>
      </c>
      <c r="G5" s="32">
        <f t="shared" si="0"/>
        <v>10</v>
      </c>
      <c r="H5" s="33" t="str">
        <f>IF(VLOOKUP(G5,PARTICIPANTS!$C$3:$D$98,2,FALSE)="","",(VLOOKUP(G5,PARTICIPANTS!$C$3:$D$98,2,FALSE)))</f>
        <v>Катја Матовска (716)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Михаела Зашаровска (722)</v>
      </c>
      <c r="E6" s="32">
        <f t="shared" si="0"/>
        <v>7</v>
      </c>
      <c r="F6" s="33" t="str">
        <f>IF(VLOOKUP(E6,PARTICIPANTS!$C$3:$D$98,2,FALSE)="","",(VLOOKUP(E6,PARTICIPANTS!$C$3:$D$98,2,FALSE)))</f>
        <v>Андреа Гаралоска (703)</v>
      </c>
      <c r="G6" s="32">
        <f t="shared" si="0"/>
        <v>11</v>
      </c>
      <c r="H6" s="33" t="str">
        <f>IF(VLOOKUP(G6,PARTICIPANTS!$C$3:$D$98,2,FALSE)="","",(VLOOKUP(G6,PARTICIPANTS!$C$3:$D$98,2,FALSE)))</f>
        <v>Лина Штагроска (718)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Арра Саити (593)</v>
      </c>
      <c r="G7" s="32">
        <f t="shared" si="0"/>
        <v>12</v>
      </c>
      <c r="H7" s="33" t="str">
        <f>IF(VLOOKUP(G7,PARTICIPANTS!$C$3:$D$98,2,FALSE)="","",(VLOOKUP(G7,PARTICIPANTS!$C$3:$D$98,2,FALSE)))</f>
        <v>Марија Волческа (736)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Калина Митева (588)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Дора Кралева (598)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Михаела Зашаровска (722)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Калина Митева (588)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Дора Кралева (598)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Дора Кралева (598)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Михаела Зашаровска (722)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Калина Митева (588)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Михаела Зашаровска (722)</v>
      </c>
      <c r="D18" s="140">
        <v>2</v>
      </c>
      <c r="E18" s="141" t="str">
        <f>IF(C5="","",VLOOKUP(D18,$B$3:$E$6,2,FALSE))</f>
        <v>Дора Кралева (598)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AR11" sqref="AR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Калина Митева (588)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Калина Митева (588)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12</v>
      </c>
      <c r="R3" s="380">
        <f>IF(ISERROR(IF(AND(T9="",T13="",T17=""),"",SUM(AB3:AD3)+(N3-O3)/1000)+(AK3/10000)),"",IF(AND(T9="",T13="",T17=""),"",SUM(AB3:AD3)+(N3-O3)/1000)+(AK3/10000)+(AG3/100000))</f>
        <v>4.01206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Михаела Зашаровска (722)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54</v>
      </c>
      <c r="AL3" s="376"/>
      <c r="AM3" s="10">
        <f>AH5</f>
        <v>9</v>
      </c>
      <c r="AN3" s="10">
        <f>AI4</f>
        <v>3</v>
      </c>
      <c r="AO3" s="10">
        <f>AJ6</f>
        <v>0</v>
      </c>
      <c r="AP3" s="9">
        <f>SUM(AM3:AO3)</f>
        <v>12</v>
      </c>
    </row>
    <row r="4" spans="2:47" ht="24" customHeight="1">
      <c r="B4" s="101">
        <v>2</v>
      </c>
      <c r="C4" s="377" t="str">
        <f>IF(GROUPS!D5="","",GROUPS!D5)</f>
        <v>Дора Кралева (598)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18</v>
      </c>
      <c r="Q4" s="111">
        <f>IF(AND(T10="",U13="",U18=""),"",AP4)</f>
        <v>67</v>
      </c>
      <c r="R4" s="380">
        <f>IF(ISERROR(IF(AND(T10="",U13="",U18=""),"",SUM(AB4:AD4)+(N4-O4)/1000)+(AK4/10000)+(AG4/100000)),"",IF(AND(T10="",U13="",U18=""),"",SUM(AB4:AD4)+(N4-O4)/1000)+(AK4/10000)+(AG4/100000))</f>
        <v>1.9892800000000002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Дора Кралева (598)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18</v>
      </c>
      <c r="AH4" s="10">
        <f>F10+H10+J10+L10+N10+P10+R10</f>
        <v>0</v>
      </c>
      <c r="AI4" s="10">
        <f>G13+I13+K13+M13+O13+Q13+S13</f>
        <v>3</v>
      </c>
      <c r="AJ4" s="10">
        <f>G18+I18+K18+M18+O18+Q18+S18</f>
        <v>15</v>
      </c>
      <c r="AK4" s="375">
        <f t="shared" ref="AK4:AK6" si="2">SUM(AH4:AJ4)-SUM(AM4:AO4)</f>
        <v>-49</v>
      </c>
      <c r="AL4" s="376"/>
      <c r="AM4" s="10">
        <f>AH6</f>
        <v>0</v>
      </c>
      <c r="AN4" s="10">
        <f>AI3</f>
        <v>33</v>
      </c>
      <c r="AO4" s="10">
        <f>AJ5</f>
        <v>34</v>
      </c>
      <c r="AP4" s="9">
        <f t="shared" ref="AP4:AP6" si="3">SUM(AM4:AO4)</f>
        <v>67</v>
      </c>
    </row>
    <row r="5" spans="2:47" ht="24" customHeight="1">
      <c r="B5" s="101">
        <v>3</v>
      </c>
      <c r="C5" s="377" t="str">
        <f>IF(GROUPS!D6="","",GROUPS!D6)</f>
        <v>Михаела Зашаровска (722)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43</v>
      </c>
      <c r="Q5" s="111">
        <f>IF(AND(U9="",T14="",T18=""),"",AP5)</f>
        <v>48</v>
      </c>
      <c r="R5" s="380">
        <f>IF(ISERROR(IF(AND(U9="",T14="",T18=""),"",SUM(AB5:AD5)+(N5-O5)/1000)+(AK5/10000)+(AG5/100000)),"",IF(AND(U9="",T14="",T18=""),"",SUM(AB5:AD5)+(N5-O5)/1000)+(AK5/10000)+(AG5/100000))</f>
        <v>2.99993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43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34</v>
      </c>
      <c r="AK5" s="375">
        <f t="shared" si="2"/>
        <v>-5</v>
      </c>
      <c r="AL5" s="376"/>
      <c r="AM5" s="10">
        <f>AH3</f>
        <v>33</v>
      </c>
      <c r="AN5" s="10">
        <f>AI6</f>
        <v>0</v>
      </c>
      <c r="AO5" s="10">
        <f>AJ4</f>
        <v>15</v>
      </c>
      <c r="AP5" s="9">
        <f t="shared" si="3"/>
        <v>48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127</v>
      </c>
      <c r="Q7" s="127">
        <f>SUM(Q3:Q6)</f>
        <v>127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Калина Митева (588)</v>
      </c>
      <c r="D9" s="130">
        <v>3</v>
      </c>
      <c r="E9" s="131" t="str">
        <f>IF(C5="","",VLOOKUP(D9,$B$3:$E$6,2,FALSE))</f>
        <v>Михаела Зашаровска (722)</v>
      </c>
      <c r="F9" s="132">
        <v>11</v>
      </c>
      <c r="G9" s="133">
        <v>2</v>
      </c>
      <c r="H9" s="134">
        <v>11</v>
      </c>
      <c r="I9" s="133">
        <v>4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Дора Кралева (598)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Калина Митева (588)</v>
      </c>
      <c r="D13" s="130">
        <v>2</v>
      </c>
      <c r="E13" s="131" t="str">
        <f>IF(C4="","",VLOOKUP(D13,$B$3:$E$6,2,FALSE))</f>
        <v>Дора Кралева (598)</v>
      </c>
      <c r="F13" s="132">
        <v>11</v>
      </c>
      <c r="G13" s="133">
        <v>0</v>
      </c>
      <c r="H13" s="134">
        <v>11</v>
      </c>
      <c r="I13" s="133">
        <v>2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Михаела Зашаровска (722)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Калина Митева (588)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Михаела Зашаровска (722)</v>
      </c>
      <c r="D18" s="140">
        <v>2</v>
      </c>
      <c r="E18" s="141" t="str">
        <f>IF(C4="","",VLOOKUP(D18,$B$3:$E$6,2,FALSE))</f>
        <v>Дора Кралева (598)</v>
      </c>
      <c r="F18" s="142">
        <v>12</v>
      </c>
      <c r="G18" s="143">
        <v>10</v>
      </c>
      <c r="H18" s="144">
        <v>11</v>
      </c>
      <c r="I18" s="143">
        <v>4</v>
      </c>
      <c r="J18" s="142">
        <v>11</v>
      </c>
      <c r="K18" s="145">
        <v>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X13" sqref="X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Натали Бејковска (586)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Натали Бејковска (586)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40</v>
      </c>
      <c r="R3" s="380">
        <f>IF(ISERROR(IF(AND(T9="",T13="",T17=""),"",SUM(AB3:AD3)+(N3-O3)/1000)+(AK3/10000)),"",IF(AND(T9="",T13="",T17=""),"",SUM(AB3:AD3)+(N3-O3)/1000)+(AK3/10000)+(AG3/100000))</f>
        <v>6.0158899999999997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Андреа Гаралоска (703)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59</v>
      </c>
      <c r="AL3" s="376"/>
      <c r="AM3" s="10">
        <f>AH5</f>
        <v>9</v>
      </c>
      <c r="AN3" s="10">
        <f>AI4</f>
        <v>8</v>
      </c>
      <c r="AO3" s="10">
        <f>AJ6</f>
        <v>23</v>
      </c>
      <c r="AP3" s="9">
        <f>SUM(AM3:AO3)</f>
        <v>40</v>
      </c>
    </row>
    <row r="4" spans="2:47" ht="24" customHeight="1">
      <c r="B4" s="101">
        <v>2</v>
      </c>
      <c r="C4" s="377" t="str">
        <f>IF(GROUPS!F5="","",GROUPS!F5)</f>
        <v>Сарах Николова (599)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27</v>
      </c>
      <c r="Q4" s="111">
        <f>IF(AND(T10="",U13="",U18=""),"",AP4)</f>
        <v>99</v>
      </c>
      <c r="R4" s="380">
        <f>IF(ISERROR(IF(AND(T10="",U13="",U18=""),"",SUM(AB4:AD4)+(N4-O4)/1000)+(AK4/10000)+(AG4/100000)),"",IF(AND(T10="",U13="",U18=""),"",SUM(AB4:AD4)+(N4-O4)/1000)+(AK4/10000)+(AG4/100000))</f>
        <v>2.98407</v>
      </c>
      <c r="S4" s="380"/>
      <c r="T4" s="112">
        <f>IF(ISERROR(IF(C4="","",RANK(R4,$R$3:$S$6,0))),"",IF(C4="","",RANK(R4,$R$3:$S$6,0)))</f>
        <v>4</v>
      </c>
      <c r="U4" s="9"/>
      <c r="V4" s="9"/>
      <c r="W4" s="7">
        <v>3</v>
      </c>
      <c r="X4" s="381" t="str">
        <f t="shared" si="0"/>
        <v>Арра Саити (593)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27</v>
      </c>
      <c r="AH4" s="10">
        <f>F10+H10+J10+L10+N10+P10+R10</f>
        <v>10</v>
      </c>
      <c r="AI4" s="10">
        <f>G13+I13+K13+M13+O13+Q13+S13</f>
        <v>8</v>
      </c>
      <c r="AJ4" s="10">
        <f>G18+I18+K18+M18+O18+Q18+S18</f>
        <v>9</v>
      </c>
      <c r="AK4" s="375">
        <f t="shared" ref="AK4:AK6" si="2">SUM(AH4:AJ4)-SUM(AM4:AO4)</f>
        <v>-72</v>
      </c>
      <c r="AL4" s="376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01">
        <v>3</v>
      </c>
      <c r="C5" s="377" t="str">
        <f>IF(GROUPS!F6="","",GROUPS!F6)</f>
        <v>Андреа Гаралоска (703)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75</v>
      </c>
      <c r="Q5" s="111">
        <f>IF(AND(U9="",T14="",T18=""),"",AP5)</f>
        <v>51</v>
      </c>
      <c r="R5" s="380">
        <f>IF(ISERROR(IF(AND(U9="",T14="",T18=""),"",SUM(AB5:AD5)+(N5-O5)/1000)+(AK5/10000)+(AG5/100000)),"",IF(AND(U9="",T14="",T18=""),"",SUM(AB5:AD5)+(N5-O5)/1000)+(AK5/10000)+(AG5/100000))</f>
        <v>5.0061499999999999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Сарах Николова (599)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75</v>
      </c>
      <c r="AH5" s="10">
        <f>G9+I9+K9+M9+O9+Q9+S9</f>
        <v>9</v>
      </c>
      <c r="AI5" s="10">
        <f>F14+H14+J14+L14+N14+P14+R14</f>
        <v>33</v>
      </c>
      <c r="AJ5" s="10">
        <f>F18+H18+J18+L18+N18+P18+R18</f>
        <v>33</v>
      </c>
      <c r="AK5" s="375">
        <f t="shared" si="2"/>
        <v>24</v>
      </c>
      <c r="AL5" s="376"/>
      <c r="AM5" s="10">
        <f>AH3</f>
        <v>33</v>
      </c>
      <c r="AN5" s="10">
        <f>AI6</f>
        <v>9</v>
      </c>
      <c r="AO5" s="10">
        <f>AJ4</f>
        <v>9</v>
      </c>
      <c r="AP5" s="9">
        <f t="shared" si="3"/>
        <v>51</v>
      </c>
    </row>
    <row r="6" spans="2:47" ht="24" customHeight="1" thickBot="1">
      <c r="B6" s="116">
        <v>4</v>
      </c>
      <c r="C6" s="371" t="str">
        <f>IF(GROUPS!F7="","",GROUPS!F7)</f>
        <v>Арра Саити (593)</v>
      </c>
      <c r="D6" s="372"/>
      <c r="E6" s="373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65</v>
      </c>
      <c r="Q6" s="125">
        <f>IF(AND(U10="",U14="",U17=""),"",AP6)</f>
        <v>76</v>
      </c>
      <c r="R6" s="374">
        <f>IF(ISERROR(IF(AND(U10="",U14="",U17=""),"",SUM(AB6:AD6)+(N6-O6)/1000)+(AK6/10000)+(AG6/100000)),"",IF(AND(U10="",U14="",U17=""),"",SUM(AB6:AD6)+(N6-O6)/1000)+(AK6/10000)+(AG6/100000))</f>
        <v>3.9965499999999996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65</v>
      </c>
      <c r="AH6" s="10">
        <f>G10+I10+K10+M10+O10+Q10+S10</f>
        <v>33</v>
      </c>
      <c r="AI6" s="10">
        <f>G14+I14+K14+M14+O14+Q14+S14</f>
        <v>9</v>
      </c>
      <c r="AJ6" s="10">
        <f>G17+I17+K17+M17+O17+Q17+S17</f>
        <v>23</v>
      </c>
      <c r="AK6" s="375">
        <f t="shared" si="2"/>
        <v>-11</v>
      </c>
      <c r="AL6" s="376"/>
      <c r="AM6" s="10">
        <f>AH4</f>
        <v>10</v>
      </c>
      <c r="AN6" s="10">
        <f>AI5</f>
        <v>33</v>
      </c>
      <c r="AO6" s="10">
        <f>AJ3</f>
        <v>33</v>
      </c>
      <c r="AP6" s="9">
        <f t="shared" si="3"/>
        <v>76</v>
      </c>
    </row>
    <row r="7" spans="2:47" ht="18.600000000000001" thickBot="1">
      <c r="P7" s="127">
        <f>SUM(P3:P6)</f>
        <v>266</v>
      </c>
      <c r="Q7" s="127">
        <f>SUM(Q3:Q6)</f>
        <v>266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Андреа Гаралоска (703)</v>
      </c>
      <c r="F9" s="132">
        <v>11</v>
      </c>
      <c r="G9" s="133">
        <v>1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Сарах Николова (599)</v>
      </c>
      <c r="D10" s="140">
        <v>4</v>
      </c>
      <c r="E10" s="141" t="str">
        <f>IF(C6="","",VLOOKUP(D10,$B$3:$E$6,2,FALSE))</f>
        <v>Арра Саити (593)</v>
      </c>
      <c r="F10" s="142">
        <v>5</v>
      </c>
      <c r="G10" s="143">
        <v>11</v>
      </c>
      <c r="H10" s="144">
        <v>4</v>
      </c>
      <c r="I10" s="143">
        <v>11</v>
      </c>
      <c r="J10" s="142">
        <v>1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Сарах Николова (599)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Андреа Гаралоска (703)</v>
      </c>
      <c r="D14" s="140">
        <v>4</v>
      </c>
      <c r="E14" s="141" t="str">
        <f>IF(C6="","",VLOOKUP(D14,$B$3:$E$6,2,FALSE))</f>
        <v>Арра Саити (593)</v>
      </c>
      <c r="F14" s="142">
        <v>11</v>
      </c>
      <c r="G14" s="143">
        <v>1</v>
      </c>
      <c r="H14" s="144">
        <v>11</v>
      </c>
      <c r="I14" s="143">
        <v>7</v>
      </c>
      <c r="J14" s="142">
        <v>11</v>
      </c>
      <c r="K14" s="145">
        <v>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Арра Саити (593)</v>
      </c>
      <c r="F17" s="132">
        <v>11</v>
      </c>
      <c r="G17" s="133">
        <v>6</v>
      </c>
      <c r="H17" s="134">
        <v>11</v>
      </c>
      <c r="I17" s="133">
        <v>8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Андреа Гаралоска (703)</v>
      </c>
      <c r="D18" s="140">
        <v>2</v>
      </c>
      <c r="E18" s="141" t="str">
        <f>IF(C4="","",VLOOKUP(D18,$B$3:$E$6,2,FALSE))</f>
        <v>Сарах Николова (599)</v>
      </c>
      <c r="F18" s="142">
        <v>11</v>
      </c>
      <c r="G18" s="143">
        <v>1</v>
      </c>
      <c r="H18" s="144">
        <v>11</v>
      </c>
      <c r="I18" s="143">
        <v>2</v>
      </c>
      <c r="J18" s="142">
        <v>11</v>
      </c>
      <c r="K18" s="145">
        <v>6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S13" sqref="AS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Ангела Чавкар (677)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Ангела Чавкар (677)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44</v>
      </c>
      <c r="R3" s="380">
        <f>IF(ISERROR(IF(AND(T9="",T13="",T17=""),"",SUM(AB3:AD3)+(N3-O3)/1000)+(AK3/10000)),"",IF(AND(T9="",T13="",T17=""),"",SUM(AB3:AD3)+(N3-O3)/1000)+(AK3/10000)+(AG3/100000))</f>
        <v>6.0154899999999998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Катја Матовска (716)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55</v>
      </c>
      <c r="AL3" s="376"/>
      <c r="AM3" s="10">
        <f>AH5</f>
        <v>5</v>
      </c>
      <c r="AN3" s="10">
        <f>AI4</f>
        <v>24</v>
      </c>
      <c r="AO3" s="10">
        <f>AJ6</f>
        <v>15</v>
      </c>
      <c r="AP3" s="9">
        <f>SUM(AM3:AO3)</f>
        <v>44</v>
      </c>
    </row>
    <row r="4" spans="2:47" ht="24" customHeight="1">
      <c r="B4" s="101">
        <v>2</v>
      </c>
      <c r="C4" s="377" t="str">
        <f>IF(GROUPS!H5="","",GROUPS!H5)</f>
        <v>Катја Матовска (716)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90</v>
      </c>
      <c r="Q4" s="111">
        <f>IF(AND(T10="",U13="",U18=""),"",AP4)</f>
        <v>59</v>
      </c>
      <c r="R4" s="380">
        <f>IF(ISERROR(IF(AND(T10="",U13="",U18=""),"",SUM(AB4:AD4)+(N4-O4)/1000)+(AK4/10000)+(AG4/100000)),"",IF(AND(T10="",U13="",U18=""),"",SUM(AB4:AD4)+(N4-O4)/1000)+(AK4/10000)+(AG4/100000))</f>
        <v>5.0069999999999997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Марија Волческа (736)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90</v>
      </c>
      <c r="AH4" s="10">
        <f>F10+H10+J10+L10+N10+P10+R10</f>
        <v>33</v>
      </c>
      <c r="AI4" s="10">
        <f>G13+I13+K13+M13+O13+Q13+S13</f>
        <v>24</v>
      </c>
      <c r="AJ4" s="10">
        <f>G18+I18+K18+M18+O18+Q18+S18</f>
        <v>33</v>
      </c>
      <c r="AK4" s="375">
        <f t="shared" ref="AK4:AK6" si="2">SUM(AH4:AJ4)-SUM(AM4:AO4)</f>
        <v>31</v>
      </c>
      <c r="AL4" s="376"/>
      <c r="AM4" s="10">
        <f>AH6</f>
        <v>16</v>
      </c>
      <c r="AN4" s="10">
        <f>AI3</f>
        <v>33</v>
      </c>
      <c r="AO4" s="10">
        <f>AJ5</f>
        <v>10</v>
      </c>
      <c r="AP4" s="9">
        <f t="shared" ref="AP4:AP6" si="3">SUM(AM4:AO4)</f>
        <v>59</v>
      </c>
    </row>
    <row r="5" spans="2:47" ht="24" customHeight="1">
      <c r="B5" s="101">
        <v>3</v>
      </c>
      <c r="C5" s="377" t="str">
        <f>IF(GROUPS!H6="","",GROUPS!H6)</f>
        <v>Лина Штагроска (718)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32</v>
      </c>
      <c r="Q5" s="111">
        <f>IF(AND(U9="",T14="",T18=""),"",AP5)</f>
        <v>99</v>
      </c>
      <c r="R5" s="380">
        <f>IF(ISERROR(IF(AND(U9="",T14="",T18=""),"",SUM(AB5:AD5)+(N5-O5)/1000)+(AK5/10000)+(AG5/100000)),"",IF(AND(U9="",T14="",T18=""),"",SUM(AB5:AD5)+(N5-O5)/1000)+(AK5/10000)+(AG5/100000))</f>
        <v>2.9846200000000001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Лина Штагроска (718)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32</v>
      </c>
      <c r="AH5" s="10">
        <f>G9+I9+K9+M9+O9+Q9+S9</f>
        <v>5</v>
      </c>
      <c r="AI5" s="10">
        <f>F14+H14+J14+L14+N14+P14+R14</f>
        <v>17</v>
      </c>
      <c r="AJ5" s="10">
        <f>F18+H18+J18+L18+N18+P18+R18</f>
        <v>10</v>
      </c>
      <c r="AK5" s="375">
        <f t="shared" si="2"/>
        <v>-67</v>
      </c>
      <c r="AL5" s="376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71" t="str">
        <f>IF(GROUPS!H7="","",GROUPS!H7)</f>
        <v>Марија Волческа (736)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64</v>
      </c>
      <c r="Q6" s="125">
        <f>IF(AND(U10="",U14="",U17=""),"",AP6)</f>
        <v>83</v>
      </c>
      <c r="R6" s="374">
        <f>IF(ISERROR(IF(AND(U10="",U14="",U17=""),"",SUM(AB6:AD6)+(N6-O6)/1000)+(AK6/10000)+(AG6/100000)),"",IF(AND(U10="",U14="",U17=""),"",SUM(AB6:AD6)+(N6-O6)/1000)+(AK6/10000)+(AG6/100000))</f>
        <v>3.9957400000000001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64</v>
      </c>
      <c r="AH6" s="10">
        <f>G10+I10+K10+M10+O10+Q10+S10</f>
        <v>16</v>
      </c>
      <c r="AI6" s="10">
        <f>G14+I14+K14+M14+O14+Q14+S14</f>
        <v>33</v>
      </c>
      <c r="AJ6" s="10">
        <f>G17+I17+K17+M17+O17+Q17+S17</f>
        <v>15</v>
      </c>
      <c r="AK6" s="375">
        <f t="shared" si="2"/>
        <v>-19</v>
      </c>
      <c r="AL6" s="376"/>
      <c r="AM6" s="10">
        <f>AH4</f>
        <v>33</v>
      </c>
      <c r="AN6" s="10">
        <f>AI5</f>
        <v>17</v>
      </c>
      <c r="AO6" s="10">
        <f>AJ3</f>
        <v>33</v>
      </c>
      <c r="AP6" s="9">
        <f t="shared" si="3"/>
        <v>83</v>
      </c>
    </row>
    <row r="7" spans="2:47" ht="18.600000000000001" thickBot="1">
      <c r="P7" s="127">
        <f>SUM(P3:P6)</f>
        <v>285</v>
      </c>
      <c r="Q7" s="127">
        <f>SUM(Q3:Q6)</f>
        <v>285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Ангела Чавкар (677)</v>
      </c>
      <c r="D9" s="130">
        <v>3</v>
      </c>
      <c r="E9" s="131" t="str">
        <f>IF(C5="","",VLOOKUP(D9,$B$3:$E$6,2,FALSE))</f>
        <v>Лина Штагроска (718)</v>
      </c>
      <c r="F9" s="132">
        <v>11</v>
      </c>
      <c r="G9" s="133">
        <v>2</v>
      </c>
      <c r="H9" s="134">
        <v>11</v>
      </c>
      <c r="I9" s="133">
        <v>1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Катја Матовска (716)</v>
      </c>
      <c r="D10" s="140">
        <v>4</v>
      </c>
      <c r="E10" s="141" t="str">
        <f>IF(C6="","",VLOOKUP(D10,$B$3:$E$6,2,FALSE))</f>
        <v>Марија Волческа (736)</v>
      </c>
      <c r="F10" s="142">
        <v>11</v>
      </c>
      <c r="G10" s="143">
        <v>5</v>
      </c>
      <c r="H10" s="144">
        <v>11</v>
      </c>
      <c r="I10" s="143">
        <v>5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Ангела Чавкар (677)</v>
      </c>
      <c r="D13" s="130">
        <v>2</v>
      </c>
      <c r="E13" s="131" t="str">
        <f>IF(C4="","",VLOOKUP(D13,$B$3:$E$6,2,FALSE))</f>
        <v>Катја Матовска (716)</v>
      </c>
      <c r="F13" s="132">
        <v>11</v>
      </c>
      <c r="G13" s="133">
        <v>8</v>
      </c>
      <c r="H13" s="134">
        <v>11</v>
      </c>
      <c r="I13" s="133">
        <v>9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Лина Штагроска (718)</v>
      </c>
      <c r="D14" s="140">
        <v>4</v>
      </c>
      <c r="E14" s="141" t="str">
        <f>IF(C6="","",VLOOKUP(D14,$B$3:$E$6,2,FALSE))</f>
        <v>Марија Волческа (736)</v>
      </c>
      <c r="F14" s="142">
        <v>8</v>
      </c>
      <c r="G14" s="143">
        <v>11</v>
      </c>
      <c r="H14" s="144">
        <v>4</v>
      </c>
      <c r="I14" s="143">
        <v>11</v>
      </c>
      <c r="J14" s="142">
        <v>5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Ангела Чавкар (677)</v>
      </c>
      <c r="D17" s="130">
        <v>4</v>
      </c>
      <c r="E17" s="131" t="str">
        <f>IF(C6="","",VLOOKUP(D17,$B$3:$E$6,2,FALSE))</f>
        <v>Марија Волческа (736)</v>
      </c>
      <c r="F17" s="132">
        <v>11</v>
      </c>
      <c r="G17" s="133">
        <v>7</v>
      </c>
      <c r="H17" s="134">
        <v>11</v>
      </c>
      <c r="I17" s="133">
        <v>4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Лина Штагроска (718)</v>
      </c>
      <c r="D18" s="140">
        <v>2</v>
      </c>
      <c r="E18" s="141" t="str">
        <f>IF(C4="","",VLOOKUP(D18,$B$3:$E$6,2,FALSE))</f>
        <v>Катја Матовска (716)</v>
      </c>
      <c r="F18" s="142">
        <v>5</v>
      </c>
      <c r="G18" s="143">
        <v>11</v>
      </c>
      <c r="H18" s="144">
        <v>0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H4" zoomScale="70" zoomScaleNormal="70" workbookViewId="0">
      <selection activeCell="AB17" sqref="AB17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0" width="31.44140625" customWidth="1"/>
    <col min="41" max="41" width="34.44140625" bestFit="1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Калина Митева (588)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Михаела Зашаровска (722)</v>
      </c>
    </row>
    <row r="5" spans="2:42" ht="15.6">
      <c r="B5" s="218" t="s">
        <v>27</v>
      </c>
      <c r="C5" s="210">
        <v>3</v>
      </c>
      <c r="D5" s="211" t="str">
        <f>IF(' II'!$X$2="","",' II'!$X$2)</f>
        <v>Натали Бејковска (586)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Андреа Гаралоска (703)</v>
      </c>
    </row>
    <row r="7" spans="2:42" ht="15.6">
      <c r="B7" s="212" t="s">
        <v>29</v>
      </c>
      <c r="C7" s="213">
        <v>5</v>
      </c>
      <c r="D7" s="207" t="str">
        <f>IF(' III'!$X$2="","",' III'!$X$2)</f>
        <v>Ангела Чавкар (677)</v>
      </c>
      <c r="F7" s="254">
        <v>1</v>
      </c>
      <c r="G7" s="96" t="str">
        <f>IF(F7="","",VLOOKUP(F7,$C$3:$D$8,2,FALSE))</f>
        <v>Калина Митева (588)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Катја Матовска (716)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Калина Митева (588)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Катја Матовска (716)</v>
      </c>
      <c r="R14" s="75">
        <v>1</v>
      </c>
      <c r="S14" s="75">
        <v>2</v>
      </c>
      <c r="T14" s="75">
        <v>5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Натали Бејковска (586)</v>
      </c>
    </row>
    <row r="16" spans="2:42" ht="15.6">
      <c r="C16" s="35"/>
      <c r="D16" s="2"/>
      <c r="P16" s="76"/>
      <c r="Y16" s="80"/>
      <c r="AM16" s="436" t="str">
        <f>IF(AJ25="","",IF(AJ25&lt;AJ26,AB25,AB26))</f>
        <v>Калина Митева (588)</v>
      </c>
      <c r="AN16" s="436"/>
      <c r="AO16" s="437" t="str">
        <f>IF(AJ25=AJ26,"",IF(AJ34=AJ35,AB34,IF(AJ34&gt;AJ35,AB34,AB35)))</f>
        <v>Катја Матовска (716)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Андреа Гаралоска (703)</v>
      </c>
      <c r="H19" s="75">
        <v>7</v>
      </c>
      <c r="I19" s="75">
        <v>8</v>
      </c>
      <c r="J19" s="75">
        <v>11</v>
      </c>
      <c r="K19" s="75">
        <v>2</v>
      </c>
      <c r="L19" s="75"/>
      <c r="M19" s="75"/>
      <c r="N19" s="75"/>
      <c r="O19" s="17">
        <f>IF(H19="","",SUMPRODUCT(--(H19:N19&gt;H20:N20)))</f>
        <v>1</v>
      </c>
      <c r="Y19" s="80"/>
      <c r="AO19" s="438" t="str">
        <f>IF(AJ25=AJ26,"",IF(OR(AJ34&gt;AJ35,AJ34&lt;AJ35),"",AB35))</f>
        <v>Михаела Зашаровска (722)</v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Катја Матовска (716)</v>
      </c>
      <c r="H20" s="75">
        <v>11</v>
      </c>
      <c r="I20" s="75">
        <v>11</v>
      </c>
      <c r="J20" s="75">
        <v>8</v>
      </c>
      <c r="K20" s="75">
        <v>11</v>
      </c>
      <c r="L20" s="75"/>
      <c r="M20" s="75"/>
      <c r="N20" s="75"/>
      <c r="O20" s="17">
        <f>IF(H19="","",SUMPRODUCT(--(H19:N19&lt;H20:N20)))</f>
        <v>3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Калина Митева (588)</v>
      </c>
      <c r="AC25" s="75">
        <v>5</v>
      </c>
      <c r="AD25" s="75">
        <v>11</v>
      </c>
      <c r="AE25" s="75">
        <v>11</v>
      </c>
      <c r="AF25" s="75">
        <v>9</v>
      </c>
      <c r="AG25" s="75">
        <v>8</v>
      </c>
      <c r="AH25" s="75"/>
      <c r="AI25" s="75"/>
      <c r="AJ25" s="17">
        <f>IF(AC25="","",SUMPRODUCT(--(AC25:AI25&gt;AC26:AI26)))</f>
        <v>2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Натали Бејковска (586)</v>
      </c>
      <c r="AC26" s="75">
        <v>11</v>
      </c>
      <c r="AD26" s="75">
        <v>8</v>
      </c>
      <c r="AE26" s="75">
        <v>3</v>
      </c>
      <c r="AF26" s="75">
        <v>11</v>
      </c>
      <c r="AG26" s="75">
        <v>11</v>
      </c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Натали Бејковска (586)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Калина Митева (588)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Катја Матовска (716)</v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Ангела Чавкар (677)</v>
      </c>
      <c r="H31" s="75">
        <v>11</v>
      </c>
      <c r="I31" s="75">
        <v>9</v>
      </c>
      <c r="J31" s="75">
        <v>8</v>
      </c>
      <c r="K31" s="75">
        <v>11</v>
      </c>
      <c r="L31" s="75">
        <v>8</v>
      </c>
      <c r="M31" s="75"/>
      <c r="N31" s="75"/>
      <c r="O31" s="17">
        <f>IF(H31="","",SUMPRODUCT(--(H31:N31&gt;H32:N32)))</f>
        <v>2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Михаела Зашаровска (722)</v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Михаела Зашаровска (722)</v>
      </c>
      <c r="H32" s="75">
        <v>3</v>
      </c>
      <c r="I32" s="75">
        <v>11</v>
      </c>
      <c r="J32" s="75">
        <v>11</v>
      </c>
      <c r="K32" s="75">
        <v>8</v>
      </c>
      <c r="L32" s="75">
        <v>11</v>
      </c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>Андреа Гаралоска (703)</v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Катја Матовска (716)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Ангела Чавкар (677)</v>
      </c>
      <c r="AO34" s="431"/>
      <c r="AP34" s="431"/>
    </row>
    <row r="35" spans="3:42">
      <c r="P35" s="76"/>
      <c r="Y35" s="80"/>
      <c r="AB35" s="98" t="str">
        <f>IF(Y37="","",IF(Y37&lt;Y38,Q37,Q38))</f>
        <v>Михаела Зашаровска (722)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Михаела Зашаровска (722)</v>
      </c>
      <c r="R37" s="75">
        <v>1</v>
      </c>
      <c r="S37" s="75">
        <v>3</v>
      </c>
      <c r="T37" s="75">
        <v>1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Натали Бејковска (586)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Натали Бејковска (586)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Калина Митева (588)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Михаела Зашаровска (722)</v>
      </c>
    </row>
    <row r="5" spans="2:47" ht="15.6">
      <c r="B5" s="48" t="s">
        <v>27</v>
      </c>
      <c r="C5" s="48">
        <v>3</v>
      </c>
      <c r="D5" s="27" t="str">
        <f>IF(' II'!$X$2="","",' II'!$X$2)</f>
        <v>Натали Бејковска (586)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Андреа Гаралоска (703)</v>
      </c>
    </row>
    <row r="7" spans="2:47" ht="15.6">
      <c r="B7" s="48" t="s">
        <v>29</v>
      </c>
      <c r="C7" s="48">
        <v>5</v>
      </c>
      <c r="D7" s="23" t="str">
        <f>IF(' III'!$X$2="","",' III'!$X$2)</f>
        <v>Ангела Чавкар (677)</v>
      </c>
      <c r="F7" s="312">
        <v>1</v>
      </c>
      <c r="G7" s="151" t="str">
        <f>IF(F7="","",VLOOKUP(F7,$C$3:$D$10,2,FALSE))</f>
        <v>Калина Митева (588)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Катја Матовска (716)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Натали Бејковска (586)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Калина Митева (588)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Михаела Зашаровска (722)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Натали Бејковска (586)</v>
      </c>
      <c r="F5" s="2">
        <v>1</v>
      </c>
      <c r="G5" s="155">
        <v>1</v>
      </c>
      <c r="H5" s="156" t="str">
        <f>IF(G5="","",VLOOKUP(G5,$C$3:$D$18,2,FALSE))</f>
        <v>Калина Митева (588)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Андреа Гаралоска (703)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Ангела Чавкар (677)</v>
      </c>
      <c r="F7" s="2"/>
      <c r="G7" s="153"/>
      <c r="Q7" s="76"/>
      <c r="R7" s="96" t="str">
        <f>H5</f>
        <v>Калина Митева (588)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Катја Матовска (716)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/>
      </c>
      <c r="AY16" s="436"/>
      <c r="AZ16" s="43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/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/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/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/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1" t="str">
        <f>IF(Z7="","",IF(Z7&lt;Z8,R7,R8))</f>
        <v/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/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/>
      </c>
      <c r="AZ34" s="431"/>
      <c r="BA34" s="431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/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Натали Бејковска (586)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Натали Бејковска (586)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Калина Митева (588)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Михаела Зашаровска (722)</v>
      </c>
      <c r="E4">
        <v>1</v>
      </c>
      <c r="F4" s="152">
        <v>1</v>
      </c>
      <c r="G4" s="151" t="str">
        <f>IF(F4="","",VLOOKUP(F4,$C$3:$D$18,2,FALSE))</f>
        <v>Калина Митева (588)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Натали Бејковска (586)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Андреа Гаралоска (703)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Ангела Чавкар (677)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Катја Матовска (716)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Натали Бејковска (586)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Калина Митева (588)</v>
      </c>
      <c r="E3" s="58" t="s">
        <v>524</v>
      </c>
      <c r="F3">
        <v>1</v>
      </c>
      <c r="G3" s="47">
        <v>1</v>
      </c>
      <c r="H3" s="70" t="str">
        <f>IF(G3="","",VLOOKUP(G3,$C$3:$F$26,2,FALSE))</f>
        <v>Калина Митева (588)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Михаела Зашаровска (722)</v>
      </c>
      <c r="G4" s="35"/>
      <c r="Q4" s="62"/>
      <c r="R4" s="74" t="str">
        <f>H3</f>
        <v>Калина Митева (588)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Андреа Гаралоска (703)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Ангела Чавкар (677)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Катја Матовска (716)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Натали Бејковска (586)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Натали Бејковска (586)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Калина Митева (588)</v>
      </c>
      <c r="E3" s="314" t="s">
        <v>518</v>
      </c>
      <c r="F3">
        <v>1</v>
      </c>
      <c r="G3" s="47">
        <v>1</v>
      </c>
      <c r="H3" s="70" t="str">
        <f>IF(G3="","",VLOOKUP(G3,$C$3:$E$26,2,FALSE))</f>
        <v>Калина Митева (588)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Михаела Зашаровска (722)</v>
      </c>
      <c r="G4" s="35"/>
      <c r="Q4" s="62"/>
      <c r="R4" s="74" t="str">
        <f>H3</f>
        <v>Калина Митева (588)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Андреа Гаралоска (703)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Ангела Чавкар (677)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Катја Матовска (716)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Натали Бејковска (586)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Натали Бејковска (586)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Калина Митева (588)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Михаела Зашаровска (722)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Натали Бејковска (586)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Андреа Гаралоска (703)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Ангела Чавкар (677)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Катја Матовска (716)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Калина Митева (588)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Михаела Зашаровска (722)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Натали Бејковска (586)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Андреа Гаралоска (703)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Ангела Чавкар (677)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Катја Матовска (716)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2025-04-05T14:22:40Z</dcterms:modified>
</cp:coreProperties>
</file>