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ЖДРЕБ,ТАБЕЛА" sheetId="2" r:id="rId1"/>
    <sheet name="РАСПОРЕД" sheetId="1" r:id="rId2"/>
  </sheets>
  <definedNames>
    <definedName name="_xlnm._FilterDatabase" localSheetId="0" hidden="1">'ЖДРЕБ,ТАБЕЛА'!$F$3:$O$3</definedName>
    <definedName name="IGRAC1">РАСПОРЕД!$E$5:$E$32</definedName>
    <definedName name="IGRAC2">РАСПОРЕД!$H$5:$H$32</definedName>
    <definedName name="POBEDI1">РАСПОРЕД!$AK$5:$AK$32</definedName>
    <definedName name="POBEDI2">РАСПОРЕД!$AL$5:$AL$32</definedName>
    <definedName name="POENI1">РАСПОРЕД!$AH$5:$AH$32</definedName>
    <definedName name="POENI2">РАСПОРЕД!$AI$5:$AI$32</definedName>
    <definedName name="SETOVI1">РАСПОРЕД!$AD$5:$AD$32</definedName>
    <definedName name="SETOVI2">РАСПОРЕД!$AF$5:$AF$32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1" i="1" l="1"/>
  <c r="AD29" i="1"/>
  <c r="AF29" i="1"/>
  <c r="AD30" i="1"/>
  <c r="AF30" i="1"/>
  <c r="AD31" i="1"/>
  <c r="AF31" i="1"/>
  <c r="AD32" i="1"/>
  <c r="AF32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2" i="1"/>
  <c r="H5" i="1"/>
  <c r="E6" i="1"/>
  <c r="E7" i="1"/>
  <c r="E8" i="1"/>
  <c r="E5" i="1"/>
  <c r="AK29" i="1" l="1"/>
  <c r="AL29" i="1" s="1"/>
  <c r="AK30" i="1"/>
  <c r="AL30" i="1" s="1"/>
  <c r="AK31" i="1"/>
  <c r="AL31" i="1" s="1"/>
  <c r="AK32" i="1"/>
  <c r="AL32" i="1" s="1"/>
  <c r="AH5" i="1"/>
  <c r="AD13" i="1" l="1"/>
  <c r="AF13" i="1"/>
  <c r="AH13" i="1"/>
  <c r="AI13" i="1"/>
  <c r="AD14" i="1"/>
  <c r="AF14" i="1"/>
  <c r="AH14" i="1"/>
  <c r="AI14" i="1"/>
  <c r="AD15" i="1"/>
  <c r="AF15" i="1"/>
  <c r="AH15" i="1"/>
  <c r="AI15" i="1"/>
  <c r="AD16" i="1"/>
  <c r="AF16" i="1"/>
  <c r="AH16" i="1"/>
  <c r="L7" i="2" s="1"/>
  <c r="AI16" i="1"/>
  <c r="AD17" i="1"/>
  <c r="AF17" i="1"/>
  <c r="AH17" i="1"/>
  <c r="AI17" i="1"/>
  <c r="AD18" i="1"/>
  <c r="AF18" i="1"/>
  <c r="AH18" i="1"/>
  <c r="AI18" i="1"/>
  <c r="AD19" i="1"/>
  <c r="AF19" i="1"/>
  <c r="AH19" i="1"/>
  <c r="AI19" i="1"/>
  <c r="AD20" i="1"/>
  <c r="AF20" i="1"/>
  <c r="AH20" i="1"/>
  <c r="AI20" i="1"/>
  <c r="AD21" i="1"/>
  <c r="AF21" i="1"/>
  <c r="AH21" i="1"/>
  <c r="AI21" i="1"/>
  <c r="AD22" i="1"/>
  <c r="AF22" i="1"/>
  <c r="AH22" i="1"/>
  <c r="AI22" i="1"/>
  <c r="AD23" i="1"/>
  <c r="AF23" i="1"/>
  <c r="AH23" i="1"/>
  <c r="AI23" i="1"/>
  <c r="AD24" i="1"/>
  <c r="AF24" i="1"/>
  <c r="AH24" i="1"/>
  <c r="AI24" i="1"/>
  <c r="AD25" i="1"/>
  <c r="AF25" i="1"/>
  <c r="AH25" i="1"/>
  <c r="AI25" i="1"/>
  <c r="AD26" i="1"/>
  <c r="AF26" i="1"/>
  <c r="AH26" i="1"/>
  <c r="AI26" i="1"/>
  <c r="AD27" i="1"/>
  <c r="AF27" i="1"/>
  <c r="AH27" i="1"/>
  <c r="AI27" i="1"/>
  <c r="AD28" i="1"/>
  <c r="AF28" i="1"/>
  <c r="AH28" i="1"/>
  <c r="AI28" i="1"/>
  <c r="AH29" i="1"/>
  <c r="AI29" i="1"/>
  <c r="AH30" i="1"/>
  <c r="AI30" i="1"/>
  <c r="AH31" i="1"/>
  <c r="AI31" i="1"/>
  <c r="AH32" i="1"/>
  <c r="AI32" i="1"/>
  <c r="AI12" i="1"/>
  <c r="AH12" i="1"/>
  <c r="AF12" i="1"/>
  <c r="AD12" i="1"/>
  <c r="AI11" i="1"/>
  <c r="AH11" i="1"/>
  <c r="AF11" i="1"/>
  <c r="AD11" i="1"/>
  <c r="AI10" i="1"/>
  <c r="AH10" i="1"/>
  <c r="AF10" i="1"/>
  <c r="AD10" i="1"/>
  <c r="AI9" i="1"/>
  <c r="AH9" i="1"/>
  <c r="AF9" i="1"/>
  <c r="AD9" i="1"/>
  <c r="AI8" i="1"/>
  <c r="AH8" i="1"/>
  <c r="AF8" i="1"/>
  <c r="AD8" i="1"/>
  <c r="AI7" i="1"/>
  <c r="AH7" i="1"/>
  <c r="AF7" i="1"/>
  <c r="AD7" i="1"/>
  <c r="AI6" i="1"/>
  <c r="AH6" i="1"/>
  <c r="AF6" i="1"/>
  <c r="AD6" i="1"/>
  <c r="AI5" i="1"/>
  <c r="AF5" i="1"/>
  <c r="AD5" i="1"/>
  <c r="J6" i="2" l="1"/>
  <c r="J7" i="2"/>
  <c r="J9" i="2"/>
  <c r="L10" i="2"/>
  <c r="J5" i="2"/>
  <c r="L6" i="2"/>
  <c r="M6" i="2"/>
  <c r="M5" i="2"/>
  <c r="I7" i="2"/>
  <c r="M9" i="2"/>
  <c r="AK28" i="1"/>
  <c r="AL28" i="1" s="1"/>
  <c r="AK26" i="1"/>
  <c r="AL26" i="1" s="1"/>
  <c r="AK24" i="1"/>
  <c r="AL24" i="1" s="1"/>
  <c r="AK22" i="1"/>
  <c r="AL22" i="1" s="1"/>
  <c r="AK20" i="1"/>
  <c r="AL20" i="1" s="1"/>
  <c r="AK18" i="1"/>
  <c r="AL18" i="1" s="1"/>
  <c r="AK16" i="1"/>
  <c r="AL16" i="1" s="1"/>
  <c r="AK14" i="1"/>
  <c r="AL14" i="1" s="1"/>
  <c r="I11" i="2"/>
  <c r="AK7" i="1"/>
  <c r="AL7" i="1" s="1"/>
  <c r="I10" i="2"/>
  <c r="J11" i="2"/>
  <c r="L4" i="2"/>
  <c r="L9" i="2"/>
  <c r="AK11" i="1"/>
  <c r="AL11" i="1" s="1"/>
  <c r="J10" i="2"/>
  <c r="J4" i="2"/>
  <c r="L5" i="2"/>
  <c r="M4" i="2"/>
  <c r="L11" i="2"/>
  <c r="M10" i="2"/>
  <c r="M11" i="2"/>
  <c r="I4" i="2"/>
  <c r="AK27" i="1"/>
  <c r="AL27" i="1" s="1"/>
  <c r="AK25" i="1"/>
  <c r="AL25" i="1" s="1"/>
  <c r="AK23" i="1"/>
  <c r="AL23" i="1" s="1"/>
  <c r="AK21" i="1"/>
  <c r="AL21" i="1" s="1"/>
  <c r="AK19" i="1"/>
  <c r="AL19" i="1" s="1"/>
  <c r="AK17" i="1"/>
  <c r="AL17" i="1" s="1"/>
  <c r="AK15" i="1"/>
  <c r="AL15" i="1" s="1"/>
  <c r="AK13" i="1"/>
  <c r="AL13" i="1" s="1"/>
  <c r="I6" i="2"/>
  <c r="K6" i="2" s="1"/>
  <c r="AK6" i="1"/>
  <c r="AL6" i="1" s="1"/>
  <c r="I5" i="2"/>
  <c r="AK8" i="1"/>
  <c r="AL8" i="1" s="1"/>
  <c r="M7" i="2"/>
  <c r="N7" i="2" s="1"/>
  <c r="I9" i="2"/>
  <c r="AK10" i="1"/>
  <c r="AL10" i="1" s="1"/>
  <c r="AK12" i="1"/>
  <c r="AL12" i="1" s="1"/>
  <c r="L8" i="2"/>
  <c r="J8" i="2"/>
  <c r="AK9" i="1"/>
  <c r="AL9" i="1" s="1"/>
  <c r="M8" i="2"/>
  <c r="I8" i="2"/>
  <c r="AK5" i="1"/>
  <c r="K5" i="2" l="1"/>
  <c r="N5" i="2"/>
  <c r="K7" i="2"/>
  <c r="N11" i="2"/>
  <c r="N8" i="2"/>
  <c r="K8" i="2"/>
  <c r="N6" i="2"/>
  <c r="K4" i="2"/>
  <c r="K9" i="2"/>
  <c r="N9" i="2"/>
  <c r="N4" i="2"/>
  <c r="N10" i="2"/>
  <c r="K11" i="2"/>
  <c r="K10" i="2"/>
  <c r="H6" i="2"/>
  <c r="H9" i="2"/>
  <c r="G6" i="2"/>
  <c r="H7" i="2"/>
  <c r="G10" i="2"/>
  <c r="G5" i="2"/>
  <c r="H11" i="2"/>
  <c r="H5" i="2"/>
  <c r="G4" i="2"/>
  <c r="G11" i="2"/>
  <c r="G8" i="2"/>
  <c r="H8" i="2"/>
  <c r="AL5" i="1"/>
  <c r="H10" i="2" s="1"/>
  <c r="G7" i="2" l="1"/>
  <c r="O7" i="2" s="1"/>
  <c r="H4" i="2"/>
  <c r="O4" i="2" s="1"/>
  <c r="O8" i="2"/>
  <c r="O5" i="2"/>
  <c r="O11" i="2"/>
  <c r="O6" i="2"/>
  <c r="O10" i="2"/>
  <c r="G9" i="2"/>
  <c r="O9" i="2" s="1"/>
</calcChain>
</file>

<file path=xl/sharedStrings.xml><?xml version="1.0" encoding="utf-8"?>
<sst xmlns="http://schemas.openxmlformats.org/spreadsheetml/2006/main" count="189" uniqueCount="43">
  <si>
    <t>-</t>
  </si>
  <si>
    <t>:</t>
  </si>
  <si>
    <t>1 КОЛО</t>
  </si>
  <si>
    <t>2 КОЛО</t>
  </si>
  <si>
    <t>3 КОЛО</t>
  </si>
  <si>
    <t>4 КОЛО</t>
  </si>
  <si>
    <t>5 КОЛО</t>
  </si>
  <si>
    <t>6 КОЛО</t>
  </si>
  <si>
    <t>7 КОЛО</t>
  </si>
  <si>
    <t>МЕСТО</t>
  </si>
  <si>
    <t>ИГРАЧ</t>
  </si>
  <si>
    <t>ПОБЕДИ</t>
  </si>
  <si>
    <t>ПОРАЗИ</t>
  </si>
  <si>
    <t>ДОБИЕНИ СЕТОВИ</t>
  </si>
  <si>
    <t>ИЗГУБЕНИ СЕТОВИ</t>
  </si>
  <si>
    <t>ДОБИЕНИ ПОЕНИ</t>
  </si>
  <si>
    <t>ИЗГУБЕНИ ПОЕНИ</t>
  </si>
  <si>
    <t>БОДОВИ</t>
  </si>
  <si>
    <t>ЖДРЕБ</t>
  </si>
  <si>
    <t>РБ</t>
  </si>
  <si>
    <t>ИГРАЧ 1</t>
  </si>
  <si>
    <t>ИГРАЧ 2</t>
  </si>
  <si>
    <t>ПРВ СЕТ</t>
  </si>
  <si>
    <t>ВТОР СЕТ</t>
  </si>
  <si>
    <t>ТРЕТ СЕТ</t>
  </si>
  <si>
    <t>ЧЕТВРТ СЕТ</t>
  </si>
  <si>
    <t>ПЕТТИ СЕТ</t>
  </si>
  <si>
    <t>ШЕСТИ СЕТ</t>
  </si>
  <si>
    <t>СЕДМИ СЕТ</t>
  </si>
  <si>
    <t>КОЛО</t>
  </si>
  <si>
    <t>КОНЕЧЕН РЕЗУЛТАТ</t>
  </si>
  <si>
    <t>РАЗЛИКА СЕТОВИ</t>
  </si>
  <si>
    <t>РАЗЛИКА ПОЕНИ</t>
  </si>
  <si>
    <t>ТАБЕЛА   ТОП 8</t>
  </si>
  <si>
    <t>Изабела Ковачовска (140)</t>
  </si>
  <si>
    <t xml:space="preserve">Фани Јованоска (193) </t>
  </si>
  <si>
    <t>Софија Хасану (194)</t>
  </si>
  <si>
    <t>Моника Стајковска (337)</t>
  </si>
  <si>
    <t>Матеја Смолиќ (214)</t>
  </si>
  <si>
    <t>Сара А.Стојановска (182)</t>
  </si>
  <si>
    <t>Камелија Стојческа (20)</t>
  </si>
  <si>
    <t>Сара Ризовска (339)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</si>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</sst>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32"/>
      <color rgb="FFFF0000"/>
      <name val="Agency FB"/>
      <family val="2"/>
    </font>
    <font>
      <b/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2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3" borderId="19" xfId="0" applyFont="1" applyFill="1" applyBorder="1"/>
    <xf numFmtId="0" fontId="3" fillId="0" borderId="1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5" fillId="6" borderId="22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2" fillId="0" borderId="4" xfId="0" applyFont="1" applyBorder="1" applyAlignment="1" applyProtection="1">
      <alignment horizontal="left" vertical="center"/>
    </xf>
    <xf numFmtId="0" fontId="7" fillId="3" borderId="4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2" fillId="5" borderId="10" xfId="0" applyFont="1" applyFill="1" applyBorder="1" applyAlignment="1" applyProtection="1">
      <alignment horizontal="center" vertical="center"/>
    </xf>
    <xf numFmtId="0" fontId="2" fillId="5" borderId="10" xfId="0" applyFont="1" applyFill="1" applyBorder="1" applyAlignment="1" applyProtection="1">
      <alignment horizontal="left" vertical="center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5" borderId="17" xfId="0" applyFont="1" applyFill="1" applyBorder="1" applyAlignment="1" applyProtection="1">
      <alignment horizontal="center" vertical="center"/>
    </xf>
    <xf numFmtId="0" fontId="2" fillId="5" borderId="17" xfId="0" applyFont="1" applyFill="1" applyBorder="1" applyAlignment="1" applyProtection="1">
      <alignment horizontal="left" vertical="center"/>
    </xf>
    <xf numFmtId="0" fontId="2" fillId="5" borderId="17" xfId="0" applyFont="1" applyFill="1" applyBorder="1" applyAlignment="1" applyProtection="1">
      <alignment horizontal="center" vertical="center"/>
      <protection locked="0"/>
    </xf>
    <xf numFmtId="0" fontId="7" fillId="3" borderId="17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0" borderId="0" xfId="0" applyFont="1"/>
    <xf numFmtId="0" fontId="2" fillId="5" borderId="8" xfId="0" applyFont="1" applyFill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left" vertical="center"/>
    </xf>
    <xf numFmtId="0" fontId="2" fillId="5" borderId="35" xfId="0" applyFont="1" applyFill="1" applyBorder="1" applyAlignment="1" applyProtection="1">
      <alignment horizontal="left" vertical="center"/>
    </xf>
    <xf numFmtId="0" fontId="2" fillId="5" borderId="9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5" borderId="36" xfId="0" applyFont="1" applyFill="1" applyBorder="1" applyAlignment="1" applyProtection="1">
      <alignment horizontal="center" vertical="center"/>
      <protection locked="0"/>
    </xf>
    <xf numFmtId="0" fontId="2" fillId="5" borderId="7" xfId="0" applyFont="1" applyFill="1" applyBorder="1" applyAlignment="1" applyProtection="1">
      <alignment horizontal="center" vertical="center"/>
      <protection locked="0"/>
    </xf>
    <xf numFmtId="0" fontId="2" fillId="5" borderId="19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5" borderId="23" xfId="0" applyFont="1" applyFill="1" applyBorder="1" applyAlignment="1" applyProtection="1">
      <alignment horizontal="center" vertical="center"/>
      <protection locked="0"/>
    </xf>
    <xf numFmtId="0" fontId="2" fillId="5" borderId="24" xfId="0" applyFont="1" applyFill="1" applyBorder="1" applyAlignment="1" applyProtection="1">
      <alignment horizontal="center" vertical="center"/>
      <protection locked="0"/>
    </xf>
    <xf numFmtId="0" fontId="2" fillId="5" borderId="8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5" borderId="35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7" borderId="30" xfId="0" applyFont="1" applyFill="1" applyBorder="1" applyAlignment="1">
      <alignment horizontal="center" vertical="center"/>
    </xf>
    <xf numFmtId="0" fontId="1" fillId="0" borderId="0" xfId="0" applyFont="1"/>
    <xf numFmtId="0" fontId="9" fillId="0" borderId="37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0" fillId="8" borderId="4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0" fillId="8" borderId="21" xfId="0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/>
    </xf>
    <xf numFmtId="0" fontId="2" fillId="10" borderId="4" xfId="0" applyFont="1" applyFill="1" applyBorder="1" applyAlignment="1">
      <alignment horizontal="center" vertical="center"/>
    </xf>
    <xf numFmtId="0" fontId="2" fillId="10" borderId="18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2" fillId="10" borderId="10" xfId="0" applyFont="1" applyFill="1" applyBorder="1" applyAlignment="1">
      <alignment horizontal="center" vertical="center"/>
    </xf>
    <xf numFmtId="0" fontId="2" fillId="10" borderId="19" xfId="0" applyFont="1" applyFill="1" applyBorder="1" applyAlignment="1">
      <alignment horizontal="center" vertical="center"/>
    </xf>
    <xf numFmtId="0" fontId="2" fillId="10" borderId="20" xfId="0" applyFont="1" applyFill="1" applyBorder="1" applyAlignment="1">
      <alignment horizontal="center" vertical="center"/>
    </xf>
    <xf numFmtId="0" fontId="2" fillId="10" borderId="21" xfId="0" applyFont="1" applyFill="1" applyBorder="1" applyAlignment="1">
      <alignment horizontal="center" vertical="center"/>
    </xf>
    <xf numFmtId="0" fontId="2" fillId="10" borderId="22" xfId="0" applyFont="1" applyFill="1" applyBorder="1" applyAlignment="1">
      <alignment horizontal="center" vertical="center"/>
    </xf>
    <xf numFmtId="0" fontId="0" fillId="8" borderId="17" xfId="0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0" fillId="9" borderId="21" xfId="0" applyFill="1" applyBorder="1" applyAlignment="1">
      <alignment horizontal="center" vertical="center"/>
    </xf>
    <xf numFmtId="0" fontId="2" fillId="0" borderId="21" xfId="0" applyFont="1" applyBorder="1" applyAlignment="1" applyProtection="1">
      <alignment horizontal="left" vertic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42" xfId="0" applyFont="1" applyBorder="1" applyAlignment="1" applyProtection="1">
      <alignment horizontal="left" vertical="center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6" fillId="2" borderId="43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2" fillId="5" borderId="21" xfId="0" applyFont="1" applyFill="1" applyBorder="1" applyAlignment="1" applyProtection="1">
      <alignment horizontal="left" vertical="center"/>
    </xf>
    <xf numFmtId="0" fontId="2" fillId="5" borderId="21" xfId="0" applyFont="1" applyFill="1" applyBorder="1" applyAlignment="1" applyProtection="1">
      <alignment horizontal="center" vertical="center"/>
    </xf>
    <xf numFmtId="0" fontId="2" fillId="5" borderId="42" xfId="0" applyFont="1" applyFill="1" applyBorder="1" applyAlignment="1" applyProtection="1">
      <alignment horizontal="left" vertical="center"/>
    </xf>
    <xf numFmtId="0" fontId="2" fillId="5" borderId="20" xfId="0" applyFont="1" applyFill="1" applyBorder="1" applyAlignment="1" applyProtection="1">
      <alignment horizontal="center" vertical="center"/>
      <protection locked="0"/>
    </xf>
    <xf numFmtId="0" fontId="2" fillId="5" borderId="21" xfId="0" applyFont="1" applyFill="1" applyBorder="1" applyAlignment="1" applyProtection="1">
      <alignment horizontal="center" vertical="center"/>
      <protection locked="0"/>
    </xf>
    <xf numFmtId="0" fontId="2" fillId="5" borderId="22" xfId="0" applyFont="1" applyFill="1" applyBorder="1" applyAlignment="1" applyProtection="1">
      <alignment horizontal="center" vertical="center"/>
      <protection locked="0"/>
    </xf>
    <xf numFmtId="0" fontId="2" fillId="5" borderId="43" xfId="0" applyFont="1" applyFill="1" applyBorder="1" applyAlignment="1" applyProtection="1">
      <alignment horizontal="center" vertical="center"/>
      <protection locked="0"/>
    </xf>
    <xf numFmtId="0" fontId="2" fillId="5" borderId="42" xfId="0" applyFont="1" applyFill="1" applyBorder="1" applyAlignment="1" applyProtection="1">
      <alignment horizontal="center" vertical="center"/>
      <protection locked="0"/>
    </xf>
    <xf numFmtId="0" fontId="3" fillId="0" borderId="16" xfId="0" applyFont="1" applyBorder="1" applyAlignment="1">
      <alignment horizontal="center" vertical="center"/>
    </xf>
    <xf numFmtId="0" fontId="2" fillId="11" borderId="0" xfId="0" applyFont="1" applyFill="1"/>
    <xf numFmtId="0" fontId="2" fillId="11" borderId="0" xfId="0" applyFont="1" applyFill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5" fillId="8" borderId="18" xfId="0" applyFont="1" applyFill="1" applyBorder="1" applyAlignment="1">
      <alignment horizontal="center" vertical="center"/>
    </xf>
    <xf numFmtId="0" fontId="4" fillId="6" borderId="32" xfId="0" applyFont="1" applyFill="1" applyBorder="1" applyAlignment="1">
      <alignment horizontal="center" vertical="center"/>
    </xf>
    <xf numFmtId="0" fontId="4" fillId="6" borderId="33" xfId="0" applyFont="1" applyFill="1" applyBorder="1" applyAlignment="1">
      <alignment horizontal="center" vertical="center"/>
    </xf>
    <xf numFmtId="0" fontId="4" fillId="6" borderId="34" xfId="0" applyFont="1" applyFill="1" applyBorder="1" applyAlignment="1">
      <alignment horizontal="center" vertical="center"/>
    </xf>
    <xf numFmtId="0" fontId="8" fillId="11" borderId="5" xfId="0" applyFont="1" applyFill="1" applyBorder="1" applyAlignment="1">
      <alignment horizontal="center" vertical="center" wrapText="1"/>
    </xf>
    <xf numFmtId="0" fontId="8" fillId="11" borderId="14" xfId="0" applyFont="1" applyFill="1" applyBorder="1" applyAlignment="1">
      <alignment horizontal="center" vertical="center" wrapText="1"/>
    </xf>
    <xf numFmtId="0" fontId="8" fillId="11" borderId="11" xfId="0" applyFont="1" applyFill="1" applyBorder="1" applyAlignment="1">
      <alignment horizontal="center" vertical="center" wrapText="1"/>
    </xf>
    <xf numFmtId="0" fontId="8" fillId="11" borderId="15" xfId="0" applyFont="1" applyFill="1" applyBorder="1" applyAlignment="1">
      <alignment horizontal="center" vertical="center" wrapText="1"/>
    </xf>
    <xf numFmtId="0" fontId="8" fillId="11" borderId="28" xfId="0" applyFont="1" applyFill="1" applyBorder="1" applyAlignment="1">
      <alignment horizontal="center" vertical="center" wrapText="1"/>
    </xf>
    <xf numFmtId="0" fontId="8" fillId="11" borderId="36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textRotation="90"/>
    </xf>
    <xf numFmtId="0" fontId="6" fillId="0" borderId="7" xfId="0" applyFont="1" applyBorder="1" applyAlignment="1" applyProtection="1">
      <alignment horizontal="center" vertical="center" textRotation="90"/>
    </xf>
    <xf numFmtId="0" fontId="6" fillId="0" borderId="20" xfId="0" applyFont="1" applyBorder="1" applyAlignment="1" applyProtection="1">
      <alignment horizontal="center" vertical="center" textRotation="90"/>
    </xf>
    <xf numFmtId="0" fontId="6" fillId="5" borderId="23" xfId="0" applyFont="1" applyFill="1" applyBorder="1" applyAlignment="1" applyProtection="1">
      <alignment horizontal="center" vertical="center" textRotation="90"/>
    </xf>
    <xf numFmtId="0" fontId="6" fillId="5" borderId="7" xfId="0" applyFont="1" applyFill="1" applyBorder="1" applyAlignment="1" applyProtection="1">
      <alignment horizontal="center" vertical="center" textRotation="90"/>
    </xf>
    <xf numFmtId="0" fontId="6" fillId="5" borderId="20" xfId="0" applyFont="1" applyFill="1" applyBorder="1" applyAlignment="1" applyProtection="1">
      <alignment horizontal="center" vertical="center" textRotation="90"/>
    </xf>
    <xf numFmtId="0" fontId="6" fillId="5" borderId="1" xfId="0" applyFont="1" applyFill="1" applyBorder="1" applyAlignment="1" applyProtection="1">
      <alignment horizontal="center" vertical="center" textRotation="90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left" vertical="center" wrapText="1" indent="2"/>
    </xf>
    <xf numFmtId="0" fontId="10" fillId="0" borderId="30" xfId="0" applyFont="1" applyBorder="1" applyAlignment="1">
      <alignment horizontal="left" vertical="center" wrapText="1" indent="2"/>
    </xf>
    <xf numFmtId="0" fontId="10" fillId="0" borderId="31" xfId="0" applyFont="1" applyBorder="1" applyAlignment="1">
      <alignment horizontal="left" vertical="center" wrapText="1" indent="2"/>
    </xf>
    <xf numFmtId="0" fontId="10" fillId="0" borderId="38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30"/>
  <sheetViews>
    <sheetView showGridLines="0" tabSelected="1" workbookViewId="0">
      <selection activeCell="J17" sqref="J17"/>
    </sheetView>
  </sheetViews>
  <sheetFormatPr defaultColWidth="9.140625" defaultRowHeight="15" x14ac:dyDescent="0.25"/>
  <cols>
    <col min="1" max="1" width="8.28515625" style="8" customWidth="1"/>
    <col min="2" max="2" width="5.140625" style="7" customWidth="1"/>
    <col min="3" max="3" width="39" style="8" customWidth="1"/>
    <col min="4" max="4" width="3" style="8" customWidth="1"/>
    <col min="5" max="5" width="7.85546875" style="8" customWidth="1"/>
    <col min="6" max="6" width="28.42578125" style="8" customWidth="1"/>
    <col min="7" max="15" width="12.140625" style="8" customWidth="1"/>
    <col min="16" max="16384" width="9.140625" style="8"/>
  </cols>
  <sheetData>
    <row r="1" spans="2:16" ht="14.45" thickBot="1" x14ac:dyDescent="0.3"/>
    <row r="2" spans="2:16" ht="32.25" customHeight="1" thickBot="1" x14ac:dyDescent="0.3">
      <c r="B2" s="108" t="s">
        <v>18</v>
      </c>
      <c r="C2" s="109"/>
      <c r="E2" s="110" t="s">
        <v>33</v>
      </c>
      <c r="F2" s="111"/>
      <c r="G2" s="111"/>
      <c r="H2" s="111"/>
      <c r="I2" s="111"/>
      <c r="J2" s="111"/>
      <c r="K2" s="111"/>
      <c r="L2" s="111"/>
      <c r="M2" s="111"/>
      <c r="N2" s="111"/>
      <c r="O2" s="112"/>
    </row>
    <row r="3" spans="2:16" ht="52.5" customHeight="1" thickBot="1" x14ac:dyDescent="0.3">
      <c r="B3" s="17" t="s">
        <v>19</v>
      </c>
      <c r="C3" s="16" t="s">
        <v>10</v>
      </c>
      <c r="E3" s="12" t="s">
        <v>9</v>
      </c>
      <c r="F3" s="71" t="s">
        <v>10</v>
      </c>
      <c r="G3" s="71" t="s">
        <v>11</v>
      </c>
      <c r="H3" s="71" t="s">
        <v>12</v>
      </c>
      <c r="I3" s="72" t="s">
        <v>13</v>
      </c>
      <c r="J3" s="72" t="s">
        <v>14</v>
      </c>
      <c r="K3" s="72" t="s">
        <v>31</v>
      </c>
      <c r="L3" s="72" t="s">
        <v>15</v>
      </c>
      <c r="M3" s="72" t="s">
        <v>16</v>
      </c>
      <c r="N3" s="73" t="s">
        <v>32</v>
      </c>
      <c r="O3" s="70" t="s">
        <v>17</v>
      </c>
    </row>
    <row r="4" spans="2:16" x14ac:dyDescent="0.25">
      <c r="B4" s="9">
        <v>1</v>
      </c>
      <c r="C4" s="11" t="s">
        <v>34</v>
      </c>
      <c r="E4" s="13">
        <v>1</v>
      </c>
      <c r="F4" s="11" t="s">
        <v>34</v>
      </c>
      <c r="G4" s="74">
        <f>SUMIF(IGRAC1,PROPER(F4),POBEDI1)+SUMIF(IGRAC2,PROPER(F4),POBEDI2)</f>
        <v>6</v>
      </c>
      <c r="H4" s="75">
        <f>SUMIF(IGRAC1,PROPER(F4),POBEDI2)+SUMIF(IGRAC2,PROPER(F4),POBEDI1)</f>
        <v>1</v>
      </c>
      <c r="I4" s="75">
        <f>SUMIF(IGRAC1,PROPER(F4),SETOVI1)+SUMIF(IGRAC2,PROPER(F4),SETOVI2)</f>
        <v>18</v>
      </c>
      <c r="J4" s="75">
        <f>SUMIF(IGRAC1,PROPER(F4),SETOVI2)+SUMIF(IGRAC2,PROPER(F4),SETOVI1)</f>
        <v>5</v>
      </c>
      <c r="K4" s="75">
        <f>I4-J4</f>
        <v>13</v>
      </c>
      <c r="L4" s="75">
        <f>SUMIF(IGRAC1,PROPER(F4),POENI1)+SUMIF(IGRAC2,PROPER(F4),POENI2)</f>
        <v>227</v>
      </c>
      <c r="M4" s="75">
        <f>SUMIF(IGRAC1,PROPER(F4),POENI2)+SUMIF(IGRAC2,PROPER(F4),POENI1)</f>
        <v>148</v>
      </c>
      <c r="N4" s="75">
        <f>L4-M4</f>
        <v>79</v>
      </c>
      <c r="O4" s="76">
        <f>(G4*2)+H4</f>
        <v>13</v>
      </c>
    </row>
    <row r="5" spans="2:16" x14ac:dyDescent="0.25">
      <c r="B5" s="10">
        <v>2</v>
      </c>
      <c r="C5" s="11" t="s">
        <v>35</v>
      </c>
      <c r="E5" s="14">
        <v>2</v>
      </c>
      <c r="F5" s="11" t="s">
        <v>35</v>
      </c>
      <c r="G5" s="77">
        <f>SUMIF(IGRAC1,PROPER(F5),POBEDI1)+SUMIF(IGRAC2,PROPER(F5),POBEDI2)</f>
        <v>6</v>
      </c>
      <c r="H5" s="78">
        <f>SUMIF(IGRAC1,PROPER(F5),POBEDI2)+SUMIF(IGRAC2,PROPER(F5),POBEDI1)</f>
        <v>1</v>
      </c>
      <c r="I5" s="78">
        <f>SUMIF(IGRAC1,PROPER(F5),SETOVI1)+SUMIF(IGRAC2,PROPER(F5),SETOVI2)</f>
        <v>19</v>
      </c>
      <c r="J5" s="78">
        <f>SUMIF(IGRAC1,PROPER(F5),SETOVI2)+SUMIF(IGRAC2,PROPER(F5),SETOVI1)</f>
        <v>7</v>
      </c>
      <c r="K5" s="78">
        <f>I5-J5</f>
        <v>12</v>
      </c>
      <c r="L5" s="78">
        <f>SUMIF(IGRAC1,PROPER(F5),POENI1)+SUMIF(IGRAC2,PROPER(F5),POENI2)</f>
        <v>261</v>
      </c>
      <c r="M5" s="78">
        <f>SUMIF(IGRAC1,PROPER(F5),POENI2)+SUMIF(IGRAC2,PROPER(F5),POENI1)</f>
        <v>186</v>
      </c>
      <c r="N5" s="78">
        <f>L5-M5</f>
        <v>75</v>
      </c>
      <c r="O5" s="79">
        <f>(G5*2)+H5</f>
        <v>13</v>
      </c>
    </row>
    <row r="6" spans="2:16" x14ac:dyDescent="0.25">
      <c r="B6" s="10">
        <v>3</v>
      </c>
      <c r="C6" s="11" t="s">
        <v>36</v>
      </c>
      <c r="E6" s="14">
        <v>3</v>
      </c>
      <c r="F6" s="11" t="s">
        <v>36</v>
      </c>
      <c r="G6" s="77">
        <f>SUMIF(IGRAC1,PROPER(F6),POBEDI1)+SUMIF(IGRAC2,PROPER(F6),POBEDI2)</f>
        <v>5</v>
      </c>
      <c r="H6" s="78">
        <f>SUMIF(IGRAC1,PROPER(F6),POBEDI2)+SUMIF(IGRAC2,PROPER(F6),POBEDI1)</f>
        <v>2</v>
      </c>
      <c r="I6" s="78">
        <f>SUMIF(IGRAC1,PROPER(F6),SETOVI1)+SUMIF(IGRAC2,PROPER(F6),SETOVI2)</f>
        <v>18</v>
      </c>
      <c r="J6" s="78">
        <f>SUMIF(IGRAC1,PROPER(F6),SETOVI2)+SUMIF(IGRAC2,PROPER(F6),SETOVI1)</f>
        <v>7</v>
      </c>
      <c r="K6" s="78">
        <f>I6-J6</f>
        <v>11</v>
      </c>
      <c r="L6" s="78">
        <f>SUMIF(IGRAC1,PROPER(F6),POENI1)+SUMIF(IGRAC2,PROPER(F6),POENI2)</f>
        <v>247</v>
      </c>
      <c r="M6" s="78">
        <f>SUMIF(IGRAC1,PROPER(F6),POENI2)+SUMIF(IGRAC2,PROPER(F6),POENI1)</f>
        <v>197</v>
      </c>
      <c r="N6" s="78">
        <f>L6-M6</f>
        <v>50</v>
      </c>
      <c r="O6" s="79">
        <f>(G6*2)+H6</f>
        <v>12</v>
      </c>
    </row>
    <row r="7" spans="2:16" x14ac:dyDescent="0.25">
      <c r="B7" s="10">
        <v>4</v>
      </c>
      <c r="C7" s="11" t="s">
        <v>37</v>
      </c>
      <c r="E7" s="14">
        <v>4</v>
      </c>
      <c r="F7" s="11" t="s">
        <v>37</v>
      </c>
      <c r="G7" s="77">
        <f>SUMIF(IGRAC1,PROPER(F7),POBEDI1)+SUMIF(IGRAC2,PROPER(F7),POBEDI2)</f>
        <v>4</v>
      </c>
      <c r="H7" s="78">
        <f>SUMIF(IGRAC1,PROPER(F7),POBEDI2)+SUMIF(IGRAC2,PROPER(F7),POBEDI1)</f>
        <v>3</v>
      </c>
      <c r="I7" s="78">
        <f>SUMIF(IGRAC1,PROPER(F7),SETOVI1)+SUMIF(IGRAC2,PROPER(F7),SETOVI2)</f>
        <v>12</v>
      </c>
      <c r="J7" s="78">
        <f>SUMIF(IGRAC1,PROPER(F7),SETOVI2)+SUMIF(IGRAC2,PROPER(F7),SETOVI1)</f>
        <v>10</v>
      </c>
      <c r="K7" s="78">
        <f>I7-J7</f>
        <v>2</v>
      </c>
      <c r="L7" s="78">
        <f>SUMIF(IGRAC1,PROPER(F7),POENI1)+SUMIF(IGRAC2,PROPER(F7),POENI2)</f>
        <v>187</v>
      </c>
      <c r="M7" s="78">
        <f>SUMIF(IGRAC1,PROPER(F7),POENI2)+SUMIF(IGRAC2,PROPER(F7),POENI1)</f>
        <v>164</v>
      </c>
      <c r="N7" s="78">
        <f>L7-M7</f>
        <v>23</v>
      </c>
      <c r="O7" s="79">
        <f>(G7*2)+H7</f>
        <v>11</v>
      </c>
    </row>
    <row r="8" spans="2:16" x14ac:dyDescent="0.25">
      <c r="B8" s="10">
        <v>5</v>
      </c>
      <c r="C8" s="11" t="s">
        <v>38</v>
      </c>
      <c r="E8" s="14">
        <v>5</v>
      </c>
      <c r="F8" s="11" t="s">
        <v>39</v>
      </c>
      <c r="G8" s="77">
        <f>SUMIF(IGRAC1,PROPER(F8),POBEDI1)+SUMIF(IGRAC2,PROPER(F8),POBEDI2)</f>
        <v>4</v>
      </c>
      <c r="H8" s="78">
        <f>SUMIF(IGRAC1,PROPER(F8),POBEDI2)+SUMIF(IGRAC2,PROPER(F8),POBEDI1)</f>
        <v>3</v>
      </c>
      <c r="I8" s="78">
        <f>SUMIF(IGRAC1,PROPER(F8),SETOVI1)+SUMIF(IGRAC2,PROPER(F8),SETOVI2)</f>
        <v>15</v>
      </c>
      <c r="J8" s="78">
        <f>SUMIF(IGRAC1,PROPER(F8),SETOVI2)+SUMIF(IGRAC2,PROPER(F8),SETOVI1)</f>
        <v>11</v>
      </c>
      <c r="K8" s="78">
        <f>I8-J8</f>
        <v>4</v>
      </c>
      <c r="L8" s="78">
        <f>SUMIF(IGRAC1,PROPER(F8),POENI1)+SUMIF(IGRAC2,PROPER(F8),POENI2)</f>
        <v>223</v>
      </c>
      <c r="M8" s="78">
        <f>SUMIF(IGRAC1,PROPER(F8),POENI2)+SUMIF(IGRAC2,PROPER(F8),POENI1)</f>
        <v>222</v>
      </c>
      <c r="N8" s="78">
        <f>L8-M8</f>
        <v>1</v>
      </c>
      <c r="O8" s="79">
        <f>(G8*2)+H8</f>
        <v>11</v>
      </c>
    </row>
    <row r="9" spans="2:16" x14ac:dyDescent="0.25">
      <c r="B9" s="10">
        <v>6</v>
      </c>
      <c r="C9" s="11" t="s">
        <v>39</v>
      </c>
      <c r="E9" s="14">
        <v>6</v>
      </c>
      <c r="F9" s="11" t="s">
        <v>38</v>
      </c>
      <c r="G9" s="77">
        <f>SUMIF(IGRAC1,PROPER(F9),POBEDI1)+SUMIF(IGRAC2,PROPER(F9),POBEDI2)</f>
        <v>2</v>
      </c>
      <c r="H9" s="78">
        <f>SUMIF(IGRAC1,PROPER(F9),POBEDI2)+SUMIF(IGRAC2,PROPER(F9),POBEDI1)</f>
        <v>5</v>
      </c>
      <c r="I9" s="78">
        <f>SUMIF(IGRAC1,PROPER(F9),SETOVI1)+SUMIF(IGRAC2,PROPER(F9),SETOVI2)</f>
        <v>8</v>
      </c>
      <c r="J9" s="78">
        <f>SUMIF(IGRAC1,PROPER(F9),SETOVI2)+SUMIF(IGRAC2,PROPER(F9),SETOVI1)</f>
        <v>17</v>
      </c>
      <c r="K9" s="78">
        <f>I9-J9</f>
        <v>-9</v>
      </c>
      <c r="L9" s="78">
        <f>SUMIF(IGRAC1,PROPER(F9),POENI1)+SUMIF(IGRAC2,PROPER(F9),POENI2)</f>
        <v>208</v>
      </c>
      <c r="M9" s="78">
        <f>SUMIF(IGRAC1,PROPER(F9),POENI2)+SUMIF(IGRAC2,PROPER(F9),POENI1)</f>
        <v>247</v>
      </c>
      <c r="N9" s="78">
        <f>L9-M9</f>
        <v>-39</v>
      </c>
      <c r="O9" s="79">
        <f>(G9*2)+H9</f>
        <v>9</v>
      </c>
    </row>
    <row r="10" spans="2:16" x14ac:dyDescent="0.25">
      <c r="B10" s="10">
        <v>7</v>
      </c>
      <c r="C10" s="11" t="s">
        <v>40</v>
      </c>
      <c r="E10" s="14">
        <v>7</v>
      </c>
      <c r="F10" s="11" t="s">
        <v>41</v>
      </c>
      <c r="G10" s="77">
        <f>SUMIF(IGRAC1,PROPER(F10),POBEDI1)+SUMIF(IGRAC2,PROPER(F10),POBEDI2)</f>
        <v>1</v>
      </c>
      <c r="H10" s="78">
        <f>SUMIF(IGRAC1,PROPER(F10),POBEDI2)+SUMIF(IGRAC2,PROPER(F10),POBEDI1)</f>
        <v>6</v>
      </c>
      <c r="I10" s="78">
        <f>SUMIF(IGRAC1,PROPER(F10),SETOVI1)+SUMIF(IGRAC2,PROPER(F10),SETOVI2)</f>
        <v>4</v>
      </c>
      <c r="J10" s="78">
        <f>SUMIF(IGRAC1,PROPER(F10),SETOVI2)+SUMIF(IGRAC2,PROPER(F10),SETOVI1)</f>
        <v>20</v>
      </c>
      <c r="K10" s="78">
        <f>I10-J10</f>
        <v>-16</v>
      </c>
      <c r="L10" s="78">
        <f>SUMIF(IGRAC1,PROPER(F10),POENI1)+SUMIF(IGRAC2,PROPER(F10),POENI2)</f>
        <v>163</v>
      </c>
      <c r="M10" s="78">
        <f>SUMIF(IGRAC1,PROPER(F10),POENI2)+SUMIF(IGRAC2,PROPER(F10),POENI1)</f>
        <v>251</v>
      </c>
      <c r="N10" s="78">
        <f>L10-M10</f>
        <v>-88</v>
      </c>
      <c r="O10" s="79">
        <f>(G10*2)+H10</f>
        <v>8</v>
      </c>
    </row>
    <row r="11" spans="2:16" ht="15.75" thickBot="1" x14ac:dyDescent="0.3">
      <c r="B11" s="10">
        <v>8</v>
      </c>
      <c r="C11" s="11" t="s">
        <v>41</v>
      </c>
      <c r="E11" s="15">
        <v>8</v>
      </c>
      <c r="F11" s="11" t="s">
        <v>40</v>
      </c>
      <c r="G11" s="80">
        <f>SUMIF(IGRAC1,PROPER(F11),POBEDI1)+SUMIF(IGRAC2,PROPER(F11),POBEDI2)</f>
        <v>0</v>
      </c>
      <c r="H11" s="81">
        <f>SUMIF(IGRAC1,PROPER(F11),POBEDI2)+SUMIF(IGRAC2,PROPER(F11),POBEDI1)</f>
        <v>7</v>
      </c>
      <c r="I11" s="81">
        <f>SUMIF(IGRAC1,PROPER(F11),SETOVI1)+SUMIF(IGRAC2,PROPER(F11),SETOVI2)</f>
        <v>4</v>
      </c>
      <c r="J11" s="81">
        <f>SUMIF(IGRAC1,PROPER(F11),SETOVI2)+SUMIF(IGRAC2,PROPER(F11),SETOVI1)</f>
        <v>21</v>
      </c>
      <c r="K11" s="81">
        <f>I11-J11</f>
        <v>-17</v>
      </c>
      <c r="L11" s="81">
        <f>SUMIF(IGRAC1,PROPER(F11),POENI1)+SUMIF(IGRAC2,PROPER(F11),POENI2)</f>
        <v>165</v>
      </c>
      <c r="M11" s="81">
        <f>SUMIF(IGRAC1,PROPER(F11),POENI2)+SUMIF(IGRAC2,PROPER(F11),POENI1)</f>
        <v>266</v>
      </c>
      <c r="N11" s="81">
        <f>L11-M11</f>
        <v>-101</v>
      </c>
      <c r="O11" s="82">
        <f>(G11*2)+H11</f>
        <v>7</v>
      </c>
    </row>
    <row r="12" spans="2:16" ht="14.45" thickBot="1" x14ac:dyDescent="0.3"/>
    <row r="13" spans="2:16" x14ac:dyDescent="0.25">
      <c r="B13" s="113"/>
      <c r="C13" s="114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</row>
    <row r="14" spans="2:16" x14ac:dyDescent="0.25">
      <c r="B14" s="115"/>
      <c r="C14" s="11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</row>
    <row r="15" spans="2:16" x14ac:dyDescent="0.25">
      <c r="B15" s="115"/>
      <c r="C15" s="11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</row>
    <row r="16" spans="2:16" x14ac:dyDescent="0.25">
      <c r="B16" s="115"/>
      <c r="C16" s="11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</row>
    <row r="17" spans="2:16" x14ac:dyDescent="0.25">
      <c r="B17" s="115"/>
      <c r="C17" s="11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</row>
    <row r="18" spans="2:16" x14ac:dyDescent="0.25">
      <c r="B18" s="115"/>
      <c r="C18" s="11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</row>
    <row r="19" spans="2:16" x14ac:dyDescent="0.25">
      <c r="B19" s="115"/>
      <c r="C19" s="11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</row>
    <row r="20" spans="2:16" x14ac:dyDescent="0.25">
      <c r="B20" s="115"/>
      <c r="C20" s="11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</row>
    <row r="21" spans="2:16" x14ac:dyDescent="0.25">
      <c r="B21" s="115"/>
      <c r="C21" s="11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</row>
    <row r="22" spans="2:16" x14ac:dyDescent="0.25">
      <c r="B22" s="115"/>
      <c r="C22" s="11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</row>
    <row r="23" spans="2:16" ht="21" customHeight="1" x14ac:dyDescent="0.25">
      <c r="B23" s="117"/>
      <c r="C23" s="118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</row>
    <row r="24" spans="2:16" ht="13.9" x14ac:dyDescent="0.25">
      <c r="B24" s="107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2:16" ht="13.9" x14ac:dyDescent="0.25">
      <c r="B25" s="107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</row>
    <row r="26" spans="2:16" ht="13.9" x14ac:dyDescent="0.25">
      <c r="B26" s="107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</row>
    <row r="27" spans="2:16" ht="13.9" x14ac:dyDescent="0.25">
      <c r="B27" s="107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</row>
    <row r="28" spans="2:16" ht="13.9" x14ac:dyDescent="0.25">
      <c r="B28" s="107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</row>
    <row r="29" spans="2:16" ht="13.9" x14ac:dyDescent="0.25">
      <c r="B29" s="107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</row>
    <row r="30" spans="2:16" ht="13.9" x14ac:dyDescent="0.25">
      <c r="B30" s="107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</row>
  </sheetData>
  <autoFilter ref="F3:O3">
    <sortState ref="F4:O11">
      <sortCondition descending="1" ref="O3"/>
    </sortState>
  </autoFilter>
  <mergeCells count="3">
    <mergeCell ref="B2:C2"/>
    <mergeCell ref="E2:O2"/>
    <mergeCell ref="B13:C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N32"/>
  <sheetViews>
    <sheetView showGridLines="0" topLeftCell="B1" zoomScaleNormal="100" workbookViewId="0">
      <selection activeCell="AQ25" sqref="AQ25"/>
    </sheetView>
  </sheetViews>
  <sheetFormatPr defaultRowHeight="15.75" x14ac:dyDescent="0.25"/>
  <cols>
    <col min="1" max="1" width="0.7109375" hidden="1" customWidth="1"/>
    <col min="2" max="2" width="1.140625" customWidth="1"/>
    <col min="3" max="3" width="7" style="36" customWidth="1"/>
    <col min="4" max="4" width="2.7109375" style="8" customWidth="1"/>
    <col min="5" max="5" width="27.140625" style="8" customWidth="1"/>
    <col min="6" max="6" width="2.28515625" style="8" customWidth="1"/>
    <col min="7" max="7" width="3.7109375" style="8" customWidth="1"/>
    <col min="8" max="8" width="27.140625" style="8" customWidth="1"/>
    <col min="9" max="9" width="4.85546875" style="8" customWidth="1"/>
    <col min="10" max="10" width="2.140625" style="8" customWidth="1"/>
    <col min="11" max="12" width="4.85546875" style="8" customWidth="1"/>
    <col min="13" max="13" width="2.140625" style="8" customWidth="1"/>
    <col min="14" max="15" width="4.85546875" style="8" customWidth="1"/>
    <col min="16" max="16" width="2.140625" style="8" customWidth="1"/>
    <col min="17" max="18" width="4.85546875" style="8" customWidth="1"/>
    <col min="19" max="19" width="2.140625" style="8" customWidth="1"/>
    <col min="20" max="21" width="4.85546875" style="8" customWidth="1"/>
    <col min="22" max="22" width="2.140625" style="8" customWidth="1"/>
    <col min="23" max="23" width="4.85546875" style="8" customWidth="1"/>
    <col min="24" max="24" width="4.85546875" style="8" hidden="1" customWidth="1"/>
    <col min="25" max="25" width="2.28515625" style="8" hidden="1" customWidth="1"/>
    <col min="26" max="27" width="4.85546875" style="8" hidden="1" customWidth="1"/>
    <col min="28" max="28" width="2.28515625" style="8" hidden="1" customWidth="1"/>
    <col min="29" max="29" width="4.85546875" style="8" hidden="1" customWidth="1"/>
    <col min="30" max="30" width="6.140625" style="8" customWidth="1"/>
    <col min="31" max="31" width="2.28515625" style="8" customWidth="1"/>
    <col min="32" max="32" width="6.42578125" style="8" customWidth="1"/>
    <col min="33" max="33" width="5.42578125" customWidth="1"/>
    <col min="34" max="35" width="5.28515625" hidden="1" customWidth="1"/>
    <col min="36" max="36" width="0" hidden="1" customWidth="1"/>
    <col min="37" max="37" width="5.5703125" style="5" hidden="1" customWidth="1"/>
    <col min="38" max="38" width="5.140625" style="5" hidden="1" customWidth="1"/>
  </cols>
  <sheetData>
    <row r="1" spans="3:40" ht="3.6" customHeight="1" x14ac:dyDescent="0.25"/>
    <row r="2" spans="3:40" ht="3.6" customHeight="1" x14ac:dyDescent="0.25">
      <c r="I2" s="65"/>
    </row>
    <row r="3" spans="3:40" ht="3.6" customHeight="1" thickBot="1" x14ac:dyDescent="0.3"/>
    <row r="4" spans="3:40" ht="33" customHeight="1" thickBot="1" x14ac:dyDescent="0.3">
      <c r="C4" s="105" t="s">
        <v>29</v>
      </c>
      <c r="E4" s="60" t="s">
        <v>20</v>
      </c>
      <c r="F4" s="62"/>
      <c r="G4" s="61"/>
      <c r="H4" s="64" t="s">
        <v>21</v>
      </c>
      <c r="I4" s="132" t="s">
        <v>22</v>
      </c>
      <c r="J4" s="133"/>
      <c r="K4" s="134"/>
      <c r="L4" s="135" t="s">
        <v>23</v>
      </c>
      <c r="M4" s="127"/>
      <c r="N4" s="136"/>
      <c r="O4" s="126" t="s">
        <v>24</v>
      </c>
      <c r="P4" s="127"/>
      <c r="Q4" s="128"/>
      <c r="R4" s="135" t="s">
        <v>25</v>
      </c>
      <c r="S4" s="127"/>
      <c r="T4" s="136"/>
      <c r="U4" s="126" t="s">
        <v>26</v>
      </c>
      <c r="V4" s="127"/>
      <c r="W4" s="128"/>
      <c r="X4" s="135" t="s">
        <v>27</v>
      </c>
      <c r="Y4" s="127"/>
      <c r="Z4" s="136"/>
      <c r="AA4" s="126" t="s">
        <v>28</v>
      </c>
      <c r="AB4" s="127"/>
      <c r="AC4" s="128"/>
      <c r="AD4" s="129" t="s">
        <v>30</v>
      </c>
      <c r="AE4" s="130"/>
      <c r="AF4" s="131"/>
    </row>
    <row r="5" spans="3:40" ht="15.75" customHeight="1" x14ac:dyDescent="0.25">
      <c r="C5" s="125" t="s">
        <v>2</v>
      </c>
      <c r="D5" s="66">
        <v>1</v>
      </c>
      <c r="E5" s="32" t="str">
        <f>IF(VLOOKUP(D5,'ЖДРЕБ,ТАБЕЛА'!$B$4:$C$11,2,FALSE)="","",VLOOKUP(D5,'ЖДРЕБ,ТАБЕЛА'!$B$4:$C$11,2,FALSE))</f>
        <v>Изабела Ковачовска (140)</v>
      </c>
      <c r="F5" s="31" t="s">
        <v>0</v>
      </c>
      <c r="G5" s="66">
        <v>4</v>
      </c>
      <c r="H5" s="40" t="str">
        <f>IF(VLOOKUP(G5,'ЖДРЕБ,ТАБЕЛА'!$B$4:$C$11,2,FALSE)="","",VLOOKUP(G5,'ЖДРЕБ,ТАБЕЛА'!$B$4:$C$11,2,FALSE))</f>
        <v>Моника Стајковска (337)</v>
      </c>
      <c r="I5" s="51">
        <v>11</v>
      </c>
      <c r="J5" s="33"/>
      <c r="K5" s="52">
        <v>4</v>
      </c>
      <c r="L5" s="44">
        <v>11</v>
      </c>
      <c r="M5" s="33"/>
      <c r="N5" s="56">
        <v>4</v>
      </c>
      <c r="O5" s="51">
        <v>11</v>
      </c>
      <c r="P5" s="33"/>
      <c r="Q5" s="52">
        <v>7</v>
      </c>
      <c r="R5" s="44"/>
      <c r="S5" s="33"/>
      <c r="T5" s="56"/>
      <c r="U5" s="51"/>
      <c r="V5" s="33" t="s">
        <v>1</v>
      </c>
      <c r="W5" s="52"/>
      <c r="X5" s="44"/>
      <c r="Y5" s="33" t="s">
        <v>1</v>
      </c>
      <c r="Z5" s="56"/>
      <c r="AA5" s="51"/>
      <c r="AB5" s="33" t="s">
        <v>1</v>
      </c>
      <c r="AC5" s="52"/>
      <c r="AD5" s="59">
        <f>IF(I5="","",SUM(SUMPRODUCT(--(I5&gt;K5)),SUMPRODUCT(--(L5&gt;N5)),SUMPRODUCT(--(O5&gt;Q5)),SUMPRODUCT(--(R5&gt;T5)),SUMPRODUCT(--(U5&gt;W5)),SUMPRODUCT(--(X5&gt;Z5)),SUMPRODUCT(--(AA5&gt;AC5))))</f>
        <v>3</v>
      </c>
      <c r="AE5" s="34" t="s">
        <v>1</v>
      </c>
      <c r="AF5" s="35">
        <f>IF(K5="","",SUM(SUMPRODUCT(--(I5&lt;K5)),SUMPRODUCT(--(L5&lt;N5)),SUMPRODUCT(--(O5&lt;Q5)),SUMPRODUCT(--(R5&lt;T5)),SUMPRODUCT(--(U5&lt;W5)),SUMPRODUCT(--(X5&lt;Z5)),SUMPRODUCT(--(AA5&lt;AC5))))</f>
        <v>0</v>
      </c>
      <c r="AH5" s="1">
        <f>SUM(I5,L5,O5,R5,U5,X5,AA5)</f>
        <v>33</v>
      </c>
      <c r="AI5" s="2">
        <f>SUM(K5,N5,Q5,T5,W5,Z5,AC5,)</f>
        <v>15</v>
      </c>
      <c r="AK5" s="6">
        <f>IF(AD5="","",IF(AD5&gt;AF5,1,0))</f>
        <v>1</v>
      </c>
      <c r="AL5" s="6">
        <f>IF(AD5="","",IF(AK5=1,0,1))</f>
        <v>0</v>
      </c>
    </row>
    <row r="6" spans="3:40" x14ac:dyDescent="0.25">
      <c r="C6" s="123"/>
      <c r="D6" s="67">
        <v>2</v>
      </c>
      <c r="E6" s="22" t="str">
        <f>IF(VLOOKUP(D6,'ЖДРЕБ,ТАБЕЛА'!$B$4:$C$11,2,FALSE)="","",VLOOKUP(D6,'ЖДРЕБ,ТАБЕЛА'!$B$4:$C$11,2,FALSE))</f>
        <v xml:space="preserve">Фани Јованоска (193) </v>
      </c>
      <c r="F6" s="21" t="s">
        <v>0</v>
      </c>
      <c r="G6" s="67">
        <v>6</v>
      </c>
      <c r="H6" s="37" t="str">
        <f>IF(VLOOKUP(G6,'ЖДРЕБ,ТАБЕЛА'!$B$4:$C$11,2,FALSE)="","",VLOOKUP(G6,'ЖДРЕБ,ТАБЕЛА'!$B$4:$C$11,2,FALSE))</f>
        <v>Сара А.Стојановска (182)</v>
      </c>
      <c r="I6" s="45">
        <v>11</v>
      </c>
      <c r="J6" s="23"/>
      <c r="K6" s="46">
        <v>2</v>
      </c>
      <c r="L6" s="41">
        <v>8</v>
      </c>
      <c r="M6" s="23"/>
      <c r="N6" s="53">
        <v>11</v>
      </c>
      <c r="O6" s="45">
        <v>11</v>
      </c>
      <c r="P6" s="23"/>
      <c r="Q6" s="46">
        <v>9</v>
      </c>
      <c r="R6" s="41">
        <v>10</v>
      </c>
      <c r="S6" s="23"/>
      <c r="T6" s="53">
        <v>12</v>
      </c>
      <c r="U6" s="45">
        <v>11</v>
      </c>
      <c r="V6" s="23" t="s">
        <v>1</v>
      </c>
      <c r="W6" s="46">
        <v>3</v>
      </c>
      <c r="X6" s="41"/>
      <c r="Y6" s="23" t="s">
        <v>1</v>
      </c>
      <c r="Z6" s="53"/>
      <c r="AA6" s="45"/>
      <c r="AB6" s="23" t="s">
        <v>1</v>
      </c>
      <c r="AC6" s="46"/>
      <c r="AD6" s="58">
        <f t="shared" ref="AD6:AD8" si="0">IF(I6="","",SUM(SUMPRODUCT(--(I6&gt;K6)),SUMPRODUCT(--(L6&gt;N6)),SUMPRODUCT(--(O6&gt;Q6)),SUMPRODUCT(--(R6&gt;T6)),SUMPRODUCT(--(U6&gt;W6)),SUMPRODUCT(--(X6&gt;Z6)),SUMPRODUCT(--(AA6&gt;AC6))))</f>
        <v>3</v>
      </c>
      <c r="AE6" s="24" t="s">
        <v>1</v>
      </c>
      <c r="AF6" s="25">
        <f t="shared" ref="AF6:AF8" si="1">IF(K6="","",SUM(SUMPRODUCT(--(I6&lt;K6)),SUMPRODUCT(--(L6&lt;N6)),SUMPRODUCT(--(O6&lt;Q6)),SUMPRODUCT(--(R6&lt;T6)),SUMPRODUCT(--(U6&lt;W6)),SUMPRODUCT(--(X6&lt;Z6)),SUMPRODUCT(--(AA6&lt;AC6))))</f>
        <v>2</v>
      </c>
      <c r="AH6" s="3">
        <f t="shared" ref="AH6:AH8" si="2">SUM(I6,L6,O6,R6,U6,X6,AA6)</f>
        <v>51</v>
      </c>
      <c r="AI6" s="4">
        <f t="shared" ref="AI6:AI8" si="3">SUM(K6,N6,Q6,T6,W6,Z6,AC6,)</f>
        <v>37</v>
      </c>
      <c r="AK6" s="6">
        <f t="shared" ref="AK6:AK32" si="4">IF(AD6="","",IF(AD6&gt;AF6,1,0))</f>
        <v>1</v>
      </c>
      <c r="AL6" s="6">
        <f t="shared" ref="AL6:AL32" si="5">IF(AD6="","",IF(AK6=1,0,1))</f>
        <v>0</v>
      </c>
    </row>
    <row r="7" spans="3:40" x14ac:dyDescent="0.25">
      <c r="C7" s="123"/>
      <c r="D7" s="67">
        <v>3</v>
      </c>
      <c r="E7" s="22" t="str">
        <f>IF(VLOOKUP(D7,'ЖДРЕБ,ТАБЕЛА'!$B$4:$C$11,2,FALSE)="","",VLOOKUP(D7,'ЖДРЕБ,ТАБЕЛА'!$B$4:$C$11,2,FALSE))</f>
        <v>Софија Хасану (194)</v>
      </c>
      <c r="F7" s="21" t="s">
        <v>0</v>
      </c>
      <c r="G7" s="67">
        <v>8</v>
      </c>
      <c r="H7" s="37" t="str">
        <f>IF(VLOOKUP(G7,'ЖДРЕБ,ТАБЕЛА'!$B$4:$C$11,2,FALSE)="","",VLOOKUP(G7,'ЖДРЕБ,ТАБЕЛА'!$B$4:$C$11,2,FALSE))</f>
        <v>Сара Ризовска (339)</v>
      </c>
      <c r="I7" s="45">
        <v>11</v>
      </c>
      <c r="J7" s="23"/>
      <c r="K7" s="46">
        <v>7</v>
      </c>
      <c r="L7" s="41">
        <v>11</v>
      </c>
      <c r="M7" s="23"/>
      <c r="N7" s="53">
        <v>6</v>
      </c>
      <c r="O7" s="45">
        <v>11</v>
      </c>
      <c r="P7" s="23"/>
      <c r="Q7" s="46">
        <v>7</v>
      </c>
      <c r="R7" s="41"/>
      <c r="S7" s="23"/>
      <c r="T7" s="53"/>
      <c r="U7" s="45"/>
      <c r="V7" s="23" t="s">
        <v>1</v>
      </c>
      <c r="W7" s="46"/>
      <c r="X7" s="41"/>
      <c r="Y7" s="23" t="s">
        <v>1</v>
      </c>
      <c r="Z7" s="53"/>
      <c r="AA7" s="45"/>
      <c r="AB7" s="23" t="s">
        <v>1</v>
      </c>
      <c r="AC7" s="46"/>
      <c r="AD7" s="58">
        <f t="shared" si="0"/>
        <v>3</v>
      </c>
      <c r="AE7" s="24" t="s">
        <v>1</v>
      </c>
      <c r="AF7" s="25">
        <f t="shared" si="1"/>
        <v>0</v>
      </c>
      <c r="AH7" s="3">
        <f t="shared" si="2"/>
        <v>33</v>
      </c>
      <c r="AI7" s="4">
        <f t="shared" si="3"/>
        <v>20</v>
      </c>
      <c r="AK7" s="6">
        <f t="shared" si="4"/>
        <v>1</v>
      </c>
      <c r="AL7" s="6">
        <f t="shared" si="5"/>
        <v>0</v>
      </c>
    </row>
    <row r="8" spans="3:40" ht="16.5" thickBot="1" x14ac:dyDescent="0.3">
      <c r="C8" s="123"/>
      <c r="D8" s="68">
        <v>5</v>
      </c>
      <c r="E8" s="22" t="str">
        <f>IF(VLOOKUP(D8,'ЖДРЕБ,ТАБЕЛА'!$B$4:$C$11,2,FALSE)="","",VLOOKUP(D8,'ЖДРЕБ,ТАБЕЛА'!$B$4:$C$11,2,FALSE))</f>
        <v>Матеја Смолиќ (214)</v>
      </c>
      <c r="F8" s="21" t="s">
        <v>0</v>
      </c>
      <c r="G8" s="68">
        <v>7</v>
      </c>
      <c r="H8" s="37" t="str">
        <f>IF(VLOOKUP(G8,'ЖДРЕБ,ТАБЕЛА'!$B$4:$C$11,2,FALSE)="","",VLOOKUP(G8,'ЖДРЕБ,ТАБЕЛА'!$B$4:$C$11,2,FALSE))</f>
        <v>Камелија Стојческа (20)</v>
      </c>
      <c r="I8" s="45">
        <v>12</v>
      </c>
      <c r="J8" s="23"/>
      <c r="K8" s="46">
        <v>10</v>
      </c>
      <c r="L8" s="41">
        <v>11</v>
      </c>
      <c r="M8" s="23"/>
      <c r="N8" s="53">
        <v>6</v>
      </c>
      <c r="O8" s="45">
        <v>7</v>
      </c>
      <c r="P8" s="23"/>
      <c r="Q8" s="46">
        <v>11</v>
      </c>
      <c r="R8" s="41">
        <v>11</v>
      </c>
      <c r="S8" s="23"/>
      <c r="T8" s="53">
        <v>6</v>
      </c>
      <c r="U8" s="45"/>
      <c r="V8" s="23" t="s">
        <v>1</v>
      </c>
      <c r="W8" s="46"/>
      <c r="X8" s="41"/>
      <c r="Y8" s="23" t="s">
        <v>1</v>
      </c>
      <c r="Z8" s="53"/>
      <c r="AA8" s="45"/>
      <c r="AB8" s="23" t="s">
        <v>1</v>
      </c>
      <c r="AC8" s="46"/>
      <c r="AD8" s="58">
        <f t="shared" si="0"/>
        <v>3</v>
      </c>
      <c r="AE8" s="24" t="s">
        <v>1</v>
      </c>
      <c r="AF8" s="25">
        <f t="shared" si="1"/>
        <v>1</v>
      </c>
      <c r="AH8" s="3">
        <f t="shared" si="2"/>
        <v>41</v>
      </c>
      <c r="AI8" s="4">
        <f t="shared" si="3"/>
        <v>33</v>
      </c>
      <c r="AK8" s="6">
        <f t="shared" si="4"/>
        <v>1</v>
      </c>
      <c r="AL8" s="6">
        <f t="shared" si="5"/>
        <v>0</v>
      </c>
      <c r="AN8" s="63"/>
    </row>
    <row r="9" spans="3:40" ht="15.75" customHeight="1" x14ac:dyDescent="0.25">
      <c r="C9" s="119" t="s">
        <v>3</v>
      </c>
      <c r="D9" s="84">
        <v>1</v>
      </c>
      <c r="E9" s="18" t="str">
        <f>IF(VLOOKUP(D9,'ЖДРЕБ,ТАБЕЛА'!$B$4:$C$11,2,FALSE)="","",VLOOKUP(D9,'ЖДРЕБ,ТАБЕЛА'!$B$4:$C$11,2,FALSE))</f>
        <v>Изабела Ковачовска (140)</v>
      </c>
      <c r="F9" s="26" t="s">
        <v>0</v>
      </c>
      <c r="G9" s="84">
        <v>6</v>
      </c>
      <c r="H9" s="38" t="str">
        <f>IF(VLOOKUP(G9,'ЖДРЕБ,ТАБЕЛА'!$B$4:$C$11,2,FALSE)="","",VLOOKUP(G9,'ЖДРЕБ,ТАБЕЛА'!$B$4:$C$11,2,FALSE))</f>
        <v>Сара А.Стојановска (182)</v>
      </c>
      <c r="I9" s="47">
        <v>11</v>
      </c>
      <c r="J9" s="27"/>
      <c r="K9" s="48">
        <v>5</v>
      </c>
      <c r="L9" s="42">
        <v>11</v>
      </c>
      <c r="M9" s="27"/>
      <c r="N9" s="54">
        <v>9</v>
      </c>
      <c r="O9" s="47">
        <v>11</v>
      </c>
      <c r="P9" s="27"/>
      <c r="Q9" s="48">
        <v>5</v>
      </c>
      <c r="R9" s="42"/>
      <c r="S9" s="27"/>
      <c r="T9" s="54"/>
      <c r="U9" s="47"/>
      <c r="V9" s="27" t="s">
        <v>1</v>
      </c>
      <c r="W9" s="48"/>
      <c r="X9" s="42"/>
      <c r="Y9" s="27" t="s">
        <v>1</v>
      </c>
      <c r="Z9" s="54"/>
      <c r="AA9" s="47"/>
      <c r="AB9" s="27" t="s">
        <v>1</v>
      </c>
      <c r="AC9" s="48"/>
      <c r="AD9" s="57">
        <f>IF(I9="","",SUM(SUMPRODUCT(--(I9&gt;K9)),SUMPRODUCT(--(L9&gt;N9)),SUMPRODUCT(--(O9&gt;Q9)),SUMPRODUCT(--(R9&gt;T9)),SUMPRODUCT(--(U9&gt;W9)),SUMPRODUCT(--(X9&gt;Z9)),SUMPRODUCT(--(AA9&gt;AC9))))</f>
        <v>3</v>
      </c>
      <c r="AE9" s="19" t="s">
        <v>1</v>
      </c>
      <c r="AF9" s="20">
        <f>IF(K9="","",SUM(SUMPRODUCT(--(I9&lt;K9)),SUMPRODUCT(--(L9&lt;N9)),SUMPRODUCT(--(O9&lt;Q9)),SUMPRODUCT(--(R9&lt;T9)),SUMPRODUCT(--(U9&lt;W9)),SUMPRODUCT(--(X9&lt;Z9)),SUMPRODUCT(--(AA9&lt;AC9))))</f>
        <v>0</v>
      </c>
      <c r="AH9" s="1">
        <f>SUM(I9,L9,O9,R9,U9,X9,AA9)</f>
        <v>33</v>
      </c>
      <c r="AI9" s="2">
        <f>SUM(K9,N9,Q9,T9,W9,Z9,AC9,)</f>
        <v>19</v>
      </c>
      <c r="AK9" s="6">
        <f t="shared" si="4"/>
        <v>1</v>
      </c>
      <c r="AL9" s="6">
        <f t="shared" si="5"/>
        <v>0</v>
      </c>
    </row>
    <row r="10" spans="3:40" x14ac:dyDescent="0.25">
      <c r="C10" s="120"/>
      <c r="D10" s="69">
        <v>4</v>
      </c>
      <c r="E10" s="29" t="str">
        <f>IF(VLOOKUP(D10,'ЖДРЕБ,ТАБЕЛА'!$B$4:$C$11,2,FALSE)="","",VLOOKUP(D10,'ЖДРЕБ,ТАБЕЛА'!$B$4:$C$11,2,FALSE))</f>
        <v>Моника Стајковска (337)</v>
      </c>
      <c r="F10" s="28" t="s">
        <v>0</v>
      </c>
      <c r="G10" s="69">
        <v>8</v>
      </c>
      <c r="H10" s="39" t="str">
        <f>IF(VLOOKUP(G10,'ЖДРЕБ,ТАБЕЛА'!$B$4:$C$11,2,FALSE)="","",VLOOKUP(G10,'ЖДРЕБ,ТАБЕЛА'!$B$4:$C$11,2,FALSE))</f>
        <v>Сара Ризовска (339)</v>
      </c>
      <c r="I10" s="49">
        <v>11</v>
      </c>
      <c r="J10" s="30"/>
      <c r="K10" s="50">
        <v>3</v>
      </c>
      <c r="L10" s="43">
        <v>11</v>
      </c>
      <c r="M10" s="30"/>
      <c r="N10" s="55">
        <v>5</v>
      </c>
      <c r="O10" s="49">
        <v>11</v>
      </c>
      <c r="P10" s="30"/>
      <c r="Q10" s="50">
        <v>3</v>
      </c>
      <c r="R10" s="43"/>
      <c r="S10" s="30"/>
      <c r="T10" s="55"/>
      <c r="U10" s="49"/>
      <c r="V10" s="30" t="s">
        <v>1</v>
      </c>
      <c r="W10" s="50"/>
      <c r="X10" s="43"/>
      <c r="Y10" s="30" t="s">
        <v>1</v>
      </c>
      <c r="Z10" s="55"/>
      <c r="AA10" s="49"/>
      <c r="AB10" s="30" t="s">
        <v>1</v>
      </c>
      <c r="AC10" s="50"/>
      <c r="AD10" s="58">
        <f t="shared" ref="AD10:AD13" si="6">IF(I10="","",SUM(SUMPRODUCT(--(I10&gt;K10)),SUMPRODUCT(--(L10&gt;N10)),SUMPRODUCT(--(O10&gt;Q10)),SUMPRODUCT(--(R10&gt;T10)),SUMPRODUCT(--(U10&gt;W10)),SUMPRODUCT(--(X10&gt;Z10)),SUMPRODUCT(--(AA10&gt;AC10))))</f>
        <v>3</v>
      </c>
      <c r="AE10" s="24" t="s">
        <v>1</v>
      </c>
      <c r="AF10" s="25">
        <f t="shared" ref="AF10:AF13" si="7">IF(K10="","",SUM(SUMPRODUCT(--(I10&lt;K10)),SUMPRODUCT(--(L10&lt;N10)),SUMPRODUCT(--(O10&lt;Q10)),SUMPRODUCT(--(R10&lt;T10)),SUMPRODUCT(--(U10&lt;W10)),SUMPRODUCT(--(X10&lt;Z10)),SUMPRODUCT(--(AA10&lt;AC10))))</f>
        <v>0</v>
      </c>
      <c r="AH10" s="3">
        <f t="shared" ref="AH10:AH13" si="8">SUM(I10,L10,O10,R10,U10,X10,AA10)</f>
        <v>33</v>
      </c>
      <c r="AI10" s="4">
        <f t="shared" ref="AI10:AI13" si="9">SUM(K10,N10,Q10,T10,W10,Z10,AC10,)</f>
        <v>11</v>
      </c>
      <c r="AK10" s="6">
        <f t="shared" si="4"/>
        <v>1</v>
      </c>
      <c r="AL10" s="6">
        <f t="shared" si="5"/>
        <v>0</v>
      </c>
    </row>
    <row r="11" spans="3:40" x14ac:dyDescent="0.25">
      <c r="C11" s="120"/>
      <c r="D11" s="69">
        <v>2</v>
      </c>
      <c r="E11" s="29" t="str">
        <f>IF(VLOOKUP(D11,'ЖДРЕБ,ТАБЕЛА'!$B$4:$C$11,2,FALSE)="","",VLOOKUP(D11,'ЖДРЕБ,ТАБЕЛА'!$B$4:$C$11,2,FALSE))</f>
        <v xml:space="preserve">Фани Јованоска (193) </v>
      </c>
      <c r="F11" s="28" t="s">
        <v>0</v>
      </c>
      <c r="G11" s="69">
        <v>7</v>
      </c>
      <c r="H11" s="39" t="str">
        <f>IF(VLOOKUP(G11,'ЖДРЕБ,ТАБЕЛА'!$B$4:$C$11,2,FALSE)="","",VLOOKUP(G11,'ЖДРЕБ,ТАБЕЛА'!$B$4:$C$11,2,FALSE))</f>
        <v>Камелија Стојческа (20)</v>
      </c>
      <c r="I11" s="49">
        <v>11</v>
      </c>
      <c r="J11" s="30"/>
      <c r="K11" s="50">
        <v>4</v>
      </c>
      <c r="L11" s="43">
        <v>11</v>
      </c>
      <c r="M11" s="30"/>
      <c r="N11" s="55">
        <v>7</v>
      </c>
      <c r="O11" s="49">
        <v>11</v>
      </c>
      <c r="P11" s="30"/>
      <c r="Q11" s="50">
        <v>7</v>
      </c>
      <c r="R11" s="43"/>
      <c r="S11" s="30"/>
      <c r="T11" s="55"/>
      <c r="U11" s="49"/>
      <c r="V11" s="30" t="s">
        <v>1</v>
      </c>
      <c r="W11" s="50"/>
      <c r="X11" s="43"/>
      <c r="Y11" s="30" t="s">
        <v>1</v>
      </c>
      <c r="Z11" s="55"/>
      <c r="AA11" s="49"/>
      <c r="AB11" s="30" t="s">
        <v>1</v>
      </c>
      <c r="AC11" s="50"/>
      <c r="AD11" s="58">
        <f t="shared" si="6"/>
        <v>3</v>
      </c>
      <c r="AE11" s="24" t="s">
        <v>1</v>
      </c>
      <c r="AF11" s="25">
        <f t="shared" si="7"/>
        <v>0</v>
      </c>
      <c r="AH11" s="3">
        <f t="shared" si="8"/>
        <v>33</v>
      </c>
      <c r="AI11" s="4">
        <f t="shared" si="9"/>
        <v>18</v>
      </c>
      <c r="AK11" s="6">
        <f t="shared" si="4"/>
        <v>1</v>
      </c>
      <c r="AL11" s="6">
        <f t="shared" si="5"/>
        <v>0</v>
      </c>
    </row>
    <row r="12" spans="3:40" ht="16.5" thickBot="1" x14ac:dyDescent="0.3">
      <c r="C12" s="121"/>
      <c r="D12" s="85">
        <v>3</v>
      </c>
      <c r="E12" s="86" t="str">
        <f>IF(VLOOKUP(D12,'ЖДРЕБ,ТАБЕЛА'!$B$4:$C$11,2,FALSE)="","",VLOOKUP(D12,'ЖДРЕБ,ТАБЕЛА'!$B$4:$C$11,2,FALSE))</f>
        <v>Софија Хасану (194)</v>
      </c>
      <c r="F12" s="87" t="s">
        <v>0</v>
      </c>
      <c r="G12" s="85">
        <v>5</v>
      </c>
      <c r="H12" s="88" t="str">
        <f>IF(VLOOKUP(G12,'ЖДРЕБ,ТАБЕЛА'!$B$4:$C$11,2,FALSE)="","",VLOOKUP(G12,'ЖДРЕБ,ТАБЕЛА'!$B$4:$C$11,2,FALSE))</f>
        <v>Матеја Смолиќ (214)</v>
      </c>
      <c r="I12" s="89">
        <v>11</v>
      </c>
      <c r="J12" s="90"/>
      <c r="K12" s="91">
        <v>5</v>
      </c>
      <c r="L12" s="92">
        <v>11</v>
      </c>
      <c r="M12" s="90"/>
      <c r="N12" s="93">
        <v>8</v>
      </c>
      <c r="O12" s="89">
        <v>11</v>
      </c>
      <c r="P12" s="90"/>
      <c r="Q12" s="91">
        <v>8</v>
      </c>
      <c r="R12" s="92"/>
      <c r="S12" s="90"/>
      <c r="T12" s="93"/>
      <c r="U12" s="89"/>
      <c r="V12" s="90" t="s">
        <v>1</v>
      </c>
      <c r="W12" s="91"/>
      <c r="X12" s="92"/>
      <c r="Y12" s="90" t="s">
        <v>1</v>
      </c>
      <c r="Z12" s="93"/>
      <c r="AA12" s="89"/>
      <c r="AB12" s="90" t="s">
        <v>1</v>
      </c>
      <c r="AC12" s="91"/>
      <c r="AD12" s="94">
        <f t="shared" si="6"/>
        <v>3</v>
      </c>
      <c r="AE12" s="95" t="s">
        <v>1</v>
      </c>
      <c r="AF12" s="96">
        <f t="shared" si="7"/>
        <v>0</v>
      </c>
      <c r="AH12" s="3">
        <f t="shared" si="8"/>
        <v>33</v>
      </c>
      <c r="AI12" s="4">
        <f t="shared" si="9"/>
        <v>21</v>
      </c>
      <c r="AK12" s="6">
        <f t="shared" si="4"/>
        <v>1</v>
      </c>
      <c r="AL12" s="6">
        <f t="shared" si="5"/>
        <v>0</v>
      </c>
    </row>
    <row r="13" spans="3:40" x14ac:dyDescent="0.25">
      <c r="C13" s="122" t="s">
        <v>4</v>
      </c>
      <c r="D13" s="83">
        <v>1</v>
      </c>
      <c r="E13" s="32" t="str">
        <f>IF(VLOOKUP(D13,'ЖДРЕБ,ТАБЕЛА'!$B$4:$C$11,2,FALSE)="","",VLOOKUP(D13,'ЖДРЕБ,ТАБЕЛА'!$B$4:$C$11,2,FALSE))</f>
        <v>Изабела Ковачовска (140)</v>
      </c>
      <c r="F13" s="31" t="s">
        <v>0</v>
      </c>
      <c r="G13" s="83">
        <v>8</v>
      </c>
      <c r="H13" s="40" t="str">
        <f>IF(VLOOKUP(G13,'ЖДРЕБ,ТАБЕЛА'!$B$4:$C$11,2,FALSE)="","",VLOOKUP(G13,'ЖДРЕБ,ТАБЕЛА'!$B$4:$C$11,2,FALSE))</f>
        <v>Сара Ризовска (339)</v>
      </c>
      <c r="I13" s="51">
        <v>11</v>
      </c>
      <c r="J13" s="33"/>
      <c r="K13" s="52">
        <v>6</v>
      </c>
      <c r="L13" s="44">
        <v>11</v>
      </c>
      <c r="M13" s="33"/>
      <c r="N13" s="56">
        <v>7</v>
      </c>
      <c r="O13" s="51">
        <v>11</v>
      </c>
      <c r="P13" s="33"/>
      <c r="Q13" s="52">
        <v>5</v>
      </c>
      <c r="R13" s="44"/>
      <c r="S13" s="33"/>
      <c r="T13" s="56"/>
      <c r="U13" s="51"/>
      <c r="V13" s="33" t="s">
        <v>1</v>
      </c>
      <c r="W13" s="52"/>
      <c r="X13" s="44"/>
      <c r="Y13" s="33" t="s">
        <v>1</v>
      </c>
      <c r="Z13" s="56"/>
      <c r="AA13" s="51"/>
      <c r="AB13" s="33" t="s">
        <v>1</v>
      </c>
      <c r="AC13" s="52"/>
      <c r="AD13" s="59">
        <f t="shared" si="6"/>
        <v>3</v>
      </c>
      <c r="AE13" s="34" t="s">
        <v>1</v>
      </c>
      <c r="AF13" s="35">
        <f t="shared" si="7"/>
        <v>0</v>
      </c>
      <c r="AH13" s="1">
        <f t="shared" si="8"/>
        <v>33</v>
      </c>
      <c r="AI13" s="2">
        <f t="shared" si="9"/>
        <v>18</v>
      </c>
      <c r="AK13" s="6">
        <f t="shared" si="4"/>
        <v>1</v>
      </c>
      <c r="AL13" s="6">
        <f t="shared" si="5"/>
        <v>0</v>
      </c>
    </row>
    <row r="14" spans="3:40" x14ac:dyDescent="0.25">
      <c r="C14" s="123"/>
      <c r="D14" s="67">
        <v>6</v>
      </c>
      <c r="E14" s="22" t="str">
        <f>IF(VLOOKUP(D14,'ЖДРЕБ,ТАБЕЛА'!$B$4:$C$11,2,FALSE)="","",VLOOKUP(D14,'ЖДРЕБ,ТАБЕЛА'!$B$4:$C$11,2,FALSE))</f>
        <v>Сара А.Стојановска (182)</v>
      </c>
      <c r="F14" s="21" t="s">
        <v>0</v>
      </c>
      <c r="G14" s="67">
        <v>7</v>
      </c>
      <c r="H14" s="37" t="str">
        <f>IF(VLOOKUP(G14,'ЖДРЕБ,ТАБЕЛА'!$B$4:$C$11,2,FALSE)="","",VLOOKUP(G14,'ЖДРЕБ,ТАБЕЛА'!$B$4:$C$11,2,FALSE))</f>
        <v>Камелија Стојческа (20)</v>
      </c>
      <c r="I14" s="45">
        <v>11</v>
      </c>
      <c r="J14" s="23"/>
      <c r="K14" s="46">
        <v>5</v>
      </c>
      <c r="L14" s="41">
        <v>11</v>
      </c>
      <c r="M14" s="23"/>
      <c r="N14" s="53">
        <v>7</v>
      </c>
      <c r="O14" s="45">
        <v>11</v>
      </c>
      <c r="P14" s="23"/>
      <c r="Q14" s="46">
        <v>6</v>
      </c>
      <c r="R14" s="41"/>
      <c r="S14" s="23"/>
      <c r="T14" s="53"/>
      <c r="U14" s="45"/>
      <c r="V14" s="23" t="s">
        <v>1</v>
      </c>
      <c r="W14" s="46"/>
      <c r="X14" s="41"/>
      <c r="Y14" s="23" t="s">
        <v>1</v>
      </c>
      <c r="Z14" s="53"/>
      <c r="AA14" s="45"/>
      <c r="AB14" s="23" t="s">
        <v>1</v>
      </c>
      <c r="AC14" s="46"/>
      <c r="AD14" s="58">
        <f t="shared" ref="AD14:AD28" si="10">IF(I14="","",SUM(SUMPRODUCT(--(I14&gt;K14)),SUMPRODUCT(--(L14&gt;N14)),SUMPRODUCT(--(O14&gt;Q14)),SUMPRODUCT(--(R14&gt;T14)),SUMPRODUCT(--(U14&gt;W14)),SUMPRODUCT(--(X14&gt;Z14)),SUMPRODUCT(--(AA14&gt;AC14))))</f>
        <v>3</v>
      </c>
      <c r="AE14" s="24" t="s">
        <v>1</v>
      </c>
      <c r="AF14" s="25">
        <f t="shared" ref="AF14:AF28" si="11">IF(K14="","",SUM(SUMPRODUCT(--(I14&lt;K14)),SUMPRODUCT(--(L14&lt;N14)),SUMPRODUCT(--(O14&lt;Q14)),SUMPRODUCT(--(R14&lt;T14)),SUMPRODUCT(--(U14&lt;W14)),SUMPRODUCT(--(X14&lt;Z14)),SUMPRODUCT(--(AA14&lt;AC14))))</f>
        <v>0</v>
      </c>
      <c r="AH14" s="3">
        <f t="shared" ref="AH14:AH32" si="12">SUM(I14,L14,O14,R14,U14,X14,AA14)</f>
        <v>33</v>
      </c>
      <c r="AI14" s="4">
        <f t="shared" ref="AI14:AI32" si="13">SUM(K14,N14,Q14,T14,W14,Z14,AC14,)</f>
        <v>18</v>
      </c>
      <c r="AK14" s="6">
        <f t="shared" si="4"/>
        <v>1</v>
      </c>
      <c r="AL14" s="6">
        <f t="shared" si="5"/>
        <v>0</v>
      </c>
    </row>
    <row r="15" spans="3:40" x14ac:dyDescent="0.25">
      <c r="C15" s="123"/>
      <c r="D15" s="67">
        <v>4</v>
      </c>
      <c r="E15" s="22" t="str">
        <f>IF(VLOOKUP(D15,'ЖДРЕБ,ТАБЕЛА'!$B$4:$C$11,2,FALSE)="","",VLOOKUP(D15,'ЖДРЕБ,ТАБЕЛА'!$B$4:$C$11,2,FALSE))</f>
        <v>Моника Стајковска (337)</v>
      </c>
      <c r="F15" s="21" t="s">
        <v>0</v>
      </c>
      <c r="G15" s="67">
        <v>5</v>
      </c>
      <c r="H15" s="37" t="str">
        <f>IF(VLOOKUP(G15,'ЖДРЕБ,ТАБЕЛА'!$B$4:$C$11,2,FALSE)="","",VLOOKUP(G15,'ЖДРЕБ,ТАБЕЛА'!$B$4:$C$11,2,FALSE))</f>
        <v>Матеја Смолиќ (214)</v>
      </c>
      <c r="I15" s="45">
        <v>11</v>
      </c>
      <c r="J15" s="23"/>
      <c r="K15" s="46">
        <v>7</v>
      </c>
      <c r="L15" s="41">
        <v>11</v>
      </c>
      <c r="M15" s="23"/>
      <c r="N15" s="53">
        <v>6</v>
      </c>
      <c r="O15" s="45">
        <v>11</v>
      </c>
      <c r="P15" s="23"/>
      <c r="Q15" s="46">
        <v>4</v>
      </c>
      <c r="R15" s="41"/>
      <c r="S15" s="23"/>
      <c r="T15" s="53"/>
      <c r="U15" s="45"/>
      <c r="V15" s="23" t="s">
        <v>1</v>
      </c>
      <c r="W15" s="46"/>
      <c r="X15" s="41"/>
      <c r="Y15" s="23" t="s">
        <v>1</v>
      </c>
      <c r="Z15" s="53"/>
      <c r="AA15" s="45"/>
      <c r="AB15" s="23" t="s">
        <v>1</v>
      </c>
      <c r="AC15" s="46"/>
      <c r="AD15" s="58">
        <f t="shared" si="10"/>
        <v>3</v>
      </c>
      <c r="AE15" s="24" t="s">
        <v>1</v>
      </c>
      <c r="AF15" s="25">
        <f t="shared" si="11"/>
        <v>0</v>
      </c>
      <c r="AH15" s="3">
        <f t="shared" si="12"/>
        <v>33</v>
      </c>
      <c r="AI15" s="4">
        <f t="shared" si="13"/>
        <v>17</v>
      </c>
      <c r="AK15" s="6">
        <f t="shared" si="4"/>
        <v>1</v>
      </c>
      <c r="AL15" s="6">
        <f t="shared" si="5"/>
        <v>0</v>
      </c>
    </row>
    <row r="16" spans="3:40" ht="16.5" thickBot="1" x14ac:dyDescent="0.3">
      <c r="C16" s="123"/>
      <c r="D16" s="68">
        <v>2</v>
      </c>
      <c r="E16" s="22" t="str">
        <f>IF(VLOOKUP(D16,'ЖДРЕБ,ТАБЕЛА'!$B$4:$C$11,2,FALSE)="","",VLOOKUP(D16,'ЖДРЕБ,ТАБЕЛА'!$B$4:$C$11,2,FALSE))</f>
        <v xml:space="preserve">Фани Јованоска (193) </v>
      </c>
      <c r="F16" s="21" t="s">
        <v>0</v>
      </c>
      <c r="G16" s="68">
        <v>3</v>
      </c>
      <c r="H16" s="37" t="str">
        <f>IF(VLOOKUP(G16,'ЖДРЕБ,ТАБЕЛА'!$B$4:$C$11,2,FALSE)="","",VLOOKUP(G16,'ЖДРЕБ,ТАБЕЛА'!$B$4:$C$11,2,FALSE))</f>
        <v>Софија Хасану (194)</v>
      </c>
      <c r="I16" s="45">
        <v>6</v>
      </c>
      <c r="J16" s="23"/>
      <c r="K16" s="46">
        <v>11</v>
      </c>
      <c r="L16" s="41">
        <v>5</v>
      </c>
      <c r="M16" s="23"/>
      <c r="N16" s="53">
        <v>11</v>
      </c>
      <c r="O16" s="45">
        <v>11</v>
      </c>
      <c r="P16" s="23"/>
      <c r="Q16" s="46">
        <v>6</v>
      </c>
      <c r="R16" s="41">
        <v>11</v>
      </c>
      <c r="S16" s="23"/>
      <c r="T16" s="53">
        <v>7</v>
      </c>
      <c r="U16" s="45">
        <v>11</v>
      </c>
      <c r="V16" s="23"/>
      <c r="W16" s="46">
        <v>5</v>
      </c>
      <c r="X16" s="41"/>
      <c r="Y16" s="23" t="s">
        <v>1</v>
      </c>
      <c r="Z16" s="53"/>
      <c r="AA16" s="45"/>
      <c r="AB16" s="23" t="s">
        <v>1</v>
      </c>
      <c r="AC16" s="46"/>
      <c r="AD16" s="58">
        <f t="shared" si="10"/>
        <v>3</v>
      </c>
      <c r="AE16" s="24" t="s">
        <v>1</v>
      </c>
      <c r="AF16" s="25">
        <f t="shared" si="11"/>
        <v>2</v>
      </c>
      <c r="AH16" s="3">
        <f t="shared" si="12"/>
        <v>44</v>
      </c>
      <c r="AI16" s="4">
        <f t="shared" si="13"/>
        <v>40</v>
      </c>
      <c r="AK16" s="6">
        <f t="shared" si="4"/>
        <v>1</v>
      </c>
      <c r="AL16" s="6">
        <f t="shared" si="5"/>
        <v>0</v>
      </c>
    </row>
    <row r="17" spans="3:38" x14ac:dyDescent="0.25">
      <c r="C17" s="119" t="s">
        <v>5</v>
      </c>
      <c r="D17" s="84">
        <v>1</v>
      </c>
      <c r="E17" s="18" t="str">
        <f>IF(VLOOKUP(D17,'ЖДРЕБ,ТАБЕЛА'!$B$4:$C$11,2,FALSE)="","",VLOOKUP(D17,'ЖДРЕБ,ТАБЕЛА'!$B$4:$C$11,2,FALSE))</f>
        <v>Изабела Ковачовска (140)</v>
      </c>
      <c r="F17" s="26" t="s">
        <v>0</v>
      </c>
      <c r="G17" s="84">
        <v>7</v>
      </c>
      <c r="H17" s="38" t="str">
        <f>IF(VLOOKUP(G17,'ЖДРЕБ,ТАБЕЛА'!$B$4:$C$11,2,FALSE)="","",VLOOKUP(G17,'ЖДРЕБ,ТАБЕЛА'!$B$4:$C$11,2,FALSE))</f>
        <v>Камелија Стојческа (20)</v>
      </c>
      <c r="I17" s="47">
        <v>11</v>
      </c>
      <c r="J17" s="27"/>
      <c r="K17" s="48">
        <v>2</v>
      </c>
      <c r="L17" s="42">
        <v>11</v>
      </c>
      <c r="M17" s="27"/>
      <c r="N17" s="54">
        <v>5</v>
      </c>
      <c r="O17" s="47">
        <v>11</v>
      </c>
      <c r="P17" s="27"/>
      <c r="Q17" s="48">
        <v>2</v>
      </c>
      <c r="R17" s="42"/>
      <c r="S17" s="27"/>
      <c r="T17" s="54"/>
      <c r="U17" s="47"/>
      <c r="V17" s="27" t="s">
        <v>1</v>
      </c>
      <c r="W17" s="48"/>
      <c r="X17" s="42"/>
      <c r="Y17" s="27" t="s">
        <v>1</v>
      </c>
      <c r="Z17" s="54"/>
      <c r="AA17" s="47"/>
      <c r="AB17" s="27" t="s">
        <v>1</v>
      </c>
      <c r="AC17" s="48"/>
      <c r="AD17" s="57">
        <f t="shared" si="10"/>
        <v>3</v>
      </c>
      <c r="AE17" s="19" t="s">
        <v>1</v>
      </c>
      <c r="AF17" s="20">
        <f t="shared" si="11"/>
        <v>0</v>
      </c>
      <c r="AH17" s="1">
        <f t="shared" si="12"/>
        <v>33</v>
      </c>
      <c r="AI17" s="2">
        <f t="shared" si="13"/>
        <v>9</v>
      </c>
      <c r="AK17" s="6">
        <f t="shared" si="4"/>
        <v>1</v>
      </c>
      <c r="AL17" s="6">
        <f t="shared" si="5"/>
        <v>0</v>
      </c>
    </row>
    <row r="18" spans="3:38" x14ac:dyDescent="0.25">
      <c r="C18" s="120"/>
      <c r="D18" s="69">
        <v>8</v>
      </c>
      <c r="E18" s="29" t="str">
        <f>IF(VLOOKUP(D18,'ЖДРЕБ,ТАБЕЛА'!$B$4:$C$11,2,FALSE)="","",VLOOKUP(D18,'ЖДРЕБ,ТАБЕЛА'!$B$4:$C$11,2,FALSE))</f>
        <v>Сара Ризовска (339)</v>
      </c>
      <c r="F18" s="28" t="s">
        <v>0</v>
      </c>
      <c r="G18" s="69">
        <v>5</v>
      </c>
      <c r="H18" s="39" t="str">
        <f>IF(VLOOKUP(G18,'ЖДРЕБ,ТАБЕЛА'!$B$4:$C$11,2,FALSE)="","",VLOOKUP(G18,'ЖДРЕБ,ТАБЕЛА'!$B$4:$C$11,2,FALSE))</f>
        <v>Матеја Смолиќ (214)</v>
      </c>
      <c r="I18" s="49">
        <v>10</v>
      </c>
      <c r="J18" s="30"/>
      <c r="K18" s="50">
        <v>12</v>
      </c>
      <c r="L18" s="43">
        <v>12</v>
      </c>
      <c r="M18" s="30"/>
      <c r="N18" s="55">
        <v>10</v>
      </c>
      <c r="O18" s="49">
        <v>8</v>
      </c>
      <c r="P18" s="30"/>
      <c r="Q18" s="50">
        <v>11</v>
      </c>
      <c r="R18" s="43">
        <v>3</v>
      </c>
      <c r="S18" s="30"/>
      <c r="T18" s="55">
        <v>11</v>
      </c>
      <c r="U18" s="49"/>
      <c r="V18" s="30" t="s">
        <v>1</v>
      </c>
      <c r="W18" s="50"/>
      <c r="X18" s="43"/>
      <c r="Y18" s="30" t="s">
        <v>1</v>
      </c>
      <c r="Z18" s="55"/>
      <c r="AA18" s="49"/>
      <c r="AB18" s="30" t="s">
        <v>1</v>
      </c>
      <c r="AC18" s="50"/>
      <c r="AD18" s="58">
        <f t="shared" si="10"/>
        <v>1</v>
      </c>
      <c r="AE18" s="24" t="s">
        <v>1</v>
      </c>
      <c r="AF18" s="25">
        <f t="shared" si="11"/>
        <v>3</v>
      </c>
      <c r="AH18" s="3">
        <f t="shared" si="12"/>
        <v>33</v>
      </c>
      <c r="AI18" s="4">
        <f t="shared" si="13"/>
        <v>44</v>
      </c>
      <c r="AK18" s="6">
        <f t="shared" si="4"/>
        <v>0</v>
      </c>
      <c r="AL18" s="6">
        <f t="shared" si="5"/>
        <v>1</v>
      </c>
    </row>
    <row r="19" spans="3:38" x14ac:dyDescent="0.25">
      <c r="C19" s="120"/>
      <c r="D19" s="69">
        <v>6</v>
      </c>
      <c r="E19" s="29" t="str">
        <f>IF(VLOOKUP(D19,'ЖДРЕБ,ТАБЕЛА'!$B$4:$C$11,2,FALSE)="","",VLOOKUP(D19,'ЖДРЕБ,ТАБЕЛА'!$B$4:$C$11,2,FALSE))</f>
        <v>Сара А.Стојановска (182)</v>
      </c>
      <c r="F19" s="28" t="s">
        <v>0</v>
      </c>
      <c r="G19" s="69">
        <v>3</v>
      </c>
      <c r="H19" s="39" t="str">
        <f>IF(VLOOKUP(G19,'ЖДРЕБ,ТАБЕЛА'!$B$4:$C$11,2,FALSE)="","",VLOOKUP(G19,'ЖДРЕБ,ТАБЕЛА'!$B$4:$C$11,2,FALSE))</f>
        <v>Софија Хасану (194)</v>
      </c>
      <c r="I19" s="49">
        <v>5</v>
      </c>
      <c r="J19" s="30"/>
      <c r="K19" s="50">
        <v>11</v>
      </c>
      <c r="L19" s="43">
        <v>11</v>
      </c>
      <c r="M19" s="30"/>
      <c r="N19" s="55">
        <v>4</v>
      </c>
      <c r="O19" s="49">
        <v>11</v>
      </c>
      <c r="P19" s="30"/>
      <c r="Q19" s="50">
        <v>6</v>
      </c>
      <c r="R19" s="43">
        <v>13</v>
      </c>
      <c r="S19" s="30"/>
      <c r="T19" s="55">
        <v>11</v>
      </c>
      <c r="U19" s="49"/>
      <c r="V19" s="30" t="s">
        <v>1</v>
      </c>
      <c r="W19" s="50"/>
      <c r="X19" s="43"/>
      <c r="Y19" s="30" t="s">
        <v>1</v>
      </c>
      <c r="Z19" s="55"/>
      <c r="AA19" s="49"/>
      <c r="AB19" s="30" t="s">
        <v>1</v>
      </c>
      <c r="AC19" s="50"/>
      <c r="AD19" s="58">
        <f t="shared" si="10"/>
        <v>3</v>
      </c>
      <c r="AE19" s="24" t="s">
        <v>1</v>
      </c>
      <c r="AF19" s="25">
        <f t="shared" si="11"/>
        <v>1</v>
      </c>
      <c r="AH19" s="3">
        <f t="shared" si="12"/>
        <v>40</v>
      </c>
      <c r="AI19" s="4">
        <f t="shared" si="13"/>
        <v>32</v>
      </c>
      <c r="AK19" s="6">
        <f t="shared" si="4"/>
        <v>1</v>
      </c>
      <c r="AL19" s="6">
        <f t="shared" si="5"/>
        <v>0</v>
      </c>
    </row>
    <row r="20" spans="3:38" ht="16.5" thickBot="1" x14ac:dyDescent="0.3">
      <c r="C20" s="121"/>
      <c r="D20" s="85">
        <v>4</v>
      </c>
      <c r="E20" s="86" t="str">
        <f>IF(VLOOKUP(D20,'ЖДРЕБ,ТАБЕЛА'!$B$4:$C$11,2,FALSE)="","",VLOOKUP(D20,'ЖДРЕБ,ТАБЕЛА'!$B$4:$C$11,2,FALSE))</f>
        <v>Моника Стајковска (337)</v>
      </c>
      <c r="F20" s="87" t="s">
        <v>0</v>
      </c>
      <c r="G20" s="85">
        <v>2</v>
      </c>
      <c r="H20" s="88" t="str">
        <f>IF(VLOOKUP(G20,'ЖДРЕБ,ТАБЕЛА'!$B$4:$C$11,2,FALSE)="","",VLOOKUP(G20,'ЖДРЕБ,ТАБЕЛА'!$B$4:$C$11,2,FALSE))</f>
        <v xml:space="preserve">Фани Јованоска (193) </v>
      </c>
      <c r="I20" s="89">
        <v>5</v>
      </c>
      <c r="J20" s="90"/>
      <c r="K20" s="91">
        <v>11</v>
      </c>
      <c r="L20" s="92">
        <v>9</v>
      </c>
      <c r="M20" s="90"/>
      <c r="N20" s="93">
        <v>11</v>
      </c>
      <c r="O20" s="89">
        <v>4</v>
      </c>
      <c r="P20" s="90"/>
      <c r="Q20" s="91">
        <v>11</v>
      </c>
      <c r="R20" s="92"/>
      <c r="S20" s="90"/>
      <c r="T20" s="93"/>
      <c r="U20" s="89"/>
      <c r="V20" s="90" t="s">
        <v>1</v>
      </c>
      <c r="W20" s="91"/>
      <c r="X20" s="92"/>
      <c r="Y20" s="90" t="s">
        <v>1</v>
      </c>
      <c r="Z20" s="93"/>
      <c r="AA20" s="89"/>
      <c r="AB20" s="90" t="s">
        <v>1</v>
      </c>
      <c r="AC20" s="91"/>
      <c r="AD20" s="94">
        <f t="shared" si="10"/>
        <v>0</v>
      </c>
      <c r="AE20" s="95" t="s">
        <v>1</v>
      </c>
      <c r="AF20" s="96">
        <f t="shared" si="11"/>
        <v>3</v>
      </c>
      <c r="AH20" s="3">
        <f t="shared" si="12"/>
        <v>18</v>
      </c>
      <c r="AI20" s="4">
        <f t="shared" si="13"/>
        <v>33</v>
      </c>
      <c r="AK20" s="6">
        <f t="shared" si="4"/>
        <v>0</v>
      </c>
      <c r="AL20" s="6">
        <f t="shared" si="5"/>
        <v>1</v>
      </c>
    </row>
    <row r="21" spans="3:38" x14ac:dyDescent="0.25">
      <c r="C21" s="122" t="s">
        <v>6</v>
      </c>
      <c r="D21" s="83">
        <v>1</v>
      </c>
      <c r="E21" s="32" t="str">
        <f>IF(VLOOKUP(D21,'ЖДРЕБ,ТАБЕЛА'!$B$4:$C$11,2,FALSE)="","",VLOOKUP(D21,'ЖДРЕБ,ТАБЕЛА'!$B$4:$C$11,2,FALSE))</f>
        <v>Изабела Ковачовска (140)</v>
      </c>
      <c r="F21" s="31" t="s">
        <v>0</v>
      </c>
      <c r="G21" s="83">
        <v>5</v>
      </c>
      <c r="H21" s="40" t="str">
        <f>IF(VLOOKUP(G21,'ЖДРЕБ,ТАБЕЛА'!$B$4:$C$11,2,FALSE)="","",VLOOKUP(G21,'ЖДРЕБ,ТАБЕЛА'!$B$4:$C$11,2,FALSE))</f>
        <v>Матеја Смолиќ (214)</v>
      </c>
      <c r="I21" s="51">
        <v>11</v>
      </c>
      <c r="J21" s="33"/>
      <c r="K21" s="52">
        <v>3</v>
      </c>
      <c r="L21" s="44">
        <v>11</v>
      </c>
      <c r="M21" s="33"/>
      <c r="N21" s="56">
        <v>5</v>
      </c>
      <c r="O21" s="51">
        <v>6</v>
      </c>
      <c r="P21" s="33"/>
      <c r="Q21" s="52">
        <v>11</v>
      </c>
      <c r="R21" s="44">
        <v>11</v>
      </c>
      <c r="S21" s="33"/>
      <c r="T21" s="56">
        <v>4</v>
      </c>
      <c r="U21" s="51"/>
      <c r="V21" s="33" t="s">
        <v>1</v>
      </c>
      <c r="W21" s="52"/>
      <c r="X21" s="44"/>
      <c r="Y21" s="33" t="s">
        <v>1</v>
      </c>
      <c r="Z21" s="56"/>
      <c r="AA21" s="51"/>
      <c r="AB21" s="33" t="s">
        <v>1</v>
      </c>
      <c r="AC21" s="52"/>
      <c r="AD21" s="59">
        <f t="shared" si="10"/>
        <v>3</v>
      </c>
      <c r="AE21" s="34" t="s">
        <v>1</v>
      </c>
      <c r="AF21" s="35">
        <f t="shared" si="11"/>
        <v>1</v>
      </c>
      <c r="AH21" s="1">
        <f t="shared" si="12"/>
        <v>39</v>
      </c>
      <c r="AI21" s="2">
        <f t="shared" si="13"/>
        <v>23</v>
      </c>
      <c r="AK21" s="6">
        <f t="shared" si="4"/>
        <v>1</v>
      </c>
      <c r="AL21" s="6">
        <f t="shared" si="5"/>
        <v>0</v>
      </c>
    </row>
    <row r="22" spans="3:38" x14ac:dyDescent="0.25">
      <c r="C22" s="123"/>
      <c r="D22" s="67">
        <v>7</v>
      </c>
      <c r="E22" s="22" t="str">
        <f>IF(VLOOKUP(D22,'ЖДРЕБ,ТАБЕЛА'!$B$4:$C$11,2,FALSE)="","",VLOOKUP(D22,'ЖДРЕБ,ТАБЕЛА'!$B$4:$C$11,2,FALSE))</f>
        <v>Камелија Стојческа (20)</v>
      </c>
      <c r="F22" s="21" t="s">
        <v>0</v>
      </c>
      <c r="G22" s="67">
        <v>3</v>
      </c>
      <c r="H22" s="37" t="str">
        <f>IF(VLOOKUP(G22,'ЖДРЕБ,ТАБЕЛА'!$B$4:$C$11,2,FALSE)="","",VLOOKUP(G22,'ЖДРЕБ,ТАБЕЛА'!$B$4:$C$11,2,FALSE))</f>
        <v>Софија Хасану (194)</v>
      </c>
      <c r="I22" s="45">
        <v>7</v>
      </c>
      <c r="J22" s="23"/>
      <c r="K22" s="46">
        <v>11</v>
      </c>
      <c r="L22" s="41">
        <v>6</v>
      </c>
      <c r="M22" s="23"/>
      <c r="N22" s="53">
        <v>11</v>
      </c>
      <c r="O22" s="45">
        <v>11</v>
      </c>
      <c r="P22" s="23"/>
      <c r="Q22" s="46">
        <v>9</v>
      </c>
      <c r="R22" s="41">
        <v>6</v>
      </c>
      <c r="S22" s="23"/>
      <c r="T22" s="53">
        <v>11</v>
      </c>
      <c r="U22" s="45"/>
      <c r="V22" s="23" t="s">
        <v>1</v>
      </c>
      <c r="W22" s="46"/>
      <c r="X22" s="41"/>
      <c r="Y22" s="23" t="s">
        <v>1</v>
      </c>
      <c r="Z22" s="53"/>
      <c r="AA22" s="45"/>
      <c r="AB22" s="23" t="s">
        <v>1</v>
      </c>
      <c r="AC22" s="46"/>
      <c r="AD22" s="58">
        <f t="shared" si="10"/>
        <v>1</v>
      </c>
      <c r="AE22" s="24" t="s">
        <v>1</v>
      </c>
      <c r="AF22" s="25">
        <f t="shared" si="11"/>
        <v>3</v>
      </c>
      <c r="AH22" s="3">
        <f t="shared" si="12"/>
        <v>30</v>
      </c>
      <c r="AI22" s="4">
        <f t="shared" si="13"/>
        <v>42</v>
      </c>
      <c r="AK22" s="6">
        <f t="shared" si="4"/>
        <v>0</v>
      </c>
      <c r="AL22" s="6">
        <f t="shared" si="5"/>
        <v>1</v>
      </c>
    </row>
    <row r="23" spans="3:38" x14ac:dyDescent="0.25">
      <c r="C23" s="123"/>
      <c r="D23" s="67">
        <v>8</v>
      </c>
      <c r="E23" s="22" t="str">
        <f>IF(VLOOKUP(D23,'ЖДРЕБ,ТАБЕЛА'!$B$4:$C$11,2,FALSE)="","",VLOOKUP(D23,'ЖДРЕБ,ТАБЕЛА'!$B$4:$C$11,2,FALSE))</f>
        <v>Сара Ризовска (339)</v>
      </c>
      <c r="F23" s="21" t="s">
        <v>0</v>
      </c>
      <c r="G23" s="67">
        <v>2</v>
      </c>
      <c r="H23" s="37" t="str">
        <f>IF(VLOOKUP(G23,'ЖДРЕБ,ТАБЕЛА'!$B$4:$C$11,2,FALSE)="","",VLOOKUP(G23,'ЖДРЕБ,ТАБЕЛА'!$B$4:$C$11,2,FALSE))</f>
        <v xml:space="preserve">Фани Јованоска (193) </v>
      </c>
      <c r="I23" s="45">
        <v>3</v>
      </c>
      <c r="J23" s="23"/>
      <c r="K23" s="46">
        <v>11</v>
      </c>
      <c r="L23" s="41">
        <v>4</v>
      </c>
      <c r="M23" s="23"/>
      <c r="N23" s="53">
        <v>11</v>
      </c>
      <c r="O23" s="45">
        <v>5</v>
      </c>
      <c r="P23" s="23"/>
      <c r="Q23" s="46">
        <v>11</v>
      </c>
      <c r="R23" s="41"/>
      <c r="S23" s="23"/>
      <c r="T23" s="53"/>
      <c r="U23" s="45"/>
      <c r="V23" s="23" t="s">
        <v>1</v>
      </c>
      <c r="W23" s="46"/>
      <c r="X23" s="41"/>
      <c r="Y23" s="23" t="s">
        <v>1</v>
      </c>
      <c r="Z23" s="53"/>
      <c r="AA23" s="45"/>
      <c r="AB23" s="23" t="s">
        <v>1</v>
      </c>
      <c r="AC23" s="46"/>
      <c r="AD23" s="58">
        <f t="shared" si="10"/>
        <v>0</v>
      </c>
      <c r="AE23" s="24" t="s">
        <v>1</v>
      </c>
      <c r="AF23" s="25">
        <f t="shared" si="11"/>
        <v>3</v>
      </c>
      <c r="AH23" s="3">
        <f t="shared" si="12"/>
        <v>12</v>
      </c>
      <c r="AI23" s="4">
        <f t="shared" si="13"/>
        <v>33</v>
      </c>
      <c r="AK23" s="6">
        <f t="shared" si="4"/>
        <v>0</v>
      </c>
      <c r="AL23" s="6">
        <f t="shared" si="5"/>
        <v>1</v>
      </c>
    </row>
    <row r="24" spans="3:38" ht="16.5" thickBot="1" x14ac:dyDescent="0.3">
      <c r="C24" s="123"/>
      <c r="D24" s="68">
        <v>6</v>
      </c>
      <c r="E24" s="22" t="str">
        <f>IF(VLOOKUP(D24,'ЖДРЕБ,ТАБЕЛА'!$B$4:$C$11,2,FALSE)="","",VLOOKUP(D24,'ЖДРЕБ,ТАБЕЛА'!$B$4:$C$11,2,FALSE))</f>
        <v>Сара А.Стојановска (182)</v>
      </c>
      <c r="F24" s="21" t="s">
        <v>0</v>
      </c>
      <c r="G24" s="68">
        <v>4</v>
      </c>
      <c r="H24" s="37" t="str">
        <f>IF(VLOOKUP(G24,'ЖДРЕБ,ТАБЕЛА'!$B$4:$C$11,2,FALSE)="","",VLOOKUP(G24,'ЖДРЕБ,ТАБЕЛА'!$B$4:$C$11,2,FALSE))</f>
        <v>Моника Стајковска (337)</v>
      </c>
      <c r="I24" s="45">
        <v>3</v>
      </c>
      <c r="J24" s="23"/>
      <c r="K24" s="46">
        <v>11</v>
      </c>
      <c r="L24" s="41">
        <v>10</v>
      </c>
      <c r="M24" s="23"/>
      <c r="N24" s="53">
        <v>12</v>
      </c>
      <c r="O24" s="45">
        <v>9</v>
      </c>
      <c r="P24" s="23"/>
      <c r="Q24" s="46">
        <v>11</v>
      </c>
      <c r="R24" s="41" t="s">
        <v>42</v>
      </c>
      <c r="S24" s="23"/>
      <c r="T24" s="53"/>
      <c r="U24" s="45"/>
      <c r="V24" s="23" t="s">
        <v>1</v>
      </c>
      <c r="W24" s="46"/>
      <c r="X24" s="41"/>
      <c r="Y24" s="23" t="s">
        <v>1</v>
      </c>
      <c r="Z24" s="53"/>
      <c r="AA24" s="45"/>
      <c r="AB24" s="23" t="s">
        <v>1</v>
      </c>
      <c r="AC24" s="46"/>
      <c r="AD24" s="58">
        <f t="shared" si="10"/>
        <v>1</v>
      </c>
      <c r="AE24" s="24" t="s">
        <v>1</v>
      </c>
      <c r="AF24" s="25">
        <f t="shared" si="11"/>
        <v>3</v>
      </c>
      <c r="AH24" s="3">
        <f t="shared" si="12"/>
        <v>22</v>
      </c>
      <c r="AI24" s="4">
        <f t="shared" si="13"/>
        <v>34</v>
      </c>
      <c r="AK24" s="6">
        <f t="shared" si="4"/>
        <v>0</v>
      </c>
      <c r="AL24" s="6">
        <f t="shared" si="5"/>
        <v>1</v>
      </c>
    </row>
    <row r="25" spans="3:38" x14ac:dyDescent="0.25">
      <c r="C25" s="119" t="s">
        <v>7</v>
      </c>
      <c r="D25" s="84">
        <v>1</v>
      </c>
      <c r="E25" s="18" t="str">
        <f>IF(VLOOKUP(D25,'ЖДРЕБ,ТАБЕЛА'!$B$4:$C$11,2,FALSE)="","",VLOOKUP(D25,'ЖДРЕБ,ТАБЕЛА'!$B$4:$C$11,2,FALSE))</f>
        <v>Изабела Ковачовска (140)</v>
      </c>
      <c r="F25" s="26" t="s">
        <v>0</v>
      </c>
      <c r="G25" s="84">
        <v>3</v>
      </c>
      <c r="H25" s="38" t="str">
        <f>IF(VLOOKUP(G25,'ЖДРЕБ,ТАБЕЛА'!$B$4:$C$11,2,FALSE)="","",VLOOKUP(G25,'ЖДРЕБ,ТАБЕЛА'!$B$4:$C$11,2,FALSE))</f>
        <v>Софија Хасану (194)</v>
      </c>
      <c r="I25" s="47">
        <v>10</v>
      </c>
      <c r="J25" s="27"/>
      <c r="K25" s="48">
        <v>12</v>
      </c>
      <c r="L25" s="42">
        <v>6</v>
      </c>
      <c r="M25" s="27"/>
      <c r="N25" s="54">
        <v>11</v>
      </c>
      <c r="O25" s="47">
        <v>5</v>
      </c>
      <c r="P25" s="27"/>
      <c r="Q25" s="48">
        <v>11</v>
      </c>
      <c r="R25" s="42"/>
      <c r="S25" s="27"/>
      <c r="T25" s="54"/>
      <c r="U25" s="47"/>
      <c r="V25" s="27" t="s">
        <v>1</v>
      </c>
      <c r="W25" s="48"/>
      <c r="X25" s="42"/>
      <c r="Y25" s="27" t="s">
        <v>1</v>
      </c>
      <c r="Z25" s="54"/>
      <c r="AA25" s="47"/>
      <c r="AB25" s="27" t="s">
        <v>1</v>
      </c>
      <c r="AC25" s="48"/>
      <c r="AD25" s="57">
        <f t="shared" si="10"/>
        <v>0</v>
      </c>
      <c r="AE25" s="19" t="s">
        <v>1</v>
      </c>
      <c r="AF25" s="20">
        <f t="shared" si="11"/>
        <v>3</v>
      </c>
      <c r="AH25" s="1">
        <f t="shared" si="12"/>
        <v>21</v>
      </c>
      <c r="AI25" s="2">
        <f t="shared" si="13"/>
        <v>34</v>
      </c>
      <c r="AK25" s="6">
        <f t="shared" si="4"/>
        <v>0</v>
      </c>
      <c r="AL25" s="6">
        <f t="shared" si="5"/>
        <v>1</v>
      </c>
    </row>
    <row r="26" spans="3:38" x14ac:dyDescent="0.25">
      <c r="C26" s="120"/>
      <c r="D26" s="69">
        <v>5</v>
      </c>
      <c r="E26" s="29" t="str">
        <f>IF(VLOOKUP(D26,'ЖДРЕБ,ТАБЕЛА'!$B$4:$C$11,2,FALSE)="","",VLOOKUP(D26,'ЖДРЕБ,ТАБЕЛА'!$B$4:$C$11,2,FALSE))</f>
        <v>Матеја Смолиќ (214)</v>
      </c>
      <c r="F26" s="28" t="s">
        <v>0</v>
      </c>
      <c r="G26" s="69">
        <v>2</v>
      </c>
      <c r="H26" s="39" t="str">
        <f>IF(VLOOKUP(G26,'ЖДРЕБ,ТАБЕЛА'!$B$4:$C$11,2,FALSE)="","",VLOOKUP(G26,'ЖДРЕБ,ТАБЕЛА'!$B$4:$C$11,2,FALSE))</f>
        <v xml:space="preserve">Фани Јованоска (193) </v>
      </c>
      <c r="I26" s="49">
        <v>4</v>
      </c>
      <c r="J26" s="30"/>
      <c r="K26" s="50">
        <v>11</v>
      </c>
      <c r="L26" s="43">
        <v>12</v>
      </c>
      <c r="M26" s="30"/>
      <c r="N26" s="55">
        <v>14</v>
      </c>
      <c r="O26" s="49">
        <v>10</v>
      </c>
      <c r="P26" s="30"/>
      <c r="Q26" s="50">
        <v>12</v>
      </c>
      <c r="R26" s="43"/>
      <c r="S26" s="30"/>
      <c r="T26" s="55"/>
      <c r="U26" s="49"/>
      <c r="V26" s="30" t="s">
        <v>1</v>
      </c>
      <c r="W26" s="50"/>
      <c r="X26" s="43"/>
      <c r="Y26" s="30" t="s">
        <v>1</v>
      </c>
      <c r="Z26" s="55"/>
      <c r="AA26" s="49"/>
      <c r="AB26" s="30" t="s">
        <v>1</v>
      </c>
      <c r="AC26" s="50"/>
      <c r="AD26" s="58">
        <f t="shared" si="10"/>
        <v>0</v>
      </c>
      <c r="AE26" s="24" t="s">
        <v>1</v>
      </c>
      <c r="AF26" s="25">
        <f t="shared" si="11"/>
        <v>3</v>
      </c>
      <c r="AH26" s="3">
        <f t="shared" si="12"/>
        <v>26</v>
      </c>
      <c r="AI26" s="4">
        <f t="shared" si="13"/>
        <v>37</v>
      </c>
      <c r="AK26" s="6">
        <f t="shared" si="4"/>
        <v>0</v>
      </c>
      <c r="AL26" s="6">
        <f t="shared" si="5"/>
        <v>1</v>
      </c>
    </row>
    <row r="27" spans="3:38" x14ac:dyDescent="0.25">
      <c r="C27" s="120"/>
      <c r="D27" s="69">
        <v>7</v>
      </c>
      <c r="E27" s="29" t="str">
        <f>IF(VLOOKUP(D27,'ЖДРЕБ,ТАБЕЛА'!$B$4:$C$11,2,FALSE)="","",VLOOKUP(D27,'ЖДРЕБ,ТАБЕЛА'!$B$4:$C$11,2,FALSE))</f>
        <v>Камелија Стојческа (20)</v>
      </c>
      <c r="F27" s="28" t="s">
        <v>0</v>
      </c>
      <c r="G27" s="69">
        <v>4</v>
      </c>
      <c r="H27" s="39" t="str">
        <f>IF(VLOOKUP(G27,'ЖДРЕБ,ТАБЕЛА'!$B$4:$C$11,2,FALSE)="","",VLOOKUP(G27,'ЖДРЕБ,ТАБЕЛА'!$B$4:$C$11,2,FALSE))</f>
        <v>Моника Стајковска (337)</v>
      </c>
      <c r="I27" s="49">
        <v>2</v>
      </c>
      <c r="J27" s="30"/>
      <c r="K27" s="50">
        <v>11</v>
      </c>
      <c r="L27" s="43">
        <v>6</v>
      </c>
      <c r="M27" s="30"/>
      <c r="N27" s="55">
        <v>11</v>
      </c>
      <c r="O27" s="49">
        <v>7</v>
      </c>
      <c r="P27" s="30"/>
      <c r="Q27" s="50">
        <v>11</v>
      </c>
      <c r="R27" s="43"/>
      <c r="S27" s="30"/>
      <c r="T27" s="55"/>
      <c r="U27" s="49"/>
      <c r="V27" s="30" t="s">
        <v>1</v>
      </c>
      <c r="W27" s="50"/>
      <c r="X27" s="43"/>
      <c r="Y27" s="30" t="s">
        <v>1</v>
      </c>
      <c r="Z27" s="55"/>
      <c r="AA27" s="49"/>
      <c r="AB27" s="30" t="s">
        <v>1</v>
      </c>
      <c r="AC27" s="50"/>
      <c r="AD27" s="58">
        <f t="shared" si="10"/>
        <v>0</v>
      </c>
      <c r="AE27" s="24" t="s">
        <v>1</v>
      </c>
      <c r="AF27" s="25">
        <f t="shared" si="11"/>
        <v>3</v>
      </c>
      <c r="AH27" s="3">
        <f t="shared" si="12"/>
        <v>15</v>
      </c>
      <c r="AI27" s="4">
        <f t="shared" si="13"/>
        <v>33</v>
      </c>
      <c r="AK27" s="6">
        <f t="shared" si="4"/>
        <v>0</v>
      </c>
      <c r="AL27" s="6">
        <f t="shared" si="5"/>
        <v>1</v>
      </c>
    </row>
    <row r="28" spans="3:38" ht="16.5" thickBot="1" x14ac:dyDescent="0.3">
      <c r="C28" s="121"/>
      <c r="D28" s="85">
        <v>8</v>
      </c>
      <c r="E28" s="86" t="str">
        <f>IF(VLOOKUP(D28,'ЖДРЕБ,ТАБЕЛА'!$B$4:$C$11,2,FALSE)="","",VLOOKUP(D28,'ЖДРЕБ,ТАБЕЛА'!$B$4:$C$11,2,FALSE))</f>
        <v>Сара Ризовска (339)</v>
      </c>
      <c r="F28" s="87" t="s">
        <v>0</v>
      </c>
      <c r="G28" s="85">
        <v>6</v>
      </c>
      <c r="H28" s="88" t="str">
        <f>IF(VLOOKUP(G28,'ЖДРЕБ,ТАБЕЛА'!$B$4:$C$11,2,FALSE)="","",VLOOKUP(G28,'ЖДРЕБ,ТАБЕЛА'!$B$4:$C$11,2,FALSE))</f>
        <v>Сара А.Стојановска (182)</v>
      </c>
      <c r="I28" s="89">
        <v>3</v>
      </c>
      <c r="J28" s="90"/>
      <c r="K28" s="91">
        <v>11</v>
      </c>
      <c r="L28" s="92">
        <v>8</v>
      </c>
      <c r="M28" s="90"/>
      <c r="N28" s="93">
        <v>11</v>
      </c>
      <c r="O28" s="89">
        <v>7</v>
      </c>
      <c r="P28" s="90"/>
      <c r="Q28" s="91">
        <v>11</v>
      </c>
      <c r="R28" s="92"/>
      <c r="S28" s="90"/>
      <c r="T28" s="93"/>
      <c r="U28" s="89"/>
      <c r="V28" s="90" t="s">
        <v>1</v>
      </c>
      <c r="W28" s="91"/>
      <c r="X28" s="92"/>
      <c r="Y28" s="90" t="s">
        <v>1</v>
      </c>
      <c r="Z28" s="93"/>
      <c r="AA28" s="89"/>
      <c r="AB28" s="90" t="s">
        <v>1</v>
      </c>
      <c r="AC28" s="91"/>
      <c r="AD28" s="94">
        <f t="shared" si="10"/>
        <v>0</v>
      </c>
      <c r="AE28" s="95" t="s">
        <v>1</v>
      </c>
      <c r="AF28" s="96">
        <f t="shared" si="11"/>
        <v>3</v>
      </c>
      <c r="AH28" s="3">
        <f t="shared" si="12"/>
        <v>18</v>
      </c>
      <c r="AI28" s="4">
        <f t="shared" si="13"/>
        <v>33</v>
      </c>
      <c r="AK28" s="6">
        <f t="shared" si="4"/>
        <v>0</v>
      </c>
      <c r="AL28" s="6">
        <f t="shared" si="5"/>
        <v>1</v>
      </c>
    </row>
    <row r="29" spans="3:38" x14ac:dyDescent="0.25">
      <c r="C29" s="122" t="s">
        <v>8</v>
      </c>
      <c r="D29" s="83">
        <v>1</v>
      </c>
      <c r="E29" s="32" t="str">
        <f>IF(VLOOKUP(D29,'ЖДРЕБ,ТАБЕЛА'!$B$4:$C$11,2,FALSE)="","",VLOOKUP(D29,'ЖДРЕБ,ТАБЕЛА'!$B$4:$C$11,2,FALSE))</f>
        <v>Изабела Ковачовска (140)</v>
      </c>
      <c r="F29" s="31" t="s">
        <v>0</v>
      </c>
      <c r="G29" s="83">
        <v>2</v>
      </c>
      <c r="H29" s="40" t="str">
        <f>IF(VLOOKUP(G29,'ЖДРЕБ,ТАБЕЛА'!$B$4:$C$11,2,FALSE)="","",VLOOKUP(G29,'ЖДРЕБ,ТАБЕЛА'!$B$4:$C$11,2,FALSE))</f>
        <v xml:space="preserve">Фани Јованоска (193) </v>
      </c>
      <c r="I29" s="51">
        <v>2</v>
      </c>
      <c r="J29" s="33"/>
      <c r="K29" s="52">
        <v>11</v>
      </c>
      <c r="L29" s="44">
        <v>11</v>
      </c>
      <c r="M29" s="33"/>
      <c r="N29" s="56">
        <v>5</v>
      </c>
      <c r="O29" s="51">
        <v>11</v>
      </c>
      <c r="P29" s="33"/>
      <c r="Q29" s="52">
        <v>5</v>
      </c>
      <c r="R29" s="44">
        <v>11</v>
      </c>
      <c r="S29" s="33"/>
      <c r="T29" s="56">
        <v>9</v>
      </c>
      <c r="U29" s="51"/>
      <c r="V29" s="33" t="s">
        <v>1</v>
      </c>
      <c r="W29" s="52"/>
      <c r="X29" s="44"/>
      <c r="Y29" s="33" t="s">
        <v>1</v>
      </c>
      <c r="Z29" s="56"/>
      <c r="AA29" s="51"/>
      <c r="AB29" s="33" t="s">
        <v>1</v>
      </c>
      <c r="AC29" s="52"/>
      <c r="AD29" s="59">
        <f t="shared" ref="AD29:AD32" si="14">IF(I29="","",SUM(SUMPRODUCT(--(I29&gt;K29)),SUMPRODUCT(--(L29&gt;N29)),SUMPRODUCT(--(O29&gt;Q29)),SUMPRODUCT(--(R29&gt;T29)),SUMPRODUCT(--(U29&gt;W29)),SUMPRODUCT(--(X29&gt;Z29)),SUMPRODUCT(--(AA29&gt;AC29))))</f>
        <v>3</v>
      </c>
      <c r="AE29" s="34" t="s">
        <v>1</v>
      </c>
      <c r="AF29" s="35">
        <f t="shared" ref="AF29:AF32" si="15">IF(K29="","",SUM(SUMPRODUCT(--(I29&lt;K29)),SUMPRODUCT(--(L29&lt;N29)),SUMPRODUCT(--(O29&lt;Q29)),SUMPRODUCT(--(R29&lt;T29)),SUMPRODUCT(--(U29&lt;W29)),SUMPRODUCT(--(X29&lt;Z29)),SUMPRODUCT(--(AA29&lt;AC29))))</f>
        <v>1</v>
      </c>
      <c r="AH29" s="1">
        <f t="shared" si="12"/>
        <v>35</v>
      </c>
      <c r="AI29" s="2">
        <f t="shared" si="13"/>
        <v>30</v>
      </c>
      <c r="AK29" s="6">
        <f t="shared" si="4"/>
        <v>1</v>
      </c>
      <c r="AL29" s="6">
        <f t="shared" si="5"/>
        <v>0</v>
      </c>
    </row>
    <row r="30" spans="3:38" x14ac:dyDescent="0.25">
      <c r="C30" s="123"/>
      <c r="D30" s="67">
        <v>3</v>
      </c>
      <c r="E30" s="22" t="str">
        <f>IF(VLOOKUP(D30,'ЖДРЕБ,ТАБЕЛА'!$B$4:$C$11,2,FALSE)="","",VLOOKUP(D30,'ЖДРЕБ,ТАБЕЛА'!$B$4:$C$11,2,FALSE))</f>
        <v>Софија Хасану (194)</v>
      </c>
      <c r="F30" s="21" t="s">
        <v>0</v>
      </c>
      <c r="G30" s="67">
        <v>4</v>
      </c>
      <c r="H30" s="37" t="str">
        <f>IF(VLOOKUP(G30,'ЖДРЕБ,ТАБЕЛА'!$B$4:$C$11,2,FALSE)="","",VLOOKUP(G30,'ЖДРЕБ,ТАБЕЛА'!$B$4:$C$11,2,FALSE))</f>
        <v>Моника Стајковска (337)</v>
      </c>
      <c r="I30" s="45">
        <v>11</v>
      </c>
      <c r="J30" s="23"/>
      <c r="K30" s="46">
        <v>8</v>
      </c>
      <c r="L30" s="41">
        <v>11</v>
      </c>
      <c r="M30" s="23"/>
      <c r="N30" s="53">
        <v>5</v>
      </c>
      <c r="O30" s="45">
        <v>11</v>
      </c>
      <c r="P30" s="23"/>
      <c r="Q30" s="46">
        <v>8</v>
      </c>
      <c r="R30" s="41"/>
      <c r="S30" s="23"/>
      <c r="T30" s="53"/>
      <c r="U30" s="45"/>
      <c r="V30" s="23" t="s">
        <v>1</v>
      </c>
      <c r="W30" s="46"/>
      <c r="X30" s="41"/>
      <c r="Y30" s="23" t="s">
        <v>1</v>
      </c>
      <c r="Z30" s="53"/>
      <c r="AA30" s="45"/>
      <c r="AB30" s="23" t="s">
        <v>1</v>
      </c>
      <c r="AC30" s="46"/>
      <c r="AD30" s="58">
        <f t="shared" si="14"/>
        <v>3</v>
      </c>
      <c r="AE30" s="24" t="s">
        <v>1</v>
      </c>
      <c r="AF30" s="25">
        <f t="shared" si="15"/>
        <v>0</v>
      </c>
      <c r="AH30" s="3">
        <f t="shared" si="12"/>
        <v>33</v>
      </c>
      <c r="AI30" s="4">
        <f t="shared" si="13"/>
        <v>21</v>
      </c>
      <c r="AK30" s="6">
        <f t="shared" si="4"/>
        <v>1</v>
      </c>
      <c r="AL30" s="6">
        <f t="shared" si="5"/>
        <v>0</v>
      </c>
    </row>
    <row r="31" spans="3:38" x14ac:dyDescent="0.25">
      <c r="C31" s="123"/>
      <c r="D31" s="67">
        <v>5</v>
      </c>
      <c r="E31" s="22" t="str">
        <f>IF(VLOOKUP(D31,'ЖДРЕБ,ТАБЕЛА'!$B$4:$C$11,2,FALSE)="","",VLOOKUP(D31,'ЖДРЕБ,ТАБЕЛА'!$B$4:$C$11,2,FALSE))</f>
        <v>Матеја Смолиќ (214)</v>
      </c>
      <c r="F31" s="21" t="s">
        <v>0</v>
      </c>
      <c r="G31" s="67">
        <v>6</v>
      </c>
      <c r="H31" s="37" t="str">
        <f>IF(VLOOKUP(G31,'ЖДРЕБ,ТАБЕЛА'!$B$4:$C$11,2,FALSE)="","",VLOOKUP(G31,'ЖДРЕБ,ТАБЕЛА'!$B$4:$C$11,2,FALSE))</f>
        <v>Сара А.Стојановска (182)</v>
      </c>
      <c r="I31" s="45">
        <v>11</v>
      </c>
      <c r="J31" s="23"/>
      <c r="K31" s="46">
        <v>6</v>
      </c>
      <c r="L31" s="41">
        <v>8</v>
      </c>
      <c r="M31" s="23"/>
      <c r="N31" s="53">
        <v>11</v>
      </c>
      <c r="O31" s="45">
        <v>9</v>
      </c>
      <c r="P31" s="23"/>
      <c r="Q31" s="46">
        <v>11</v>
      </c>
      <c r="R31" s="41">
        <v>8</v>
      </c>
      <c r="S31" s="23"/>
      <c r="T31" s="53">
        <v>11</v>
      </c>
      <c r="U31" s="45"/>
      <c r="V31" s="23" t="s">
        <v>1</v>
      </c>
      <c r="W31" s="46"/>
      <c r="X31" s="41"/>
      <c r="Y31" s="23" t="s">
        <v>1</v>
      </c>
      <c r="Z31" s="53"/>
      <c r="AA31" s="45"/>
      <c r="AB31" s="23" t="s">
        <v>1</v>
      </c>
      <c r="AC31" s="46"/>
      <c r="AD31" s="58">
        <f t="shared" si="14"/>
        <v>1</v>
      </c>
      <c r="AE31" s="24" t="s">
        <v>1</v>
      </c>
      <c r="AF31" s="25">
        <f t="shared" si="15"/>
        <v>3</v>
      </c>
      <c r="AH31" s="3">
        <f t="shared" si="12"/>
        <v>36</v>
      </c>
      <c r="AI31" s="4">
        <f t="shared" si="13"/>
        <v>39</v>
      </c>
      <c r="AK31" s="6">
        <f t="shared" si="4"/>
        <v>0</v>
      </c>
      <c r="AL31" s="6">
        <f t="shared" si="5"/>
        <v>1</v>
      </c>
    </row>
    <row r="32" spans="3:38" ht="16.5" thickBot="1" x14ac:dyDescent="0.3">
      <c r="C32" s="124"/>
      <c r="D32" s="68">
        <v>7</v>
      </c>
      <c r="E32" s="97" t="str">
        <f>IF(VLOOKUP(D32,'ЖДРЕБ,ТАБЕЛА'!$B$4:$C$11,2,FALSE)="","",VLOOKUP(D32,'ЖДРЕБ,ТАБЕЛА'!$B$4:$C$11,2,FALSE))</f>
        <v>Камелија Стојческа (20)</v>
      </c>
      <c r="F32" s="98" t="s">
        <v>0</v>
      </c>
      <c r="G32" s="68">
        <v>8</v>
      </c>
      <c r="H32" s="99" t="str">
        <f>IF(VLOOKUP(G32,'ЖДРЕБ,ТАБЕЛА'!$B$4:$C$11,2,FALSE)="","",VLOOKUP(G32,'ЖДРЕБ,ТАБЕЛА'!$B$4:$C$11,2,FALSE))</f>
        <v>Сара Ризовска (339)</v>
      </c>
      <c r="I32" s="100">
        <v>11</v>
      </c>
      <c r="J32" s="101"/>
      <c r="K32" s="102">
        <v>9</v>
      </c>
      <c r="L32" s="103">
        <v>4</v>
      </c>
      <c r="M32" s="101"/>
      <c r="N32" s="104">
        <v>11</v>
      </c>
      <c r="O32" s="100">
        <v>9</v>
      </c>
      <c r="P32" s="101"/>
      <c r="Q32" s="102">
        <v>11</v>
      </c>
      <c r="R32" s="103">
        <v>11</v>
      </c>
      <c r="S32" s="101"/>
      <c r="T32" s="104">
        <v>9</v>
      </c>
      <c r="U32" s="100">
        <v>7</v>
      </c>
      <c r="V32" s="101" t="s">
        <v>1</v>
      </c>
      <c r="W32" s="102">
        <v>11</v>
      </c>
      <c r="X32" s="103"/>
      <c r="Y32" s="101" t="s">
        <v>1</v>
      </c>
      <c r="Z32" s="104"/>
      <c r="AA32" s="100"/>
      <c r="AB32" s="101" t="s">
        <v>1</v>
      </c>
      <c r="AC32" s="102"/>
      <c r="AD32" s="94">
        <f t="shared" si="14"/>
        <v>2</v>
      </c>
      <c r="AE32" s="95" t="s">
        <v>1</v>
      </c>
      <c r="AF32" s="96">
        <f t="shared" si="15"/>
        <v>3</v>
      </c>
      <c r="AH32" s="3">
        <f t="shared" si="12"/>
        <v>42</v>
      </c>
      <c r="AI32" s="4">
        <f t="shared" si="13"/>
        <v>51</v>
      </c>
      <c r="AK32" s="6">
        <f t="shared" si="4"/>
        <v>0</v>
      </c>
      <c r="AL32" s="6">
        <f t="shared" si="5"/>
        <v>1</v>
      </c>
    </row>
  </sheetData>
  <mergeCells count="15">
    <mergeCell ref="AA4:AC4"/>
    <mergeCell ref="AD4:AF4"/>
    <mergeCell ref="I4:K4"/>
    <mergeCell ref="L4:N4"/>
    <mergeCell ref="O4:Q4"/>
    <mergeCell ref="R4:T4"/>
    <mergeCell ref="U4:W4"/>
    <mergeCell ref="X4:Z4"/>
    <mergeCell ref="C25:C28"/>
    <mergeCell ref="C29:C32"/>
    <mergeCell ref="C5:C8"/>
    <mergeCell ref="C9:C12"/>
    <mergeCell ref="C13:C16"/>
    <mergeCell ref="C17:C20"/>
    <mergeCell ref="C21:C24"/>
  </mergeCells>
  <pageMargins left="0.5" right="0.5" top="0.75" bottom="0.5" header="0.3" footer="0.3"/>
  <pageSetup paperSize="9" orientation="landscape" r:id="rId1"/>
  <ignoredErrors>
    <ignoredError sqref="H13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ЖДРЕБ,ТАБЕЛА</vt:lpstr>
      <vt:lpstr>РАСПОРЕД</vt:lpstr>
      <vt:lpstr>IGRAC1</vt:lpstr>
      <vt:lpstr>IGRAC2</vt:lpstr>
      <vt:lpstr>POBEDI1</vt:lpstr>
      <vt:lpstr>POBEDI2</vt:lpstr>
      <vt:lpstr>POENI1</vt:lpstr>
      <vt:lpstr>POENI2</vt:lpstr>
      <vt:lpstr>SETOVI1</vt:lpstr>
      <vt:lpstr>SETOVI2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2022-05-14T17:27:46Z</dcterms:modified>
</cp:coreProperties>
</file>