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3256" windowHeight="12336" tabRatio="926" activeTab="23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C18" i="24"/>
  <c r="I13" i="19" l="1"/>
  <c r="K20" l="1"/>
  <c r="K14"/>
  <c r="K17"/>
  <c r="K16"/>
  <c r="K28"/>
  <c r="K25"/>
  <c r="K26"/>
  <c r="K27"/>
  <c r="K3"/>
  <c r="K21"/>
  <c r="K22"/>
  <c r="K4"/>
  <c r="K23"/>
  <c r="K10"/>
  <c r="K13"/>
  <c r="K8"/>
  <c r="K29"/>
  <c r="K18"/>
  <c r="K15"/>
  <c r="K30"/>
  <c r="K31"/>
  <c r="K5"/>
  <c r="K11"/>
  <c r="K19"/>
  <c r="K9"/>
  <c r="K12"/>
  <c r="K6"/>
  <c r="K32"/>
  <c r="K33"/>
  <c r="K24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7"/>
  <c r="J7"/>
  <c r="I7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J35"/>
  <c r="AL31" s="1"/>
  <c r="AB35"/>
  <c r="AJ34"/>
  <c r="AM30" s="1"/>
  <c r="O32"/>
  <c r="O31"/>
  <c r="AN34" s="1"/>
  <c r="AJ26"/>
  <c r="AB26"/>
  <c r="AJ25"/>
  <c r="AN29" s="1"/>
  <c r="O20"/>
  <c r="O19"/>
  <c r="AN33" s="1"/>
  <c r="Y14"/>
  <c r="Y13"/>
  <c r="O8"/>
  <c r="O7"/>
  <c r="AN32" s="1"/>
  <c r="AN30" l="1"/>
  <c r="AN31"/>
  <c r="AN15"/>
  <c r="AN28"/>
  <c r="Q37"/>
  <c r="AB25"/>
  <c r="AB34"/>
  <c r="AM16"/>
  <c r="Q14"/>
  <c r="AO16"/>
  <c r="AM31"/>
  <c r="Q13"/>
  <c r="AO19"/>
  <c r="Q38"/>
  <c r="H48" i="48"/>
  <c r="R47" s="1"/>
  <c r="Z47"/>
  <c r="Z46"/>
  <c r="AB44" s="1"/>
  <c r="R46"/>
  <c r="H45"/>
  <c r="AJ44"/>
  <c r="BI43"/>
  <c r="AJ43"/>
  <c r="P42"/>
  <c r="H42"/>
  <c r="Z41"/>
  <c r="P41"/>
  <c r="R41" s="1"/>
  <c r="H41"/>
  <c r="Z40"/>
  <c r="AB43" s="1"/>
  <c r="H39"/>
  <c r="R40" s="1"/>
  <c r="AT38"/>
  <c r="AL38"/>
  <c r="AT37"/>
  <c r="AW26" s="1"/>
  <c r="H36"/>
  <c r="R35" s="1"/>
  <c r="BI35"/>
  <c r="BE35"/>
  <c r="Z35"/>
  <c r="BE34"/>
  <c r="Z34"/>
  <c r="BI41" s="1"/>
  <c r="H33"/>
  <c r="R34" s="1"/>
  <c r="AJ32"/>
  <c r="BH31"/>
  <c r="BG31"/>
  <c r="AJ31"/>
  <c r="AL37" s="1"/>
  <c r="BH30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B20"/>
  <c r="AJ19"/>
  <c r="AL14" s="1"/>
  <c r="P18"/>
  <c r="H18"/>
  <c r="Z17"/>
  <c r="P17"/>
  <c r="R17" s="1"/>
  <c r="H17"/>
  <c r="BH16"/>
  <c r="Z16"/>
  <c r="BI38" s="1"/>
  <c r="BI15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J16" l="1"/>
  <c r="BI33"/>
  <c r="AB7"/>
  <c r="BI28"/>
  <c r="AB19"/>
  <c r="BI29"/>
  <c r="BI37"/>
  <c r="BI40"/>
  <c r="BI42"/>
  <c r="AL13"/>
  <c r="BJ19"/>
  <c r="BI31"/>
  <c r="AW35"/>
  <c r="AB32"/>
  <c r="AW25"/>
  <c r="BI34"/>
  <c r="G5" i="26"/>
  <c r="O44" i="47"/>
  <c r="Y38"/>
  <c r="Y37"/>
  <c r="AB35" s="1"/>
  <c r="AN35"/>
  <c r="AJ35"/>
  <c r="AL31" s="1"/>
  <c r="AJ34"/>
  <c r="AM30" s="1"/>
  <c r="O32"/>
  <c r="O31"/>
  <c r="AJ26"/>
  <c r="AJ25"/>
  <c r="O20"/>
  <c r="O19"/>
  <c r="Y14"/>
  <c r="Y13"/>
  <c r="O7"/>
  <c r="AN32" s="1"/>
  <c r="AM31" l="1"/>
  <c r="AB25"/>
  <c r="AB34"/>
  <c r="AN31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4" i="19"/>
  <c r="J17"/>
  <c r="J16"/>
  <c r="J28"/>
  <c r="J25"/>
  <c r="J26"/>
  <c r="J27"/>
  <c r="J3"/>
  <c r="J21"/>
  <c r="J22"/>
  <c r="J4"/>
  <c r="J23"/>
  <c r="J10"/>
  <c r="J13"/>
  <c r="J8"/>
  <c r="J29"/>
  <c r="J18"/>
  <c r="J15"/>
  <c r="J30"/>
  <c r="J31"/>
  <c r="J5"/>
  <c r="J11"/>
  <c r="J19"/>
  <c r="J9"/>
  <c r="J12"/>
  <c r="J6"/>
  <c r="J32"/>
  <c r="J33"/>
  <c r="J24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20"/>
  <c r="I20"/>
  <c r="I14"/>
  <c r="I17"/>
  <c r="I16"/>
  <c r="I28"/>
  <c r="I25"/>
  <c r="I26"/>
  <c r="I27"/>
  <c r="I3"/>
  <c r="I21"/>
  <c r="I22"/>
  <c r="I4"/>
  <c r="I23"/>
  <c r="I10"/>
  <c r="I8"/>
  <c r="I29"/>
  <c r="I18"/>
  <c r="I15"/>
  <c r="I30"/>
  <c r="I31"/>
  <c r="I5"/>
  <c r="I11"/>
  <c r="I19"/>
  <c r="I9"/>
  <c r="I12"/>
  <c r="I6"/>
  <c r="I32"/>
  <c r="I33"/>
  <c r="I24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4" l="1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H6"/>
  <c r="AC6" s="1"/>
  <c r="F6"/>
  <c r="AB6" s="1"/>
  <c r="AJ5"/>
  <c r="AO4" s="1"/>
  <c r="AI5"/>
  <c r="AN6" s="1"/>
  <c r="AC5"/>
  <c r="I5"/>
  <c r="H5"/>
  <c r="AJ4"/>
  <c r="AO5" s="1"/>
  <c r="AI4"/>
  <c r="AG4" s="1"/>
  <c r="AH4"/>
  <c r="AM6" s="1"/>
  <c r="Q4"/>
  <c r="P4"/>
  <c r="M4"/>
  <c r="L4"/>
  <c r="AD4" s="1"/>
  <c r="J4"/>
  <c r="AC4" s="1"/>
  <c r="G4"/>
  <c r="F4"/>
  <c r="AB4" s="1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AG6" s="1"/>
  <c r="O6"/>
  <c r="K6"/>
  <c r="J6"/>
  <c r="AD6" s="1"/>
  <c r="I6"/>
  <c r="F6"/>
  <c r="AB6" s="1"/>
  <c r="AJ5"/>
  <c r="AO4" s="1"/>
  <c r="AI5"/>
  <c r="AN6" s="1"/>
  <c r="AM3"/>
  <c r="AD5"/>
  <c r="Q5"/>
  <c r="O5"/>
  <c r="N5"/>
  <c r="M5"/>
  <c r="L5"/>
  <c r="H5"/>
  <c r="AC5" s="1"/>
  <c r="G5"/>
  <c r="AJ4"/>
  <c r="AI4"/>
  <c r="AH4"/>
  <c r="AM6" s="1"/>
  <c r="L4"/>
  <c r="AD4" s="1"/>
  <c r="K4"/>
  <c r="F4"/>
  <c r="AB4" s="1"/>
  <c r="AO3"/>
  <c r="AN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N6"/>
  <c r="AJ6"/>
  <c r="AI6"/>
  <c r="AH6"/>
  <c r="Q6"/>
  <c r="J6"/>
  <c r="AD6" s="1"/>
  <c r="H6"/>
  <c r="AC6" s="1"/>
  <c r="G6"/>
  <c r="AJ5"/>
  <c r="AO4" s="1"/>
  <c r="AI5"/>
  <c r="N5"/>
  <c r="M5"/>
  <c r="L5"/>
  <c r="AD5" s="1"/>
  <c r="I5"/>
  <c r="AM4"/>
  <c r="AJ4"/>
  <c r="AO5" s="1"/>
  <c r="AI4"/>
  <c r="AN3" s="1"/>
  <c r="AH4"/>
  <c r="AG4" s="1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AG5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P4" l="1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Q7" s="1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P7" s="1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AC5"/>
  <c r="P5"/>
  <c r="O5"/>
  <c r="N5"/>
  <c r="M5"/>
  <c r="L5"/>
  <c r="AD5" s="1"/>
  <c r="I5"/>
  <c r="H5"/>
  <c r="F5"/>
  <c r="AB5" s="1"/>
  <c r="AJ4"/>
  <c r="AO5" s="1"/>
  <c r="AI4"/>
  <c r="AG4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H6"/>
  <c r="P6"/>
  <c r="K6"/>
  <c r="J6"/>
  <c r="AD6" s="1"/>
  <c r="H6"/>
  <c r="AC6" s="1"/>
  <c r="F6"/>
  <c r="AB6" s="1"/>
  <c r="AN5"/>
  <c r="AJ5"/>
  <c r="AO4" s="1"/>
  <c r="AI5"/>
  <c r="O5"/>
  <c r="N5"/>
  <c r="M5"/>
  <c r="L5"/>
  <c r="AD5" s="1"/>
  <c r="I5"/>
  <c r="H5"/>
  <c r="AC5" s="1"/>
  <c r="AJ4"/>
  <c r="AO5" s="1"/>
  <c r="AI4"/>
  <c r="AH4"/>
  <c r="AM6" s="1"/>
  <c r="Q4"/>
  <c r="P4"/>
  <c r="M4"/>
  <c r="L4"/>
  <c r="AD4" s="1"/>
  <c r="J4"/>
  <c r="AC4" s="1"/>
  <c r="G4"/>
  <c r="F4"/>
  <c r="AB4" s="1"/>
  <c r="AO3"/>
  <c r="AN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M3"/>
  <c r="L3"/>
  <c r="AD3" s="1"/>
  <c r="K3"/>
  <c r="J3"/>
  <c r="AC3" s="1"/>
  <c r="AP6" l="1"/>
  <c r="AG4" i="40"/>
  <c r="AK5" i="43"/>
  <c r="R5" s="1"/>
  <c r="R6" i="42"/>
  <c r="R6" i="43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AK6" i="40"/>
  <c r="AP6"/>
  <c r="Q7"/>
  <c r="AN6"/>
  <c r="L3"/>
  <c r="AD3" s="1"/>
  <c r="AK3"/>
  <c r="R3" s="1"/>
  <c r="F5"/>
  <c r="AB5" s="1"/>
  <c r="P5"/>
  <c r="AG5"/>
  <c r="R5" s="1"/>
  <c r="N6"/>
  <c r="M3"/>
  <c r="G5"/>
  <c r="O6"/>
  <c r="AG6"/>
  <c r="O3"/>
  <c r="AM4"/>
  <c r="AP4" s="1"/>
  <c r="P3"/>
  <c r="P7" s="1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O3"/>
  <c r="AJ3"/>
  <c r="AO6" s="1"/>
  <c r="AI3"/>
  <c r="AN4" s="1"/>
  <c r="AH3"/>
  <c r="AM5" s="1"/>
  <c r="M3"/>
  <c r="L3"/>
  <c r="AD3" s="1"/>
  <c r="K3"/>
  <c r="J3"/>
  <c r="AC3" s="1"/>
  <c r="I3"/>
  <c r="H3"/>
  <c r="AB3" s="1"/>
  <c r="AG4" l="1"/>
  <c r="R6" i="39"/>
  <c r="AG5" i="38"/>
  <c r="AK3" i="41"/>
  <c r="R3" s="1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R6" s="1"/>
  <c r="AK4"/>
  <c r="R4" s="1"/>
  <c r="H5"/>
  <c r="AC5" s="1"/>
  <c r="O3"/>
  <c r="N3"/>
  <c r="AN3"/>
  <c r="AP3" s="1"/>
  <c r="L4"/>
  <c r="AD4" s="1"/>
  <c r="P3"/>
  <c r="P7" s="1"/>
  <c r="AG3"/>
  <c r="N4"/>
  <c r="O4"/>
  <c r="I6"/>
  <c r="O5"/>
  <c r="G6" i="10"/>
  <c r="K6"/>
  <c r="G4"/>
  <c r="AJ6"/>
  <c r="AI6"/>
  <c r="AN5" s="1"/>
  <c r="AH6"/>
  <c r="AM4" s="1"/>
  <c r="J6"/>
  <c r="H6"/>
  <c r="F6"/>
  <c r="AB6" s="1"/>
  <c r="AJ5"/>
  <c r="AG5" s="1"/>
  <c r="P5" s="1"/>
  <c r="AI5"/>
  <c r="AN6" s="1"/>
  <c r="AM3"/>
  <c r="I5"/>
  <c r="F5"/>
  <c r="AJ4"/>
  <c r="AO5" s="1"/>
  <c r="AI4"/>
  <c r="AH4"/>
  <c r="AM6" s="1"/>
  <c r="M4"/>
  <c r="J4"/>
  <c r="F4"/>
  <c r="AB4" s="1"/>
  <c r="AJ3"/>
  <c r="AO6" s="1"/>
  <c r="AI3"/>
  <c r="AN4" s="1"/>
  <c r="AH3"/>
  <c r="AM5" s="1"/>
  <c r="M3"/>
  <c r="L3"/>
  <c r="K3"/>
  <c r="J3"/>
  <c r="I3"/>
  <c r="H3"/>
  <c r="L3" i="9"/>
  <c r="G4"/>
  <c r="AJ6"/>
  <c r="AI6"/>
  <c r="AN5" s="1"/>
  <c r="AH6"/>
  <c r="K6"/>
  <c r="J6"/>
  <c r="AD6" s="1"/>
  <c r="I6"/>
  <c r="H6"/>
  <c r="G6"/>
  <c r="F6"/>
  <c r="AB6" s="1"/>
  <c r="AJ5"/>
  <c r="AO4" s="1"/>
  <c r="AI5"/>
  <c r="AN6" s="1"/>
  <c r="M5"/>
  <c r="L5"/>
  <c r="AD5" s="1"/>
  <c r="I5"/>
  <c r="H5"/>
  <c r="AC5" s="1"/>
  <c r="AJ4"/>
  <c r="AO5" s="1"/>
  <c r="AI4"/>
  <c r="AN3" s="1"/>
  <c r="AH4"/>
  <c r="AM6" s="1"/>
  <c r="M4"/>
  <c r="L4"/>
  <c r="K4"/>
  <c r="J4"/>
  <c r="AO3"/>
  <c r="AM3"/>
  <c r="AJ3"/>
  <c r="AO6" s="1"/>
  <c r="AI3"/>
  <c r="AN4" s="1"/>
  <c r="AH3"/>
  <c r="AM5" s="1"/>
  <c r="K3"/>
  <c r="J3"/>
  <c r="AC3" s="1"/>
  <c r="F6" i="8"/>
  <c r="AB6" s="1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M3"/>
  <c r="L3"/>
  <c r="AD3" s="1"/>
  <c r="K3"/>
  <c r="J3"/>
  <c r="I3"/>
  <c r="H3"/>
  <c r="AB3" s="1"/>
  <c r="H5" i="7"/>
  <c r="I3"/>
  <c r="I6"/>
  <c r="F5"/>
  <c r="AJ6"/>
  <c r="AI6"/>
  <c r="AN5" s="1"/>
  <c r="AH6"/>
  <c r="K6"/>
  <c r="J6"/>
  <c r="H6"/>
  <c r="G6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O3"/>
  <c r="AJ3"/>
  <c r="AO6" s="1"/>
  <c r="AI3"/>
  <c r="AG3" s="1"/>
  <c r="AH3"/>
  <c r="AM5" s="1"/>
  <c r="L3"/>
  <c r="H3"/>
  <c r="K4" i="6"/>
  <c r="G6"/>
  <c r="K6"/>
  <c r="G4"/>
  <c r="AJ6"/>
  <c r="AI6"/>
  <c r="AN5" s="1"/>
  <c r="AH6"/>
  <c r="AM4" s="1"/>
  <c r="J6"/>
  <c r="F6"/>
  <c r="AB6" s="1"/>
  <c r="AJ5"/>
  <c r="AG5" s="1"/>
  <c r="AI5"/>
  <c r="AN6" s="1"/>
  <c r="P5"/>
  <c r="M5"/>
  <c r="L5"/>
  <c r="I5"/>
  <c r="H5"/>
  <c r="F5"/>
  <c r="AO4"/>
  <c r="AJ4"/>
  <c r="AO5" s="1"/>
  <c r="AI4"/>
  <c r="AH4"/>
  <c r="AM6" s="1"/>
  <c r="M4"/>
  <c r="J4"/>
  <c r="AC4" s="1"/>
  <c r="F4"/>
  <c r="AB4" s="1"/>
  <c r="AM3"/>
  <c r="AJ3"/>
  <c r="AO6" s="1"/>
  <c r="AI3"/>
  <c r="AN4" s="1"/>
  <c r="AH3"/>
  <c r="AM5" s="1"/>
  <c r="M3"/>
  <c r="L3"/>
  <c r="K3"/>
  <c r="J3"/>
  <c r="I3"/>
  <c r="H3"/>
  <c r="AB3" s="1"/>
  <c r="G6" i="5"/>
  <c r="H6"/>
  <c r="AJ6"/>
  <c r="AO3" s="1"/>
  <c r="AI6"/>
  <c r="AN5" s="1"/>
  <c r="AH6"/>
  <c r="K6"/>
  <c r="J6"/>
  <c r="I6"/>
  <c r="F6"/>
  <c r="AB6" s="1"/>
  <c r="AJ5"/>
  <c r="AO4" s="1"/>
  <c r="AI5"/>
  <c r="AN6" s="1"/>
  <c r="M5"/>
  <c r="L5"/>
  <c r="I5"/>
  <c r="H5"/>
  <c r="G5"/>
  <c r="O5" s="1"/>
  <c r="AJ4"/>
  <c r="AO5" s="1"/>
  <c r="AI4"/>
  <c r="AH4"/>
  <c r="AM6" s="1"/>
  <c r="L4"/>
  <c r="K4"/>
  <c r="J4"/>
  <c r="AC4" s="1"/>
  <c r="F4"/>
  <c r="AN3"/>
  <c r="AM3"/>
  <c r="AJ3"/>
  <c r="AO6" s="1"/>
  <c r="AI3"/>
  <c r="AN4" s="1"/>
  <c r="AH3"/>
  <c r="AM5" s="1"/>
  <c r="M3"/>
  <c r="L3"/>
  <c r="K3"/>
  <c r="J3"/>
  <c r="I3"/>
  <c r="H5" i="24"/>
  <c r="G6"/>
  <c r="I3"/>
  <c r="I6"/>
  <c r="F5"/>
  <c r="AJ6"/>
  <c r="AO3" s="1"/>
  <c r="AI6"/>
  <c r="AN5" s="1"/>
  <c r="AH6"/>
  <c r="K6"/>
  <c r="J6"/>
  <c r="H6"/>
  <c r="AJ5"/>
  <c r="AO4" s="1"/>
  <c r="AI5"/>
  <c r="AN6" s="1"/>
  <c r="AM3"/>
  <c r="M5"/>
  <c r="L5"/>
  <c r="I5"/>
  <c r="AM4"/>
  <c r="AJ4"/>
  <c r="AI4"/>
  <c r="AN3" s="1"/>
  <c r="AH4"/>
  <c r="AM6" s="1"/>
  <c r="M4"/>
  <c r="J4"/>
  <c r="G4"/>
  <c r="F4"/>
  <c r="AJ3"/>
  <c r="AO6" s="1"/>
  <c r="AI3"/>
  <c r="AN4" s="1"/>
  <c r="AH3"/>
  <c r="AM5" s="1"/>
  <c r="H3"/>
  <c r="AB3" s="1"/>
  <c r="O4" i="9" l="1"/>
  <c r="AC4"/>
  <c r="O6"/>
  <c r="AC6"/>
  <c r="AD4"/>
  <c r="AD3" i="10"/>
  <c r="AD6"/>
  <c r="O3"/>
  <c r="AB3"/>
  <c r="AC3"/>
  <c r="N3"/>
  <c r="AC5" i="7"/>
  <c r="AD6"/>
  <c r="AB3"/>
  <c r="AB4"/>
  <c r="AC6"/>
  <c r="AC3" i="8"/>
  <c r="AC5" i="6"/>
  <c r="AD3"/>
  <c r="AD5"/>
  <c r="AD6"/>
  <c r="O3"/>
  <c r="AC3"/>
  <c r="N3"/>
  <c r="N5"/>
  <c r="AC5" i="5"/>
  <c r="AD3"/>
  <c r="AD5"/>
  <c r="AD6"/>
  <c r="O3"/>
  <c r="AC6"/>
  <c r="AC3"/>
  <c r="AC5" i="24"/>
  <c r="AD5"/>
  <c r="AD6"/>
  <c r="AB4"/>
  <c r="AC6"/>
  <c r="AG4"/>
  <c r="P4" s="1"/>
  <c r="N6"/>
  <c r="AG3" i="6"/>
  <c r="P3" s="1"/>
  <c r="AP6"/>
  <c r="AO5" i="24"/>
  <c r="AP5" s="1"/>
  <c r="Q5" s="1"/>
  <c r="AP6" i="5"/>
  <c r="Q6" s="1"/>
  <c r="AG4" i="10"/>
  <c r="P4" s="1"/>
  <c r="AO4"/>
  <c r="AP4" s="1"/>
  <c r="Q4" s="1"/>
  <c r="AK6" i="9"/>
  <c r="AP5"/>
  <c r="Q5" s="1"/>
  <c r="AP3"/>
  <c r="AG5"/>
  <c r="AG5" i="8"/>
  <c r="P5" s="1"/>
  <c r="AP5" i="7"/>
  <c r="Q5" s="1"/>
  <c r="AP4" i="6"/>
  <c r="Q4" s="1"/>
  <c r="AP3" i="5"/>
  <c r="Q3" s="1"/>
  <c r="AP5"/>
  <c r="Q5" s="1"/>
  <c r="AK6" i="24"/>
  <c r="AP6"/>
  <c r="Q6" s="1"/>
  <c r="AK3" i="38"/>
  <c r="R3" s="1"/>
  <c r="AP6" i="10"/>
  <c r="Q6" s="1"/>
  <c r="AK6"/>
  <c r="N6"/>
  <c r="L5"/>
  <c r="M5"/>
  <c r="AK5"/>
  <c r="AP5"/>
  <c r="Q5" s="1"/>
  <c r="K4"/>
  <c r="AC4" s="1"/>
  <c r="G5"/>
  <c r="AB5" s="1"/>
  <c r="AG6"/>
  <c r="P6" s="1"/>
  <c r="AN3"/>
  <c r="L4"/>
  <c r="AD4" s="1"/>
  <c r="H5"/>
  <c r="AC5" s="1"/>
  <c r="AO3"/>
  <c r="AG3"/>
  <c r="P3" s="1"/>
  <c r="I6"/>
  <c r="AC6" s="1"/>
  <c r="AG4" i="8"/>
  <c r="P4" s="1"/>
  <c r="AG4" i="9"/>
  <c r="P4" s="1"/>
  <c r="Q3"/>
  <c r="F4"/>
  <c r="AB4" s="1"/>
  <c r="AP6"/>
  <c r="Q6" s="1"/>
  <c r="AK3"/>
  <c r="F5"/>
  <c r="P5"/>
  <c r="N6"/>
  <c r="M3"/>
  <c r="AD3" s="1"/>
  <c r="G5"/>
  <c r="O5" s="1"/>
  <c r="AG6"/>
  <c r="H3"/>
  <c r="N3" s="1"/>
  <c r="AG3"/>
  <c r="P3" s="1"/>
  <c r="AK5"/>
  <c r="AM4"/>
  <c r="I3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Q6" s="1"/>
  <c r="AK6"/>
  <c r="AK3"/>
  <c r="M3"/>
  <c r="AD3" s="1"/>
  <c r="K4"/>
  <c r="AC4" s="1"/>
  <c r="G5"/>
  <c r="O5" s="1"/>
  <c r="O6"/>
  <c r="AG6"/>
  <c r="P6" s="1"/>
  <c r="AG5"/>
  <c r="P5" s="1"/>
  <c r="N3"/>
  <c r="L4"/>
  <c r="F6"/>
  <c r="AB6" s="1"/>
  <c r="AN4"/>
  <c r="AK4" s="1"/>
  <c r="AK5"/>
  <c r="P3"/>
  <c r="O4"/>
  <c r="AG4"/>
  <c r="P4" s="1"/>
  <c r="AG4" i="6"/>
  <c r="P4" s="1"/>
  <c r="H6"/>
  <c r="N6" s="1"/>
  <c r="Q6"/>
  <c r="AK6"/>
  <c r="AK5"/>
  <c r="AP5"/>
  <c r="Q5" s="1"/>
  <c r="G5"/>
  <c r="AB5" s="1"/>
  <c r="AG6"/>
  <c r="P6" s="1"/>
  <c r="AN3"/>
  <c r="L4"/>
  <c r="AD4" s="1"/>
  <c r="AK4"/>
  <c r="AO3"/>
  <c r="O4"/>
  <c r="I6"/>
  <c r="O6" s="1"/>
  <c r="O5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O3" s="1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D3" s="1"/>
  <c r="AK3"/>
  <c r="L4"/>
  <c r="AD4" s="1"/>
  <c r="F6"/>
  <c r="AB6" s="1"/>
  <c r="AG3"/>
  <c r="P3" s="1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O6"/>
  <c r="K6"/>
  <c r="J6"/>
  <c r="AD6" s="1"/>
  <c r="I6"/>
  <c r="AJ5"/>
  <c r="AO4" s="1"/>
  <c r="AI5"/>
  <c r="AN6" s="1"/>
  <c r="AH5"/>
  <c r="M5"/>
  <c r="AJ4"/>
  <c r="AO5" s="1"/>
  <c r="AI4"/>
  <c r="AN3" s="1"/>
  <c r="AH4"/>
  <c r="AM6" s="1"/>
  <c r="L4"/>
  <c r="AD4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3" i="9" l="1"/>
  <c r="N4"/>
  <c r="R6"/>
  <c r="P6"/>
  <c r="AB5"/>
  <c r="N5"/>
  <c r="AK4" i="10"/>
  <c r="O4"/>
  <c r="N5"/>
  <c r="N4"/>
  <c r="O6"/>
  <c r="R6" s="1"/>
  <c r="O5"/>
  <c r="O3" i="7"/>
  <c r="N6"/>
  <c r="AD4"/>
  <c r="N4"/>
  <c r="O5" i="8"/>
  <c r="O6"/>
  <c r="R6" s="1"/>
  <c r="AB5"/>
  <c r="P7" i="6"/>
  <c r="R5"/>
  <c r="N3" i="5"/>
  <c r="O4"/>
  <c r="R3"/>
  <c r="AB5"/>
  <c r="N5"/>
  <c r="O4" i="24"/>
  <c r="AK5"/>
  <c r="N3"/>
  <c r="N4"/>
  <c r="AC3"/>
  <c r="R6"/>
  <c r="AC6" i="6"/>
  <c r="R6" s="1"/>
  <c r="P7" i="10"/>
  <c r="AD5"/>
  <c r="AP3"/>
  <c r="Q3" s="1"/>
  <c r="Q7" s="1"/>
  <c r="AK3"/>
  <c r="R3" s="1"/>
  <c r="AP4" i="8"/>
  <c r="Q4" s="1"/>
  <c r="AB3" i="9"/>
  <c r="R3" s="1"/>
  <c r="P7"/>
  <c r="AK4"/>
  <c r="AP4"/>
  <c r="Q4" s="1"/>
  <c r="Q7" s="1"/>
  <c r="N5" i="8"/>
  <c r="R5" s="1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R3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P4" s="1"/>
  <c r="Q4" s="1"/>
  <c r="AM3"/>
  <c r="AP3" s="1"/>
  <c r="Q3" s="1"/>
  <c r="AP5"/>
  <c r="Q5" s="1"/>
  <c r="J4"/>
  <c r="AC4" s="1"/>
  <c r="F5"/>
  <c r="AB5" s="1"/>
  <c r="AG5"/>
  <c r="P5" s="1"/>
  <c r="N6"/>
  <c r="AO6"/>
  <c r="AK6" s="1"/>
  <c r="R6" s="1"/>
  <c r="AK4"/>
  <c r="P6"/>
  <c r="M4"/>
  <c r="I5"/>
  <c r="O5" s="1"/>
  <c r="Q6"/>
  <c r="H6"/>
  <c r="AC6" s="1"/>
  <c r="O4"/>
  <c r="AG4"/>
  <c r="P4" s="1"/>
  <c r="AJ3" i="23"/>
  <c r="AO6" s="1"/>
  <c r="R4" i="9" l="1"/>
  <c r="R5"/>
  <c r="R4" i="10"/>
  <c r="R5"/>
  <c r="R4" i="7"/>
  <c r="Q7" i="8"/>
  <c r="R5" i="5"/>
  <c r="R4" i="24"/>
  <c r="R4" i="5"/>
  <c r="N4" i="37"/>
  <c r="R4" s="1"/>
  <c r="AC5"/>
  <c r="AB3"/>
  <c r="Q7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7" i="19"/>
  <c r="D45" i="36" l="1"/>
  <c r="D46"/>
  <c r="D38"/>
  <c r="D37"/>
  <c r="D4" i="1"/>
  <c r="C3" i="37" s="1"/>
  <c r="M28" i="19"/>
  <c r="M25"/>
  <c r="M26"/>
  <c r="M27"/>
  <c r="M3"/>
  <c r="M21"/>
  <c r="M22"/>
  <c r="M4"/>
  <c r="M23"/>
  <c r="M10"/>
  <c r="M13"/>
  <c r="M8"/>
  <c r="M29"/>
  <c r="M18"/>
  <c r="M15"/>
  <c r="M30"/>
  <c r="M31"/>
  <c r="M5"/>
  <c r="M11"/>
  <c r="M19"/>
  <c r="M9"/>
  <c r="M12"/>
  <c r="M6"/>
  <c r="M32"/>
  <c r="M33"/>
  <c r="M24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20"/>
  <c r="M14"/>
  <c r="M17"/>
  <c r="M16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O4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AL34" s="1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O3" s="1"/>
  <c r="K6"/>
  <c r="L5"/>
  <c r="AD5" s="1"/>
  <c r="M5"/>
  <c r="J6"/>
  <c r="H3"/>
  <c r="G4"/>
  <c r="I3"/>
  <c r="F4"/>
  <c r="L4"/>
  <c r="I6"/>
  <c r="M4"/>
  <c r="H6"/>
  <c r="G5"/>
  <c r="O5" s="1"/>
  <c r="J3"/>
  <c r="F5"/>
  <c r="K3"/>
  <c r="AP3"/>
  <c r="Q3" s="1"/>
  <c r="AD6"/>
  <c r="AG4"/>
  <c r="P4" s="1"/>
  <c r="AK5"/>
  <c r="AK3"/>
  <c r="AB4"/>
  <c r="AB3"/>
  <c r="AP5"/>
  <c r="Q5" s="1"/>
  <c r="AP6"/>
  <c r="Q6" s="1"/>
  <c r="AG3"/>
  <c r="P3" s="1"/>
  <c r="AP4"/>
  <c r="Q4" s="1"/>
  <c r="AG5"/>
  <c r="P5" s="1"/>
  <c r="AG6"/>
  <c r="P6" s="1"/>
  <c r="AC5" l="1"/>
  <c r="N5"/>
  <c r="O4"/>
  <c r="AD4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Q37" s="1"/>
  <c r="D3" i="36"/>
  <c r="D3" i="47"/>
  <c r="G7" s="1"/>
  <c r="Q13" s="1"/>
  <c r="D3" i="26"/>
  <c r="Q7" s="1"/>
  <c r="AX32" s="1"/>
  <c r="D3" i="25"/>
  <c r="G4" s="1"/>
  <c r="Q7" s="1"/>
  <c r="AX32" s="1"/>
  <c r="D4" i="21"/>
  <c r="D4" i="22"/>
  <c r="D3"/>
  <c r="D3" i="21"/>
  <c r="G3" s="1"/>
  <c r="D4" i="25"/>
  <c r="G5" s="1"/>
  <c r="AX36" s="1"/>
  <c r="D4" i="26"/>
  <c r="G10" s="1"/>
  <c r="Q8" s="1"/>
  <c r="AA13" s="1"/>
  <c r="AL25" s="1"/>
  <c r="AW16"/>
  <c r="AX29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BH45" l="1"/>
  <c r="BG40"/>
  <c r="BG15"/>
  <c r="BH42"/>
  <c r="BH16"/>
  <c r="BF16"/>
  <c r="BH19"/>
  <c r="BF42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E9" i="24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Q14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AN33" s="1"/>
  <c r="D7" i="36"/>
  <c r="D7" i="47"/>
  <c r="G31" s="1"/>
  <c r="AN34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G23" s="1"/>
  <c r="D8" i="25"/>
  <c r="G17" s="1"/>
  <c r="AX38" s="1"/>
  <c r="D10" i="26"/>
  <c r="G34" s="1"/>
  <c r="Q32" s="1"/>
  <c r="AA37" s="1"/>
  <c r="AL26" s="1"/>
  <c r="D10" i="22"/>
  <c r="D10" i="25"/>
  <c r="G23" s="1"/>
  <c r="AX39" s="1"/>
  <c r="D7" i="26"/>
  <c r="G22" s="1"/>
  <c r="Q20" s="1"/>
  <c r="AA14" s="1"/>
  <c r="AX30" s="1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G46" s="1"/>
  <c r="Q44" s="1"/>
  <c r="AA38" s="1"/>
  <c r="AL35" s="1"/>
  <c r="D13" i="25"/>
  <c r="D13" i="22"/>
  <c r="D14" i="26"/>
  <c r="G47" s="1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G34" i="25" l="1"/>
  <c r="Q32" s="1"/>
  <c r="AA37" s="1"/>
  <c r="AL26" s="1"/>
  <c r="AX28" s="1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D11" i="25"/>
  <c r="G28" s="1"/>
  <c r="Q31" s="1"/>
  <c r="AX34" s="1"/>
  <c r="D11" i="22"/>
  <c r="H17" s="1"/>
  <c r="D12" i="26"/>
  <c r="G41" s="1"/>
  <c r="Q43" s="1"/>
  <c r="AX35" s="1"/>
  <c r="D12" i="22"/>
  <c r="H18" s="1"/>
  <c r="D12" i="25"/>
  <c r="G29" s="1"/>
  <c r="AX40" s="1"/>
  <c r="BJ19" i="22"/>
  <c r="D6"/>
  <c r="H9" s="1"/>
  <c r="D6" i="26"/>
  <c r="G17" s="1"/>
  <c r="Q19" s="1"/>
  <c r="AX33" s="1"/>
  <c r="D6" i="25"/>
  <c r="G11" s="1"/>
  <c r="AX37" s="1"/>
  <c r="AX30"/>
  <c r="AY16"/>
  <c r="AY16" i="26"/>
  <c r="AX31"/>
  <c r="AY19"/>
  <c r="AX15" i="25"/>
  <c r="AX28" i="26"/>
  <c r="AX15"/>
  <c r="H27" i="22" l="1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BI37" i="22" l="1"/>
  <c r="BI42"/>
  <c r="AB44"/>
  <c r="BI35" s="1"/>
  <c r="AW25"/>
  <c r="BJ16"/>
  <c r="BI30"/>
  <c r="BI39"/>
  <c r="AL38" l="1"/>
  <c r="AW26" s="1"/>
  <c r="BI15" s="1"/>
  <c r="BH16"/>
  <c r="BI29"/>
  <c r="BI28" l="1"/>
</calcChain>
</file>

<file path=xl/sharedStrings.xml><?xml version="1.0" encoding="utf-8"?>
<sst xmlns="http://schemas.openxmlformats.org/spreadsheetml/2006/main" count="2905" uniqueCount="726">
  <si>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</si>
  <si>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</si>
  <si>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</si>
  <si>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</si>
  <si>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</si>
  <si>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</si>
  <si>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</si>
  <si>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</si>
  <si>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</si>
  <si>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</si>
  <si>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</si>
  <si>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</si>
  <si>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</si>
  <si>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</si>
  <si>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</si>
  <si>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</si>
  <si>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</si>
  <si>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</si>
  <si>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</si>
  <si>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</si>
  <si>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</si>
  <si>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</si>
  <si>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</si>
  <si>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</si>
  <si>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</si>
  <si>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</si>
  <si>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</si>
  <si>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</si>
  <si>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</si>
  <si>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</si>
  <si>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</si>
  <si>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</si>
  <si>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</si>
  <si>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</si>
  <si>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</si>
  <si>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</si>
  <si>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</si>
  <si>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</si>
  <si>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</si>
  <si>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</si>
  <si>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</si>
  <si>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</si>
  <si>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</si>
  <si>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</si>
  <si>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</si>
  <si>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</si>
  <si>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</si>
  <si>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</si>
  <si>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</si>
  <si>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</si>
  <si>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</si>
  <si>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</si>
  <si>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</si>
  <si>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</si>
  <si>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</si>
  <si>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</si>
  <si>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</si>
  <si>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</si>
  <si>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</si>
  <si>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</si>
  <si>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</si>
  <si>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</si>
  <si>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</si>
  <si>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</si>
  <si>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</si>
  <si>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</si>
  <si>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</si>
  <si>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</si>
  <si>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</si>
  <si>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</si>
  <si>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</si>
  <si>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</si>
  <si>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</si>
  <si>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</si>
  <si>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</si>
  <si>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</si>
  <si>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</si>
  <si>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</si>
  <si>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</si>
  <si>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</si>
  <si>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</si>
  <si>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</si>
  <si>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</si>
  <si>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</si>
  <si>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</si>
  <si>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</si>
  <si>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</si>
  <si>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</si>
  <si>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</si>
  <si>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</si>
  <si>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</si>
  <si>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</si>
  <si>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</si>
  <si>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</si>
  <si>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</si>
  <si>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</si>
  <si>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</si>
  <si>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</si>
  <si>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</si>
  <si>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</si>
  <si>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</si>
  <si>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</si>
  <si>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</si>
  <si>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</si>
  <si>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</si>
  <si>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</si>
  <si>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</si>
  <si>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</si>
  <si>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</si>
  <si>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</si>
  <si>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</si>
  <si>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</si>
  <si>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</si>
  <si>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</si>
  <si>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</si>
  <si>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</si>
  <si>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</si>
  <si>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</si>
  <si>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</si>
  <si>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</si>
  <si>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</si>
  <si>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</si>
  <si>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</si>
  <si>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</si>
  <si>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</si>
  <si>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</si>
  <si>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</si>
  <si>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</si>
  <si>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</si>
  <si>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</si>
  <si>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</si>
  <si>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</si>
  <si>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</si>
  <si>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</si>
  <si>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</si>
  <si>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</si>
  <si>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</si>
  <si>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</si>
  <si>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</si>
  <si>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</si>
  <si>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</si>
  <si>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</si>
  <si>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</si>
  <si>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</si>
  <si>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</si>
  <si>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</si>
  <si>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</si>
  <si>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</si>
  <si>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</si>
  <si>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</si>
  <si>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</si>
  <si>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</si>
  <si>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</si>
  <si>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</si>
  <si>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</si>
  <si>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</si>
  <si>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</si>
  <si>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</si>
  <si>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</si>
  <si>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</si>
  <si>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</si>
  <si>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</si>
  <si>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</si>
  <si>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</si>
  <si>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</si>
  <si>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</si>
  <si>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</si>
  <si>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</si>
  <si>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</si>
  <si>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</si>
  <si>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</si>
  <si>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</si>
  <si>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</si>
  <si>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</si>
  <si>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</si>
  <si>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</si>
  <si>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</si>
  <si>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</si>
  <si>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</si>
  <si>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</si>
  <si>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</si>
  <si>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</si>
  <si>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</si>
  <si>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</si>
  <si>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</si>
  <si>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</si>
  <si>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</si>
  <si>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</si>
  <si>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</si>
  <si>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</si>
  <si>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</si>
  <si>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</si>
  <si>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</si>
  <si>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</si>
  <si>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</si>
  <si>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</si>
  <si>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</si>
  <si>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</si>
  <si>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</si>
  <si>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</si>
  <si>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</si>
  <si>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</si>
  <si>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</si>
  <si>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</si>
  <si>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</si>
  <si>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</si>
  <si>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</si>
  <si>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</si>
  <si>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</si>
  <si>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</si>
  <si>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</si>
  <si>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</si>
  <si>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</si>
  <si>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</si>
  <si>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</si>
  <si>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</si>
  <si>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</si>
  <si>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</si>
  <si>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</si>
  <si>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</si>
  <si>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</si>
  <si>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</si>
  <si>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</si>
  <si>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</si>
  <si>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</si>
  <si>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</si>
  <si>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</si>
  <si>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</si>
  <si>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</si>
  <si>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</si>
  <si>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</si>
  <si>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</si>
  <si>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</si>
  <si>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</si>
  <si>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</si>
  <si>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</si>
  <si>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</si>
  <si>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</si>
  <si>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</si>
  <si>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</si>
  <si>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</si>
  <si>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</si>
  <si>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</si>
  <si>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</si>
  <si>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</si>
  <si>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</si>
  <si>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</si>
  <si>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</si>
  <si>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</si>
  <si>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</si>
  <si>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</si>
  <si>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</si>
  <si>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</si>
  <si>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</si>
  <si>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</si>
  <si>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</si>
  <si>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</si>
  <si>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</si>
  <si>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</si>
  <si>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</si>
  <si>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</si>
  <si>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</si>
  <si>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</si>
  <si>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</si>
  <si>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</si>
  <si>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</si>
  <si>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</si>
  <si>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</si>
  <si>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</si>
  <si>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</si>
  <si>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</si>
  <si>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</si>
  <si>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</si>
  <si>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</si>
  <si>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</si>
  <si>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</si>
  <si>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</si>
  <si>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</si>
  <si>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</si>
  <si>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</si>
  <si>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</si>
  <si>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</si>
  <si>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</si>
  <si>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</si>
  <si>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</si>
  <si>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</si>
  <si>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</si>
  <si>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</si>
  <si>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</si>
  <si>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</si>
  <si>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</si>
  <si>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</si>
  <si>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</si>
  <si>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</si>
  <si>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</si>
  <si>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</si>
  <si>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</si>
  <si>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</si>
  <si>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</si>
  <si>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</si>
  <si>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</si>
  <si>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</si>
  <si>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</si>
  <si>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</si>
  <si>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</si>
  <si>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</si>
  <si>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</si>
  <si>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</si>
  <si>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</si>
  <si>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</si>
  <si>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</si>
  <si>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</si>
  <si>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</si>
  <si>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</si>
  <si>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</si>
  <si>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</si>
  <si>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</si>
  <si>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</si>
  <si>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</si>
  <si>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</si>
  <si>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</si>
  <si>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</si>
  <si>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</si>
  <si>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</si>
  <si>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</si>
  <si>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</si>
  <si>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</si>
  <si>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</si>
  <si>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</si>
  <si>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</si>
  <si>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</si>
  <si>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</si>
  <si>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</si>
  <si>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</si>
  <si>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</si>
  <si>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</si>
  <si>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</si>
  <si>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</si>
  <si>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</si>
  <si>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</si>
  <si>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</si>
  <si>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</si>
  <si>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</si>
  <si>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</si>
  <si>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</si>
  <si>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</si>
  <si>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</si>
  <si>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</si>
  <si>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</si>
  <si>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</si>
  <si>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</si>
  <si>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</si>
  <si>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</si>
  <si>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</si>
  <si>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</si>
  <si>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</si>
  <si>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</si>
  <si>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</si>
  <si>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</si>
  <si>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</si>
  <si>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</si>
  <si>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</si>
  <si>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</si>
  <si>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</si>
  <si>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</si>
  <si>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</si>
  <si>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</si>
  <si>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</si>
  <si>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</si>
  <si>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</si>
  <si>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</si>
  <si>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</si>
  <si>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</si>
  <si>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</si>
  <si>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</si>
  <si>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</si>
  <si>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</si>
  <si>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</si>
  <si>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</si>
  <si>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</si>
  <si>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</si>
  <si>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</si>
  <si>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</si>
  <si>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</si>
  <si>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</si>
  <si>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</si>
  <si>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</si>
  <si>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</si>
  <si>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</si>
  <si>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</si>
  <si>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</si>
  <si>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</si>
  <si>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</si>
  <si>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</si>
  <si>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</si>
  <si>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</si>
  <si>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</si>
  <si>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</si>
  <si>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</si>
  <si>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</si>
  <si>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</si>
  <si>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</si>
  <si>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</si>
  <si>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</si>
  <si>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</si>
  <si>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</si>
  <si>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</si>
  <si>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</si>
  <si>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</si>
  <si>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</si>
  <si>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</si>
  <si>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</si>
  <si>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</si>
  <si>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</si>
  <si>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</si>
  <si>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</si>
  <si>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</si>
  <si>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</si>
  <si>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</si>
  <si>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</si>
  <si>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</si>
  <si>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</si>
  <si>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</si>
  <si>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</si>
  <si>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</si>
  <si>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</si>
  <si>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</si>
  <si>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</si>
  <si>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</si>
  <si>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</si>
  <si>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</si>
  <si>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</si>
  <si>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</si>
  <si>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</si>
  <si>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</si>
  <si>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</si>
  <si>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</si>
  <si>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</si>
  <si>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</si>
  <si>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</si>
  <si>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</si>
  <si>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</si>
  <si>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</si>
  <si>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</si>
  <si>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</si>
  <si>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</si>
  <si>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</si>
  <si>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</si>
  <si>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</si>
  <si>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</si>
  <si>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</si>
  <si>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</si>
  <si>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</si>
  <si>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</si>
  <si>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</si>
  <si>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</si>
  <si>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</si>
  <si>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</si>
  <si>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</si>
  <si>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</si>
  <si>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</si>
  <si>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</si>
  <si>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</si>
  <si>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</si>
  <si>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</si>
  <si>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</si>
  <si>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</si>
  <si>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</si>
  <si>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</si>
  <si>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</si>
  <si>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</si>
  <si>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</si>
  <si>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</si>
  <si>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</si>
  <si>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</si>
  <si>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</si>
  <si>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</si>
  <si>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</si>
  <si>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</si>
  <si>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</si>
  <si>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</si>
  <si>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</si>
  <si>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</si>
  <si>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</si>
  <si>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</si>
  <si>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</si>
  <si>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</si>
  <si>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</si>
  <si>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</si>
  <si>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</si>
  <si>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</si>
  <si>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</si>
  <si>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</si>
  <si>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</si>
  <si>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</si>
  <si>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</si>
  <si>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</si>
  <si>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</si>
  <si>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</si>
  <si>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</si>
  <si>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</si>
  <si>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</si>
  <si>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</si>
  <si>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</si>
  <si>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</si>
  <si>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</si>
  <si>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</si>
  <si>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</si>
  <si>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</si>
  <si>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</si>
  <si>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</si>
  <si>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</si>
  <si>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</si>
  <si>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</si>
  <si>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</si>
  <si>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</si>
  <si>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</si>
  <si>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</si>
  <si>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</si>
  <si>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</si>
  <si>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</si>
  <si>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</si>
  <si>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</si>
  <si>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</si>
  <si>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</si>
  <si>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</si>
  <si>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</si>
  <si>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</si>
  <si>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</si>
  <si>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</si>
  <si>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</si>
  <si>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</si>
  <si>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</si>
  <si>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</si>
  <si>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</si>
  <si>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</si>
  <si>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</si>
  <si>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</si>
  <si>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</si>
  <si>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</si>
  <si>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</si>
  <si>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</si>
  <si>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</si>
  <si>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</si>
  <si>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</si>
  <si>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</si>
  <si>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</si>
  <si>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</si>
  <si>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</si>
  <si>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</si>
  <si>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</si>
  <si>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</si>
  <si>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</si>
  <si>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</si>
  <si>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</si>
  <si>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</si>
  <si>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</si>
  <si>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</si>
  <si>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</si>
  <si>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</si>
  <si>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</si>
  <si>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</si>
  <si>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</si>
  <si>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</si>
  <si>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</si>
  <si>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</si>
  <si>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</si>
  <si>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</si>
  <si>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</si>
  <si>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</si>
  <si>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</si>
  <si>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</si>
  <si>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</si>
  <si>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</si>
  <si>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</si>
  <si>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</si>
  <si>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</si>
  <si>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</si>
  <si>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</si>
  <si>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</si>
  <si>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</si>
  <si>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</si>
  <si>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</si>
  <si>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</si>
  <si>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</si>
  <si>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</si>
  <si>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</si>
  <si>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</si>
  <si>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</si>
  <si>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</si>
  <si>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</si>
  <si>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</si>
  <si>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</si>
  <si>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</si>
  <si>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</si>
  <si>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</si>
  <si>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</si>
  <si>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</si>
  <si>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</si>
  <si>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</si>
  <si>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</si>
  <si>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</si>
  <si>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</si>
  <si>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</si>
  <si>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</si>
  <si>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</si>
  <si>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</si>
  <si>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</si>
  <si>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</si>
  <si>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</si>
  <si>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</si>
  <si>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</si>
  <si>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</si>
  <si>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</si>
  <si>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</si>
  <si>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</si>
  <si>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</si>
  <si>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</si>
  <si>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</si>
  <si>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</si>
  <si>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</si>
  <si>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</si>
  <si>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</si>
  <si>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</si>
  <si>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</si>
  <si>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</si>
  <si>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</si>
  <si>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</si>
  <si>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</si>
  <si>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</si>
  <si>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Мартин Ристески</t>
  </si>
  <si>
    <t>Јован Пармачки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</si>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</sst>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1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33" fillId="3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0" xfId="0" applyFont="1" applyFill="1" applyBorder="1"/>
    <xf numFmtId="0" fontId="0" fillId="0" borderId="30" xfId="0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D4" sqref="D4"/>
    </sheetView>
  </sheetViews>
  <sheetFormatPr defaultColWidth="8.88671875" defaultRowHeight="15.6"/>
  <cols>
    <col min="1" max="1" width="9" style="278" customWidth="1"/>
    <col min="2" max="2" width="6.109375" style="38" customWidth="1"/>
    <col min="3" max="3" width="4.109375" style="278" customWidth="1"/>
    <col min="4" max="4" width="45.6640625" style="278" customWidth="1"/>
    <col min="5" max="5" width="19.88671875" style="289" customWidth="1"/>
    <col min="6" max="6" width="4.33203125" style="278" customWidth="1"/>
    <col min="7" max="7" width="7.5546875" style="278" customWidth="1"/>
    <col min="8" max="8" width="7.5546875" style="289" customWidth="1"/>
    <col min="9" max="9" width="35.44140625" style="293" customWidth="1"/>
    <col min="10" max="10" width="21.109375" style="278" customWidth="1"/>
    <col min="11" max="11" width="11" style="279" hidden="1" customWidth="1"/>
    <col min="12" max="12" width="5.109375" style="279" hidden="1" customWidth="1"/>
    <col min="13" max="13" width="23.5546875" style="278" hidden="1" customWidth="1"/>
    <col min="14" max="14" width="2.6640625" style="278" hidden="1" customWidth="1"/>
    <col min="15" max="16384" width="8.88671875" style="278"/>
  </cols>
  <sheetData>
    <row r="1" spans="2:17">
      <c r="B1" s="399" t="s">
        <v>123</v>
      </c>
      <c r="C1" s="400"/>
      <c r="D1" s="400"/>
      <c r="E1" s="400"/>
      <c r="F1" s="401" t="s">
        <v>121</v>
      </c>
      <c r="G1" s="402"/>
      <c r="H1" s="402"/>
      <c r="I1" s="402"/>
      <c r="J1" s="402"/>
      <c r="K1" s="402"/>
      <c r="L1" s="402"/>
      <c r="M1" s="402"/>
      <c r="N1" s="402"/>
      <c r="O1" s="403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404" t="s">
        <v>62</v>
      </c>
      <c r="C3" s="310">
        <v>1</v>
      </c>
      <c r="D3" s="336" t="str">
        <f>IF(ISERROR(VLOOKUP(C3,$G$3:$I$66,3,FALSE)),"",(VLOOKUP(C3,$G$3:$I$66,3,FALSE)))</f>
        <v>Александар Јакимовски (178)</v>
      </c>
      <c r="E3" s="337" t="str">
        <f>IF(D3="","",INDEX($J$3:$J$42,MATCH(C3,$G$3:$G$42,0)))</f>
        <v>Крива Паланка</v>
      </c>
      <c r="F3" s="342">
        <v>10</v>
      </c>
      <c r="G3" s="395">
        <v>1</v>
      </c>
      <c r="H3" s="396">
        <v>178</v>
      </c>
      <c r="I3" s="343" t="str">
        <f>IF(ISERROR(VLOOKUP(H3,Baza!A:C,2,FALSE)&amp;" "&amp;"("&amp;H3&amp;")"),"",(VLOOKUP(H3,Baza!A:C,2,FALSE)&amp;" "&amp;"("&amp;H3&amp;")"))</f>
        <v>Александар Јакимовски (178)</v>
      </c>
      <c r="J3" s="343" t="str">
        <f>IF(ISERROR(VLOOKUP(H3,Baza!A:C,3,FALSE)),"",(VLOOKUP(H3,Baza!A:C,3,FALSE)))</f>
        <v>Крива Паланка</v>
      </c>
      <c r="K3" s="359" t="str">
        <f>IF(ISERROR(VLOOKUP(H3,Baza!A:D,4,FALSE)),"",(VLOOKUP(H3,Baza!A:D,4,FALSE)))</f>
        <v>U-15</v>
      </c>
      <c r="M3" s="278" t="e">
        <f t="shared" ref="M3:M34" si="0">VLOOKUP(C3,$H$3:$J$66,3,FALSE)</f>
        <v>#N/A</v>
      </c>
      <c r="N3" s="278">
        <v>10</v>
      </c>
      <c r="O3" s="291">
        <v>1</v>
      </c>
    </row>
    <row r="4" spans="2:17">
      <c r="B4" s="405"/>
      <c r="C4" s="308">
        <v>2</v>
      </c>
      <c r="D4" s="330" t="str">
        <f t="shared" ref="D4:D67" si="1">IF(ISERROR(VLOOKUP(C4,$G$3:$I$66,3,FALSE)),"",(VLOOKUP(C4,$G$3:$I$66,3,FALSE)))</f>
        <v>Иван Милков (292)</v>
      </c>
      <c r="E4" s="331" t="str">
        <f t="shared" ref="E4:E66" si="2">IF(D4="","",INDEX($J$3:$J$42,MATCH(C4,$G$3:$G$42,0)))</f>
        <v>Кавадарци</v>
      </c>
      <c r="F4" s="327">
        <v>13</v>
      </c>
      <c r="G4" s="283">
        <v>5</v>
      </c>
      <c r="H4" s="397">
        <v>73</v>
      </c>
      <c r="I4" s="294" t="str">
        <f>IF(ISERROR(VLOOKUP(H4,Baza!A:C,2,FALSE)&amp;" "&amp;"("&amp;H4&amp;")"),"",(VLOOKUP(H4,Baza!A:C,2,FALSE)&amp;" "&amp;"("&amp;H4&amp;")"))</f>
        <v>Лука Стојчев (73)</v>
      </c>
      <c r="J4" s="294" t="str">
        <f>IF(ISERROR(VLOOKUP(H4,Baza!A:C,3,FALSE)),"",(VLOOKUP(H4,Baza!A:C,3,FALSE)))</f>
        <v>Шампион ФА</v>
      </c>
      <c r="K4" s="358" t="str">
        <f>IF(ISERROR(VLOOKUP(H4,Baza!A:D,4,FALSE)),"",(VLOOKUP(H4,Baza!A:D,4,FALSE)))</f>
        <v>U-15</v>
      </c>
      <c r="M4" s="278" t="e">
        <f t="shared" si="0"/>
        <v>#N/A</v>
      </c>
      <c r="N4" s="278">
        <v>13</v>
      </c>
      <c r="O4" s="282">
        <v>2</v>
      </c>
      <c r="Q4" s="372"/>
    </row>
    <row r="5" spans="2:17">
      <c r="B5" s="405"/>
      <c r="C5" s="308">
        <v>3</v>
      </c>
      <c r="D5" s="330" t="str">
        <f t="shared" si="1"/>
        <v>Филип Милковски (210)</v>
      </c>
      <c r="E5" s="331" t="str">
        <f t="shared" si="2"/>
        <v>Вардар</v>
      </c>
      <c r="F5" s="327">
        <v>23</v>
      </c>
      <c r="G5" s="283">
        <v>9</v>
      </c>
      <c r="H5" s="397">
        <v>206</v>
      </c>
      <c r="I5" s="294" t="str">
        <f>IF(ISERROR(VLOOKUP(H5,Baza!A:C,2,FALSE)&amp;" "&amp;"("&amp;H5&amp;")"),"",(VLOOKUP(H5,Baza!A:C,2,FALSE)&amp;" "&amp;"("&amp;H5&amp;")"))</f>
        <v>Лука Дворник (206)</v>
      </c>
      <c r="J5" s="294" t="str">
        <f>IF(ISERROR(VLOOKUP(H5,Baza!A:C,3,FALSE)),"",(VLOOKUP(H5,Baza!A:C,3,FALSE)))</f>
        <v>Рисови</v>
      </c>
      <c r="K5" s="358" t="str">
        <f>IF(ISERROR(VLOOKUP(H5,Baza!A:D,4,FALSE)),"",(VLOOKUP(H5,Baza!A:D,4,FALSE)))</f>
        <v>U-15</v>
      </c>
      <c r="M5" s="278" t="e">
        <f t="shared" si="0"/>
        <v>#N/A</v>
      </c>
      <c r="N5" s="278">
        <v>23</v>
      </c>
      <c r="O5" s="282">
        <v>3</v>
      </c>
      <c r="Q5" s="372"/>
    </row>
    <row r="6" spans="2:17" ht="16.2" thickBot="1">
      <c r="B6" s="406"/>
      <c r="C6" s="311">
        <v>4</v>
      </c>
      <c r="D6" s="334" t="str">
        <f t="shared" si="1"/>
        <v>Мартин Ристески (433)</v>
      </c>
      <c r="E6" s="335" t="str">
        <f t="shared" si="2"/>
        <v>Младост 96</v>
      </c>
      <c r="F6" s="327">
        <v>28</v>
      </c>
      <c r="G6" s="283">
        <v>13</v>
      </c>
      <c r="H6" s="398">
        <v>299</v>
      </c>
      <c r="I6" s="294" t="str">
        <f>IF(ISERROR(VLOOKUP(H6,Baza!A:C,2,FALSE)&amp;" "&amp;"("&amp;H6&amp;")"),"",(VLOOKUP(H6,Baza!A:C,2,FALSE)&amp;" "&amp;"("&amp;H6&amp;")"))</f>
        <v>Филип Ангела (299)</v>
      </c>
      <c r="J6" s="294" t="str">
        <f>IF(ISERROR(VLOOKUP(H6,Baza!A:C,3,FALSE)),"",(VLOOKUP(H6,Baza!A:C,3,FALSE)))</f>
        <v>Пелагонија</v>
      </c>
      <c r="K6" s="358" t="str">
        <f>IF(ISERROR(VLOOKUP(H6,Baza!A:D,4,FALSE)),"",(VLOOKUP(H6,Baza!A:D,4,FALSE)))</f>
        <v>U-15</v>
      </c>
      <c r="M6" s="278" t="e">
        <f t="shared" si="0"/>
        <v>#N/A</v>
      </c>
      <c r="N6" s="278">
        <v>28</v>
      </c>
      <c r="O6" s="282">
        <v>4</v>
      </c>
      <c r="Q6" s="372"/>
    </row>
    <row r="7" spans="2:17">
      <c r="B7" s="407" t="s">
        <v>63</v>
      </c>
      <c r="C7" s="307">
        <v>5</v>
      </c>
      <c r="D7" s="328" t="str">
        <f t="shared" si="1"/>
        <v>Лука Стојчев (73)</v>
      </c>
      <c r="E7" s="329" t="str">
        <f t="shared" si="2"/>
        <v>Шампион ФА</v>
      </c>
      <c r="F7" s="327">
        <v>1</v>
      </c>
      <c r="G7" s="282">
        <v>17</v>
      </c>
      <c r="H7" s="398">
        <v>47</v>
      </c>
      <c r="I7" s="294" t="str">
        <f>IF(ISERROR(VLOOKUP(H7,Baza!A:C,2,FALSE)&amp;" "&amp;"("&amp;H7&amp;")"),"",(VLOOKUP(H7,Baza!A:C,2,FALSE)&amp;" "&amp;"("&amp;H7&amp;")"))</f>
        <v>Андреј Стојановски (47)</v>
      </c>
      <c r="J7" s="294" t="str">
        <f>IF(ISERROR(VLOOKUP(H7,Baza!A:C,3,FALSE)),"",(VLOOKUP(H7,Baza!A:C,3,FALSE)))</f>
        <v>Крива Паланка</v>
      </c>
      <c r="K7" s="358" t="str">
        <f>IF(ISERROR(VLOOKUP(H7,Baza!A:D,4,FALSE)),"",(VLOOKUP(H7,Baza!A:D,4,FALSE)))</f>
        <v>U-15</v>
      </c>
      <c r="M7" s="278" t="e">
        <f t="shared" si="0"/>
        <v>#N/A</v>
      </c>
      <c r="N7" s="278">
        <v>1</v>
      </c>
      <c r="O7" s="282">
        <v>5</v>
      </c>
      <c r="Q7" s="372"/>
    </row>
    <row r="8" spans="2:17">
      <c r="B8" s="405"/>
      <c r="C8" s="308">
        <v>6</v>
      </c>
      <c r="D8" s="330" t="str">
        <f t="shared" si="1"/>
        <v>Петар Јуришиќ (361)</v>
      </c>
      <c r="E8" s="331" t="str">
        <f t="shared" si="2"/>
        <v>Дебар Маало</v>
      </c>
      <c r="F8" s="327">
        <v>17</v>
      </c>
      <c r="G8" s="283">
        <v>21</v>
      </c>
      <c r="H8" s="398">
        <v>347</v>
      </c>
      <c r="I8" s="294" t="str">
        <f>IF(ISERROR(VLOOKUP(H8,Baza!A:C,2,FALSE)&amp;" "&amp;"("&amp;H8&amp;")"),"",(VLOOKUP(H8,Baza!A:C,2,FALSE)&amp;" "&amp;"("&amp;H8&amp;")"))</f>
        <v>Кристијан Каламадевски (347)</v>
      </c>
      <c r="J8" s="294" t="str">
        <f>IF(ISERROR(VLOOKUP(H8,Baza!A:C,3,FALSE)),"",(VLOOKUP(H8,Baza!A:C,3,FALSE)))</f>
        <v>Берово</v>
      </c>
      <c r="K8" s="358" t="str">
        <f>IF(ISERROR(VLOOKUP(H8,Baza!A:D,4,FALSE)),"",(VLOOKUP(H8,Baza!A:D,4,FALSE)))</f>
        <v>U-12</v>
      </c>
      <c r="M8" s="278" t="e">
        <f t="shared" si="0"/>
        <v>#N/A</v>
      </c>
      <c r="N8" s="278">
        <v>17</v>
      </c>
      <c r="O8" s="282">
        <v>6</v>
      </c>
      <c r="Q8" s="372"/>
    </row>
    <row r="9" spans="2:17">
      <c r="B9" s="405"/>
      <c r="C9" s="308">
        <v>7</v>
      </c>
      <c r="D9" s="330" t="str">
        <f t="shared" si="1"/>
        <v>Глигор Доневски (385)</v>
      </c>
      <c r="E9" s="331" t="str">
        <f t="shared" si="2"/>
        <v>Куманово</v>
      </c>
      <c r="F9" s="327">
        <v>26</v>
      </c>
      <c r="G9" s="283">
        <v>25</v>
      </c>
      <c r="H9" s="397">
        <v>129</v>
      </c>
      <c r="I9" s="294" t="str">
        <f>IF(ISERROR(VLOOKUP(H9,Baza!A:C,2,FALSE)&amp;" "&amp;"("&amp;H9&amp;")"),"",(VLOOKUP(H9,Baza!A:C,2,FALSE)&amp;" "&amp;"("&amp;H9&amp;")"))</f>
        <v>Ненад Тиловски (129)</v>
      </c>
      <c r="J9" s="294" t="str">
        <f>IF(ISERROR(VLOOKUP(H9,Baza!A:C,3,FALSE)),"",(VLOOKUP(H9,Baza!A:C,3,FALSE)))</f>
        <v>Телеком НЕЦ 2</v>
      </c>
      <c r="K9" s="358" t="str">
        <f>IF(ISERROR(VLOOKUP(H9,Baza!A:D,4,FALSE)),"",(VLOOKUP(H9,Baza!A:D,4,FALSE)))</f>
        <v>U-15</v>
      </c>
      <c r="M9" s="278" t="e">
        <f t="shared" si="0"/>
        <v>#N/A</v>
      </c>
      <c r="N9" s="278">
        <v>26</v>
      </c>
      <c r="O9" s="282">
        <v>7</v>
      </c>
      <c r="Q9" s="372"/>
    </row>
    <row r="10" spans="2:17" ht="16.2" thickBot="1">
      <c r="B10" s="408"/>
      <c r="C10" s="309">
        <v>8</v>
      </c>
      <c r="D10" s="332" t="str">
        <f t="shared" si="1"/>
        <v>Иван Ѓорѓиев (460)</v>
      </c>
      <c r="E10" s="333" t="str">
        <f t="shared" si="2"/>
        <v>Кавадарци</v>
      </c>
      <c r="F10" s="327">
        <v>15</v>
      </c>
      <c r="G10" s="283">
        <v>26</v>
      </c>
      <c r="H10" s="398">
        <v>144</v>
      </c>
      <c r="I10" s="294" t="str">
        <f>IF(ISERROR(VLOOKUP(H10,Baza!A:C,2,FALSE)&amp;" "&amp;"("&amp;H10&amp;")"),"",(VLOOKUP(H10,Baza!A:C,2,FALSE)&amp;" "&amp;"("&amp;H10&amp;")"))</f>
        <v>Антонио Аврамски (144)</v>
      </c>
      <c r="J10" s="294" t="str">
        <f>IF(ISERROR(VLOOKUP(H10,Baza!A:C,3,FALSE)),"",(VLOOKUP(H10,Baza!A:C,3,FALSE)))</f>
        <v>Берово</v>
      </c>
      <c r="K10" s="358" t="str">
        <f>IF(ISERROR(VLOOKUP(H10,Baza!A:D,4,FALSE)),"",(VLOOKUP(H10,Baza!A:D,4,FALSE)))</f>
        <v>U-15</v>
      </c>
      <c r="M10" s="278" t="e">
        <f t="shared" si="0"/>
        <v>#N/A</v>
      </c>
      <c r="N10" s="278">
        <v>15</v>
      </c>
      <c r="O10" s="282">
        <v>8</v>
      </c>
      <c r="Q10" s="372"/>
    </row>
    <row r="11" spans="2:17">
      <c r="B11" s="404" t="s">
        <v>64</v>
      </c>
      <c r="C11" s="310">
        <v>9</v>
      </c>
      <c r="D11" s="336" t="str">
        <f t="shared" si="1"/>
        <v>Лука Дворник (206)</v>
      </c>
      <c r="E11" s="337" t="str">
        <f t="shared" si="2"/>
        <v>Рисови</v>
      </c>
      <c r="F11" s="327">
        <v>24</v>
      </c>
      <c r="G11" s="283">
        <v>22</v>
      </c>
      <c r="H11" s="398">
        <v>209</v>
      </c>
      <c r="I11" s="294" t="str">
        <f>IF(ISERROR(VLOOKUP(H11,Baza!A:C,2,FALSE)&amp;" "&amp;"("&amp;H11&amp;")"),"",(VLOOKUP(H11,Baza!A:C,2,FALSE)&amp;" "&amp;"("&amp;H11&amp;")"))</f>
        <v>Никола Ѓурчевски (209)</v>
      </c>
      <c r="J11" s="294" t="str">
        <f>IF(ISERROR(VLOOKUP(H11,Baza!A:C,3,FALSE)),"",(VLOOKUP(H11,Baza!A:C,3,FALSE)))</f>
        <v>Вардар</v>
      </c>
      <c r="K11" s="358" t="str">
        <f>IF(ISERROR(VLOOKUP(H11,Baza!A:D,4,FALSE)),"",(VLOOKUP(H11,Baza!A:D,4,FALSE)))</f>
        <v>U-15</v>
      </c>
      <c r="M11" s="278" t="e">
        <f t="shared" si="0"/>
        <v>#N/A</v>
      </c>
      <c r="N11" s="278">
        <v>24</v>
      </c>
      <c r="O11" s="282">
        <v>8</v>
      </c>
      <c r="Q11" s="372"/>
    </row>
    <row r="12" spans="2:17">
      <c r="B12" s="405"/>
      <c r="C12" s="308">
        <v>10</v>
      </c>
      <c r="D12" s="330" t="str">
        <f t="shared" si="1"/>
        <v>Давид Јоноски (287)</v>
      </c>
      <c r="E12" s="331" t="str">
        <f t="shared" si="2"/>
        <v>Младост 96</v>
      </c>
      <c r="F12" s="327">
        <v>27</v>
      </c>
      <c r="G12" s="283">
        <v>30</v>
      </c>
      <c r="H12" s="397">
        <v>211</v>
      </c>
      <c r="I12" s="294" t="str">
        <f>IF(ISERROR(VLOOKUP(H12,Baza!A:C,2,FALSE)&amp;" "&amp;"("&amp;H12&amp;")"),"",(VLOOKUP(H12,Baza!A:C,2,FALSE)&amp;" "&amp;"("&amp;H12&amp;")"))</f>
        <v>Давид Иванов (211)</v>
      </c>
      <c r="J12" s="294" t="str">
        <f>IF(ISERROR(VLOOKUP(H12,Baza!A:C,3,FALSE)),"",(VLOOKUP(H12,Baza!A:C,3,FALSE)))</f>
        <v>Телеком НЕЦ 2</v>
      </c>
      <c r="K12" s="358" t="str">
        <f>IF(ISERROR(VLOOKUP(H12,Baza!A:D,4,FALSE)),"",(VLOOKUP(H12,Baza!A:D,4,FALSE)))</f>
        <v>U-15</v>
      </c>
      <c r="M12" s="278" t="e">
        <f t="shared" si="0"/>
        <v>#N/A</v>
      </c>
      <c r="N12" s="278">
        <v>27</v>
      </c>
      <c r="O12" s="282">
        <v>8</v>
      </c>
      <c r="Q12" s="372"/>
    </row>
    <row r="13" spans="2:17">
      <c r="B13" s="405"/>
      <c r="C13" s="308">
        <v>11</v>
      </c>
      <c r="D13" s="330" t="str">
        <f t="shared" si="1"/>
        <v>Кристијан Митев (420)</v>
      </c>
      <c r="E13" s="331" t="str">
        <f t="shared" si="2"/>
        <v>Пелагонија</v>
      </c>
      <c r="F13" s="327">
        <v>16</v>
      </c>
      <c r="G13" s="283">
        <v>29</v>
      </c>
      <c r="H13" s="398">
        <v>404</v>
      </c>
      <c r="I13" s="294" t="str">
        <f>IF(ISERROR(VLOOKUP(H13,Baza!A:C,2,FALSE)&amp;" "&amp;"("&amp;H13&amp;")"),"",(VLOOKUP(H13,Baza!A:C,2,FALSE)&amp;" "&amp;"("&amp;H13&amp;")"))</f>
        <v>Љупчо Треновски (404)</v>
      </c>
      <c r="J13" s="294" t="str">
        <f>IF(ISERROR(VLOOKUP(H13,Baza!A:C,3,FALSE)),"",(VLOOKUP(H13,Baza!A:C,3,FALSE)))</f>
        <v>Берово</v>
      </c>
      <c r="K13" s="358" t="str">
        <f>IF(ISERROR(VLOOKUP(H13,Baza!A:D,4,FALSE)),"",(VLOOKUP(H13,Baza!A:D,4,FALSE)))</f>
        <v>U-12</v>
      </c>
      <c r="M13" s="278" t="e">
        <f t="shared" si="0"/>
        <v>#N/A</v>
      </c>
      <c r="N13" s="278">
        <v>16</v>
      </c>
      <c r="O13" s="282">
        <v>8</v>
      </c>
      <c r="Q13" s="372"/>
    </row>
    <row r="14" spans="2:17" ht="16.2" thickBot="1">
      <c r="B14" s="406"/>
      <c r="C14" s="311">
        <v>12</v>
      </c>
      <c r="D14" s="334" t="str">
        <f t="shared" si="1"/>
        <v>Јаков Кузмановски (443)</v>
      </c>
      <c r="E14" s="335" t="str">
        <f t="shared" si="2"/>
        <v>Куманово</v>
      </c>
      <c r="F14" s="327">
        <v>3</v>
      </c>
      <c r="G14" s="283">
        <v>18</v>
      </c>
      <c r="H14" s="398">
        <v>204</v>
      </c>
      <c r="I14" s="294" t="str">
        <f>IF(ISERROR(VLOOKUP(H14,Baza!A:C,2,FALSE)&amp;" "&amp;"("&amp;H14&amp;")"),"",(VLOOKUP(H14,Baza!A:C,2,FALSE)&amp;" "&amp;"("&amp;H14&amp;")"))</f>
        <v>Ведран Рангелов (204)</v>
      </c>
      <c r="J14" s="294" t="str">
        <f>IF(ISERROR(VLOOKUP(H14,Baza!A:C,3,FALSE)),"",(VLOOKUP(H14,Baza!A:C,3,FALSE)))</f>
        <v>Куманово</v>
      </c>
      <c r="K14" s="358" t="str">
        <f>IF(ISERROR(VLOOKUP(H14,Baza!A:D,4,FALSE)),"",(VLOOKUP(H14,Baza!A:D,4,FALSE)))</f>
        <v>U-15</v>
      </c>
      <c r="M14" s="278" t="e">
        <f t="shared" si="0"/>
        <v>#N/A</v>
      </c>
      <c r="N14" s="278">
        <v>3</v>
      </c>
      <c r="O14" s="282">
        <v>12</v>
      </c>
    </row>
    <row r="15" spans="2:17">
      <c r="B15" s="407" t="s">
        <v>65</v>
      </c>
      <c r="C15" s="307">
        <v>13</v>
      </c>
      <c r="D15" s="328" t="str">
        <f t="shared" si="1"/>
        <v>Филип Ангела (299)</v>
      </c>
      <c r="E15" s="329" t="str">
        <f t="shared" si="2"/>
        <v>Пелагонија</v>
      </c>
      <c r="F15" s="327">
        <v>20</v>
      </c>
      <c r="G15" s="283">
        <v>14</v>
      </c>
      <c r="H15" s="397">
        <v>364</v>
      </c>
      <c r="I15" s="294" t="str">
        <f>IF(ISERROR(VLOOKUP(H15,Baza!A:C,2,FALSE)&amp;" "&amp;"("&amp;H15&amp;")"),"",(VLOOKUP(H15,Baza!A:C,2,FALSE)&amp;" "&amp;"("&amp;H15&amp;")"))</f>
        <v>Петар Мукаетов (364)</v>
      </c>
      <c r="J15" s="294" t="str">
        <f>IF(ISERROR(VLOOKUP(H15,Baza!A:C,3,FALSE)),"",(VLOOKUP(H15,Baza!A:C,3,FALSE)))</f>
        <v>Кавадарци</v>
      </c>
      <c r="K15" s="358" t="str">
        <f>IF(ISERROR(VLOOKUP(H15,Baza!A:D,4,FALSE)),"",(VLOOKUP(H15,Baza!A:D,4,FALSE)))</f>
        <v>U-15</v>
      </c>
      <c r="M15" s="278" t="e">
        <f t="shared" si="0"/>
        <v>#N/A</v>
      </c>
      <c r="N15" s="278">
        <v>20</v>
      </c>
      <c r="O15" s="282">
        <v>13</v>
      </c>
    </row>
    <row r="16" spans="2:17">
      <c r="B16" s="405"/>
      <c r="C16" s="308">
        <v>14</v>
      </c>
      <c r="D16" s="330" t="str">
        <f t="shared" si="1"/>
        <v>Петар Мукаетов (364)</v>
      </c>
      <c r="E16" s="331" t="str">
        <f t="shared" si="2"/>
        <v>Кавадарци</v>
      </c>
      <c r="F16" s="327">
        <v>5</v>
      </c>
      <c r="G16" s="283">
        <v>10</v>
      </c>
      <c r="H16" s="398">
        <v>287</v>
      </c>
      <c r="I16" s="294" t="str">
        <f>IF(ISERROR(VLOOKUP(H16,Baza!A:C,2,FALSE)&amp;" "&amp;"("&amp;H16&amp;")"),"",(VLOOKUP(H16,Baza!A:C,2,FALSE)&amp;" "&amp;"("&amp;H16&amp;")"))</f>
        <v>Давид Јоноски (287)</v>
      </c>
      <c r="J16" s="294" t="str">
        <f>IF(ISERROR(VLOOKUP(H16,Baza!A:C,3,FALSE)),"",(VLOOKUP(H16,Baza!A:C,3,FALSE)))</f>
        <v>Младост 96</v>
      </c>
      <c r="K16" s="358" t="str">
        <f>IF(ISERROR(VLOOKUP(H16,Baza!A:D,4,FALSE)),"",(VLOOKUP(H16,Baza!A:D,4,FALSE)))</f>
        <v>U-12</v>
      </c>
      <c r="M16" s="278" t="e">
        <f t="shared" si="0"/>
        <v>#N/A</v>
      </c>
      <c r="N16" s="278">
        <v>5</v>
      </c>
      <c r="O16" s="282">
        <v>14</v>
      </c>
    </row>
    <row r="17" spans="2:15">
      <c r="B17" s="405"/>
      <c r="C17" s="308">
        <v>15</v>
      </c>
      <c r="D17" s="330" t="str">
        <f t="shared" si="1"/>
        <v>Георгиј Стојаноски (344)</v>
      </c>
      <c r="E17" s="331" t="str">
        <f t="shared" si="2"/>
        <v>Студент</v>
      </c>
      <c r="F17" s="327">
        <v>4</v>
      </c>
      <c r="G17" s="283">
        <v>6</v>
      </c>
      <c r="H17" s="398">
        <v>361</v>
      </c>
      <c r="I17" s="294" t="str">
        <f>IF(ISERROR(VLOOKUP(H17,Baza!A:C,2,FALSE)&amp;" "&amp;"("&amp;H17&amp;")"),"",(VLOOKUP(H17,Baza!A:C,2,FALSE)&amp;" "&amp;"("&amp;H17&amp;")"))</f>
        <v>Петар Јуришиќ (361)</v>
      </c>
      <c r="J17" s="294" t="str">
        <f>IF(ISERROR(VLOOKUP(H17,Baza!A:C,3,FALSE)),"",(VLOOKUP(H17,Baza!A:C,3,FALSE)))</f>
        <v>Дебар Маало</v>
      </c>
      <c r="K17" s="358" t="str">
        <f>IF(ISERROR(VLOOKUP(H17,Baza!A:D,4,FALSE)),"",(VLOOKUP(H17,Baza!A:D,4,FALSE)))</f>
        <v>U-15</v>
      </c>
      <c r="M17" s="278" t="str">
        <f t="shared" si="0"/>
        <v>Младост 96</v>
      </c>
      <c r="N17" s="278">
        <v>4</v>
      </c>
      <c r="O17" s="282">
        <v>14</v>
      </c>
    </row>
    <row r="18" spans="2:15" ht="16.2" thickBot="1">
      <c r="B18" s="408"/>
      <c r="C18" s="309">
        <v>16</v>
      </c>
      <c r="D18" s="332" t="str">
        <f t="shared" si="1"/>
        <v>Јован Пармачки (472)</v>
      </c>
      <c r="E18" s="333" t="str">
        <f t="shared" si="2"/>
        <v>Берово</v>
      </c>
      <c r="F18" s="327">
        <v>19</v>
      </c>
      <c r="G18" s="283">
        <v>2</v>
      </c>
      <c r="H18" s="397">
        <v>292</v>
      </c>
      <c r="I18" s="294" t="str">
        <f>IF(ISERROR(VLOOKUP(H18,Baza!A:C,2,FALSE)&amp;" "&amp;"("&amp;H18&amp;")"),"",(VLOOKUP(H18,Baza!A:C,2,FALSE)&amp;" "&amp;"("&amp;H18&amp;")"))</f>
        <v>Иван Милков (292)</v>
      </c>
      <c r="J18" s="294" t="str">
        <f>IF(ISERROR(VLOOKUP(H18,Baza!A:C,3,FALSE)),"",(VLOOKUP(H18,Baza!A:C,3,FALSE)))</f>
        <v>Кавадарци</v>
      </c>
      <c r="K18" s="358" t="str">
        <f>IF(ISERROR(VLOOKUP(H18,Baza!A:D,4,FALSE)),"",(VLOOKUP(H18,Baza!A:D,4,FALSE)))</f>
        <v>U-15</v>
      </c>
      <c r="M18" s="278" t="e">
        <f t="shared" si="0"/>
        <v>#N/A</v>
      </c>
      <c r="N18" s="278">
        <v>19</v>
      </c>
      <c r="O18" s="282">
        <v>16</v>
      </c>
    </row>
    <row r="19" spans="2:15">
      <c r="B19" s="404" t="s">
        <v>66</v>
      </c>
      <c r="C19" s="316">
        <v>17</v>
      </c>
      <c r="D19" s="336" t="str">
        <f t="shared" si="1"/>
        <v>Андреј Стојановски (47)</v>
      </c>
      <c r="E19" s="337" t="str">
        <f t="shared" si="2"/>
        <v>Крива Паланка</v>
      </c>
      <c r="F19" s="327">
        <v>25</v>
      </c>
      <c r="G19" s="283">
        <v>3</v>
      </c>
      <c r="H19" s="398">
        <v>210</v>
      </c>
      <c r="I19" s="294" t="str">
        <f>IF(ISERROR(VLOOKUP(H19,Baza!A:C,2,FALSE)&amp;" "&amp;"("&amp;H19&amp;")"),"",(VLOOKUP(H19,Baza!A:C,2,FALSE)&amp;" "&amp;"("&amp;H19&amp;")"))</f>
        <v>Филип Милковски (210)</v>
      </c>
      <c r="J19" s="294" t="str">
        <f>IF(ISERROR(VLOOKUP(H19,Baza!A:C,3,FALSE)),"",(VLOOKUP(H19,Baza!A:C,3,FALSE)))</f>
        <v>Вардар</v>
      </c>
      <c r="K19" s="358" t="str">
        <f>IF(ISERROR(VLOOKUP(H19,Baza!A:D,4,FALSE)),"",(VLOOKUP(H19,Baza!A:D,4,FALSE)))</f>
        <v>U-12</v>
      </c>
      <c r="M19" s="278" t="e">
        <f t="shared" si="0"/>
        <v>#N/A</v>
      </c>
      <c r="N19" s="278">
        <v>25</v>
      </c>
      <c r="O19" s="282">
        <v>16</v>
      </c>
    </row>
    <row r="20" spans="2:15">
      <c r="B20" s="405"/>
      <c r="C20" s="313">
        <v>18</v>
      </c>
      <c r="D20" s="330" t="str">
        <f t="shared" si="1"/>
        <v>Ведран Рангелов (204)</v>
      </c>
      <c r="E20" s="331" t="str">
        <f t="shared" si="2"/>
        <v>Куманово</v>
      </c>
      <c r="F20" s="327">
        <v>2</v>
      </c>
      <c r="G20" s="283">
        <v>7</v>
      </c>
      <c r="H20" s="398">
        <v>385</v>
      </c>
      <c r="I20" s="294" t="str">
        <f>IF(ISERROR(VLOOKUP(H20,Baza!A:C,2,FALSE)&amp;" "&amp;"("&amp;H20&amp;")"),"",(VLOOKUP(H20,Baza!A:C,2,FALSE)&amp;" "&amp;"("&amp;H20&amp;")"))</f>
        <v>Глигор Доневски (385)</v>
      </c>
      <c r="J20" s="294" t="str">
        <f>IF(ISERROR(VLOOKUP(H20,Baza!A:C,3,FALSE)),"",(VLOOKUP(H20,Baza!A:C,3,FALSE)))</f>
        <v>Куманово</v>
      </c>
      <c r="K20" s="358" t="str">
        <f>IF(ISERROR(VLOOKUP(H20,Baza!A:D,4,FALSE)),"",(VLOOKUP(H20,Baza!A:D,4,FALSE)))</f>
        <v>U-15</v>
      </c>
      <c r="M20" s="278" t="e">
        <f t="shared" si="0"/>
        <v>#N/A</v>
      </c>
      <c r="N20" s="278">
        <v>2</v>
      </c>
      <c r="O20" s="282">
        <v>18</v>
      </c>
    </row>
    <row r="21" spans="2:15">
      <c r="B21" s="405"/>
      <c r="C21" s="313">
        <v>19</v>
      </c>
      <c r="D21" s="330" t="str">
        <f t="shared" si="1"/>
        <v>Лука Огненоски (15)</v>
      </c>
      <c r="E21" s="331" t="str">
        <f t="shared" si="2"/>
        <v>Младост 96</v>
      </c>
      <c r="F21" s="327">
        <v>11</v>
      </c>
      <c r="G21" s="283">
        <v>19</v>
      </c>
      <c r="H21" s="398">
        <v>15</v>
      </c>
      <c r="I21" s="294" t="str">
        <f>IF(ISERROR(VLOOKUP(H21,Baza!A:C,2,FALSE)&amp;" "&amp;"("&amp;H21&amp;")"),"",(VLOOKUP(H21,Baza!A:C,2,FALSE)&amp;" "&amp;"("&amp;H21&amp;")"))</f>
        <v>Лука Огненоски (15)</v>
      </c>
      <c r="J21" s="294" t="str">
        <f>IF(ISERROR(VLOOKUP(H21,Baza!A:C,3,FALSE)),"",(VLOOKUP(H21,Baza!A:C,3,FALSE)))</f>
        <v>Младост 96</v>
      </c>
      <c r="K21" s="358" t="str">
        <f>IF(ISERROR(VLOOKUP(H21,Baza!A:D,4,FALSE)),"",(VLOOKUP(H21,Baza!A:D,4,FALSE)))</f>
        <v>U-15</v>
      </c>
      <c r="M21" s="278" t="e">
        <f t="shared" si="0"/>
        <v>#N/A</v>
      </c>
      <c r="N21" s="278">
        <v>11</v>
      </c>
      <c r="O21" s="282">
        <v>18</v>
      </c>
    </row>
    <row r="22" spans="2:15" ht="16.2" thickBot="1">
      <c r="B22" s="406"/>
      <c r="C22" s="314">
        <v>20</v>
      </c>
      <c r="D22" s="334" t="str">
        <f t="shared" si="1"/>
        <v>Вања Спасиќ (448)</v>
      </c>
      <c r="E22" s="335" t="str">
        <f t="shared" si="2"/>
        <v>Дебар Маало</v>
      </c>
      <c r="F22" s="327">
        <v>12</v>
      </c>
      <c r="G22" s="283">
        <v>23</v>
      </c>
      <c r="H22" s="397">
        <v>21</v>
      </c>
      <c r="I22" s="294" t="str">
        <f>IF(ISERROR(VLOOKUP(H22,Baza!A:C,2,FALSE)&amp;" "&amp;"("&amp;H22&amp;")"),"",(VLOOKUP(H22,Baza!A:C,2,FALSE)&amp;" "&amp;"("&amp;H22&amp;")"))</f>
        <v>Филип Јанчески (21)</v>
      </c>
      <c r="J22" s="294" t="str">
        <f>IF(ISERROR(VLOOKUP(H22,Baza!A:C,3,FALSE)),"",(VLOOKUP(H22,Baza!A:C,3,FALSE)))</f>
        <v>Младост 96</v>
      </c>
      <c r="K22" s="358" t="str">
        <f>IF(ISERROR(VLOOKUP(H22,Baza!A:D,4,FALSE)),"",(VLOOKUP(H22,Baza!A:D,4,FALSE)))</f>
        <v>U-15</v>
      </c>
      <c r="M22" s="278" t="e">
        <f t="shared" si="0"/>
        <v>#N/A</v>
      </c>
      <c r="N22" s="278">
        <v>12</v>
      </c>
      <c r="O22" s="282">
        <v>18</v>
      </c>
    </row>
    <row r="23" spans="2:15">
      <c r="B23" s="407" t="s">
        <v>67</v>
      </c>
      <c r="C23" s="312">
        <v>21</v>
      </c>
      <c r="D23" s="328" t="str">
        <f t="shared" si="1"/>
        <v>Кристијан Каламадевски (347)</v>
      </c>
      <c r="E23" s="329" t="str">
        <f t="shared" si="2"/>
        <v>Берово</v>
      </c>
      <c r="F23" s="327">
        <v>14</v>
      </c>
      <c r="G23" s="283">
        <v>15</v>
      </c>
      <c r="H23" s="397">
        <v>344</v>
      </c>
      <c r="I23" s="294" t="str">
        <f>IF(ISERROR(VLOOKUP(H23,Baza!A:C,2,FALSE)&amp;" "&amp;"("&amp;H23&amp;")"),"",(VLOOKUP(H23,Baza!A:C,2,FALSE)&amp;" "&amp;"("&amp;H23&amp;")"))</f>
        <v>Георгиј Стојаноски (344)</v>
      </c>
      <c r="J23" s="294" t="str">
        <f>IF(ISERROR(VLOOKUP(H23,Baza!A:C,3,FALSE)),"",(VLOOKUP(H23,Baza!A:C,3,FALSE)))</f>
        <v>Студент</v>
      </c>
      <c r="K23" s="358" t="str">
        <f>IF(ISERROR(VLOOKUP(H23,Baza!A:D,4,FALSE)),"",(VLOOKUP(H23,Baza!A:D,4,FALSE)))</f>
        <v>U-12</v>
      </c>
      <c r="M23" s="278" t="str">
        <f t="shared" si="0"/>
        <v>Младост 96</v>
      </c>
      <c r="N23" s="278">
        <v>14</v>
      </c>
      <c r="O23" s="282">
        <v>18</v>
      </c>
    </row>
    <row r="24" spans="2:15">
      <c r="B24" s="405"/>
      <c r="C24" s="313">
        <v>22</v>
      </c>
      <c r="D24" s="330" t="str">
        <f t="shared" si="1"/>
        <v>Никола Ѓурчевски (209)</v>
      </c>
      <c r="E24" s="331" t="str">
        <f t="shared" si="2"/>
        <v>Вардар</v>
      </c>
      <c r="F24" s="327">
        <v>31</v>
      </c>
      <c r="G24" s="283">
        <v>11</v>
      </c>
      <c r="H24" s="398">
        <v>420</v>
      </c>
      <c r="I24" s="294" t="str">
        <f>IF(ISERROR(VLOOKUP(H24,Baza!A:C,2,FALSE)&amp;" "&amp;"("&amp;H24&amp;")"),"",(VLOOKUP(H24,Baza!A:C,2,FALSE)&amp;" "&amp;"("&amp;H24&amp;")"))</f>
        <v>Кристијан Митев (420)</v>
      </c>
      <c r="J24" s="294" t="str">
        <f>IF(ISERROR(VLOOKUP(H24,Baza!A:C,3,FALSE)),"",(VLOOKUP(H24,Baza!A:C,3,FALSE)))</f>
        <v>Пелагонија</v>
      </c>
      <c r="K24" s="358" t="str">
        <f>IF(ISERROR(VLOOKUP(H24,Baza!A:D,4,FALSE)),"",(VLOOKUP(H24,Baza!A:D,4,FALSE)))</f>
        <v>U-12</v>
      </c>
      <c r="M24" s="278" t="e">
        <f t="shared" si="0"/>
        <v>#N/A</v>
      </c>
      <c r="N24" s="278">
        <v>31</v>
      </c>
      <c r="O24" s="282">
        <v>18</v>
      </c>
    </row>
    <row r="25" spans="2:15">
      <c r="B25" s="405"/>
      <c r="C25" s="313">
        <v>23</v>
      </c>
      <c r="D25" s="330" t="str">
        <f t="shared" si="1"/>
        <v>Филип Јанчески (21)</v>
      </c>
      <c r="E25" s="331" t="str">
        <f t="shared" si="2"/>
        <v>Младост 96</v>
      </c>
      <c r="F25" s="327">
        <v>7</v>
      </c>
      <c r="G25" s="283">
        <v>12</v>
      </c>
      <c r="H25" s="398">
        <v>443</v>
      </c>
      <c r="I25" s="294" t="str">
        <f>IF(ISERROR(VLOOKUP(H25,Baza!A:C,2,FALSE)&amp;" "&amp;"("&amp;H25&amp;")"),"",(VLOOKUP(H25,Baza!A:C,2,FALSE)&amp;" "&amp;"("&amp;H25&amp;")"))</f>
        <v>Јаков Кузмановски (443)</v>
      </c>
      <c r="J25" s="294" t="str">
        <f>IF(ISERROR(VLOOKUP(H25,Baza!A:C,3,FALSE)),"",(VLOOKUP(H25,Baza!A:C,3,FALSE)))</f>
        <v>Куманово</v>
      </c>
      <c r="K25" s="358">
        <f>IF(ISERROR(VLOOKUP(H25,Baza!A:D,4,FALSE)),"",(VLOOKUP(H25,Baza!A:D,4,FALSE)))</f>
        <v>0</v>
      </c>
      <c r="M25" s="278" t="e">
        <f t="shared" si="0"/>
        <v>#N/A</v>
      </c>
      <c r="N25" s="278">
        <v>7</v>
      </c>
      <c r="O25" s="282"/>
    </row>
    <row r="26" spans="2:15" ht="16.2" thickBot="1">
      <c r="B26" s="408"/>
      <c r="C26" s="315">
        <v>24</v>
      </c>
      <c r="D26" s="332" t="str">
        <f t="shared" si="1"/>
        <v>Андреј Бејковски (440)</v>
      </c>
      <c r="E26" s="333" t="str">
        <f t="shared" si="2"/>
        <v>Пелагонија</v>
      </c>
      <c r="F26" s="327">
        <v>8</v>
      </c>
      <c r="G26" s="283">
        <v>20</v>
      </c>
      <c r="H26" s="398">
        <v>448</v>
      </c>
      <c r="I26" s="294" t="str">
        <f>IF(ISERROR(VLOOKUP(H26,Baza!A:C,2,FALSE)&amp;" "&amp;"("&amp;H26&amp;")"),"",(VLOOKUP(H26,Baza!A:C,2,FALSE)&amp;" "&amp;"("&amp;H26&amp;")"))</f>
        <v>Вања Спасиќ (448)</v>
      </c>
      <c r="J26" s="294" t="str">
        <f>IF(ISERROR(VLOOKUP(H26,Baza!A:C,3,FALSE)),"",(VLOOKUP(H26,Baza!A:C,3,FALSE)))</f>
        <v>Дебар Маало</v>
      </c>
      <c r="K26" s="358">
        <f>IF(ISERROR(VLOOKUP(H26,Baza!A:D,4,FALSE)),"",(VLOOKUP(H26,Baza!A:D,4,FALSE)))</f>
        <v>0</v>
      </c>
      <c r="M26" s="278" t="e">
        <f t="shared" si="0"/>
        <v>#N/A</v>
      </c>
      <c r="N26" s="278">
        <v>8</v>
      </c>
      <c r="O26" s="282"/>
    </row>
    <row r="27" spans="2:15">
      <c r="B27" s="404" t="s">
        <v>68</v>
      </c>
      <c r="C27" s="316">
        <v>25</v>
      </c>
      <c r="D27" s="336" t="str">
        <f t="shared" si="1"/>
        <v>Ненад Тиловски (129)</v>
      </c>
      <c r="E27" s="337" t="str">
        <f t="shared" si="2"/>
        <v>Телеком НЕЦ 2</v>
      </c>
      <c r="F27" s="327">
        <v>9</v>
      </c>
      <c r="G27" s="283">
        <v>32</v>
      </c>
      <c r="H27" s="398">
        <v>384</v>
      </c>
      <c r="I27" s="294" t="str">
        <f>IF(ISERROR(VLOOKUP(H27,Baza!A:C,2,FALSE)&amp;" "&amp;"("&amp;H27&amp;")"),"",(VLOOKUP(H27,Baza!A:C,2,FALSE)&amp;" "&amp;"("&amp;H27&amp;")"))</f>
        <v>Трајче Маркоски (384)</v>
      </c>
      <c r="J27" s="294" t="str">
        <f>IF(ISERROR(VLOOKUP(H27,Baza!A:C,3,FALSE)),"",(VLOOKUP(H27,Baza!A:C,3,FALSE)))</f>
        <v>Младост 96</v>
      </c>
      <c r="K27" s="358" t="str">
        <f>IF(ISERROR(VLOOKUP(H27,Baza!A:D,4,FALSE)),"",(VLOOKUP(H27,Baza!A:D,4,FALSE)))</f>
        <v>U-12</v>
      </c>
      <c r="M27" s="278" t="e">
        <f t="shared" si="0"/>
        <v>#N/A</v>
      </c>
      <c r="N27" s="278">
        <v>9</v>
      </c>
      <c r="O27" s="282"/>
    </row>
    <row r="28" spans="2:15">
      <c r="B28" s="405"/>
      <c r="C28" s="313">
        <v>26</v>
      </c>
      <c r="D28" s="330" t="str">
        <f t="shared" si="1"/>
        <v>Антонио Аврамски (144)</v>
      </c>
      <c r="E28" s="331" t="str">
        <f t="shared" si="2"/>
        <v>Берово</v>
      </c>
      <c r="F28" s="327">
        <v>6</v>
      </c>
      <c r="G28" s="283">
        <v>4</v>
      </c>
      <c r="H28" s="398">
        <v>433</v>
      </c>
      <c r="I28" s="294" t="str">
        <f>IF(ISERROR(VLOOKUP(H28,Baza!A:C,2,FALSE)&amp;" "&amp;"("&amp;H28&amp;")"),"",(VLOOKUP(H28,Baza!A:C,2,FALSE)&amp;" "&amp;"("&amp;H28&amp;")"))</f>
        <v>Мартин Ристески (433)</v>
      </c>
      <c r="J28" s="294" t="str">
        <f>IF(ISERROR(VLOOKUP(H28,Baza!A:C,3,FALSE)),"",(VLOOKUP(H28,Baza!A:C,3,FALSE)))</f>
        <v>Младост 96</v>
      </c>
      <c r="K28" s="358">
        <f>IF(ISERROR(VLOOKUP(H28,Baza!A:D,4,FALSE)),"",(VLOOKUP(H28,Baza!A:D,4,FALSE)))</f>
        <v>0</v>
      </c>
      <c r="M28" s="278" t="e">
        <f t="shared" si="0"/>
        <v>#N/A</v>
      </c>
      <c r="N28" s="278">
        <v>6</v>
      </c>
      <c r="O28" s="282"/>
    </row>
    <row r="29" spans="2:15">
      <c r="B29" s="405"/>
      <c r="C29" s="313">
        <v>27</v>
      </c>
      <c r="D29" s="330" t="str">
        <f t="shared" si="1"/>
        <v>Дарко Китановски (499)</v>
      </c>
      <c r="E29" s="331" t="str">
        <f t="shared" si="2"/>
        <v>Пелагонија</v>
      </c>
      <c r="F29" s="327">
        <v>18</v>
      </c>
      <c r="G29" s="283">
        <v>16</v>
      </c>
      <c r="H29" s="398">
        <v>472</v>
      </c>
      <c r="I29" s="294" t="str">
        <f>IF(ISERROR(VLOOKUP(H29,Baza!A:C,2,FALSE)&amp;" "&amp;"("&amp;H29&amp;")"),"",(VLOOKUP(H29,Baza!A:C,2,FALSE)&amp;" "&amp;"("&amp;H29&amp;")"))</f>
        <v>Јован Пармачки (472)</v>
      </c>
      <c r="J29" s="294" t="str">
        <f>IF(ISERROR(VLOOKUP(H29,Baza!A:C,3,FALSE)),"",(VLOOKUP(H29,Baza!A:C,3,FALSE)))</f>
        <v>Берово</v>
      </c>
      <c r="K29" s="358">
        <f>IF(ISERROR(VLOOKUP(H29,Baza!A:D,4,FALSE)),"",(VLOOKUP(H29,Baza!A:D,4,FALSE)))</f>
        <v>0</v>
      </c>
      <c r="M29" s="278" t="e">
        <f t="shared" si="0"/>
        <v>#N/A</v>
      </c>
      <c r="N29" s="278">
        <v>18</v>
      </c>
      <c r="O29" s="282"/>
    </row>
    <row r="30" spans="2:15" ht="16.2" thickBot="1">
      <c r="B30" s="406"/>
      <c r="C30" s="314">
        <v>28</v>
      </c>
      <c r="D30" s="334" t="str">
        <f t="shared" si="1"/>
        <v>Димитар Алексов (459)</v>
      </c>
      <c r="E30" s="335" t="str">
        <f t="shared" si="2"/>
        <v>Кавадарци</v>
      </c>
      <c r="F30" s="327">
        <v>21</v>
      </c>
      <c r="G30" s="283">
        <v>28</v>
      </c>
      <c r="H30" s="397">
        <v>459</v>
      </c>
      <c r="I30" s="294" t="str">
        <f>IF(ISERROR(VLOOKUP(H30,Baza!A:C,2,FALSE)&amp;" "&amp;"("&amp;H30&amp;")"),"",(VLOOKUP(H30,Baza!A:C,2,FALSE)&amp;" "&amp;"("&amp;H30&amp;")"))</f>
        <v>Димитар Алексов (459)</v>
      </c>
      <c r="J30" s="294" t="str">
        <f>IF(ISERROR(VLOOKUP(H30,Baza!A:C,3,FALSE)),"",(VLOOKUP(H30,Baza!A:C,3,FALSE)))</f>
        <v>Кавадарци</v>
      </c>
      <c r="K30" s="358">
        <f>IF(ISERROR(VLOOKUP(H30,Baza!A:D,4,FALSE)),"",(VLOOKUP(H30,Baza!A:D,4,FALSE)))</f>
        <v>0</v>
      </c>
      <c r="M30" s="278" t="e">
        <f t="shared" si="0"/>
        <v>#N/A</v>
      </c>
      <c r="N30" s="278">
        <v>21</v>
      </c>
      <c r="O30" s="282"/>
    </row>
    <row r="31" spans="2:15">
      <c r="B31" s="407" t="s">
        <v>69</v>
      </c>
      <c r="C31" s="312">
        <v>29</v>
      </c>
      <c r="D31" s="328" t="str">
        <f t="shared" si="1"/>
        <v>Љупчо Треновски (404)</v>
      </c>
      <c r="E31" s="329" t="str">
        <f t="shared" si="2"/>
        <v>Берово</v>
      </c>
      <c r="F31" s="327">
        <v>22</v>
      </c>
      <c r="G31" s="283">
        <v>8</v>
      </c>
      <c r="H31" s="397">
        <v>460</v>
      </c>
      <c r="I31" s="294" t="str">
        <f>IF(ISERROR(VLOOKUP(H31,Baza!A:C,2,FALSE)&amp;" "&amp;"("&amp;H31&amp;")"),"",(VLOOKUP(H31,Baza!A:C,2,FALSE)&amp;" "&amp;"("&amp;H31&amp;")"))</f>
        <v>Иван Ѓорѓиев (460)</v>
      </c>
      <c r="J31" s="294" t="str">
        <f>IF(ISERROR(VLOOKUP(H31,Baza!A:C,3,FALSE)),"",(VLOOKUP(H31,Baza!A:C,3,FALSE)))</f>
        <v>Кавадарци</v>
      </c>
      <c r="K31" s="358">
        <f>IF(ISERROR(VLOOKUP(H31,Baza!A:D,4,FALSE)),"",(VLOOKUP(H31,Baza!A:D,4,FALSE)))</f>
        <v>0</v>
      </c>
      <c r="M31" s="278" t="e">
        <f t="shared" si="0"/>
        <v>#N/A</v>
      </c>
      <c r="N31" s="278">
        <v>22</v>
      </c>
      <c r="O31" s="282"/>
    </row>
    <row r="32" spans="2:15">
      <c r="B32" s="405"/>
      <c r="C32" s="313">
        <v>30</v>
      </c>
      <c r="D32" s="330" t="str">
        <f t="shared" si="1"/>
        <v>Давид Иванов (211)</v>
      </c>
      <c r="E32" s="331" t="str">
        <f t="shared" si="2"/>
        <v>Телеком НЕЦ 2</v>
      </c>
      <c r="F32" s="327">
        <v>29</v>
      </c>
      <c r="G32" s="283">
        <v>27</v>
      </c>
      <c r="H32" s="398">
        <v>499</v>
      </c>
      <c r="I32" s="294" t="str">
        <f>IF(ISERROR(VLOOKUP(H32,Baza!A:C,2,FALSE)&amp;" "&amp;"("&amp;H32&amp;")"),"",(VLOOKUP(H32,Baza!A:C,2,FALSE)&amp;" "&amp;"("&amp;H32&amp;")"))</f>
        <v>Дарко Китановски (499)</v>
      </c>
      <c r="J32" s="294" t="str">
        <f>IF(ISERROR(VLOOKUP(H32,Baza!A:C,3,FALSE)),"",(VLOOKUP(H32,Baza!A:C,3,FALSE)))</f>
        <v>Пелагонија</v>
      </c>
      <c r="K32" s="358">
        <f>IF(ISERROR(VLOOKUP(H32,Baza!A:D,4,FALSE)),"",(VLOOKUP(H32,Baza!A:D,4,FALSE)))</f>
        <v>0</v>
      </c>
      <c r="M32" s="278" t="e">
        <f t="shared" si="0"/>
        <v>#N/A</v>
      </c>
      <c r="N32" s="278">
        <v>29</v>
      </c>
      <c r="O32" s="282"/>
    </row>
    <row r="33" spans="1:15">
      <c r="B33" s="405"/>
      <c r="C33" s="313">
        <v>31</v>
      </c>
      <c r="D33" s="330" t="str">
        <f t="shared" si="1"/>
        <v>Стефан Белџигеровски (501)</v>
      </c>
      <c r="E33" s="331" t="str">
        <f t="shared" si="2"/>
        <v>Пелагонија</v>
      </c>
      <c r="F33" s="327">
        <v>30</v>
      </c>
      <c r="G33" s="283">
        <v>31</v>
      </c>
      <c r="H33" s="398">
        <v>501</v>
      </c>
      <c r="I33" s="294" t="str">
        <f>IF(ISERROR(VLOOKUP(H33,Baza!A:C,2,FALSE)&amp;" "&amp;"("&amp;H33&amp;")"),"",(VLOOKUP(H33,Baza!A:C,2,FALSE)&amp;" "&amp;"("&amp;H33&amp;")"))</f>
        <v>Стефан Белџигеровски (501)</v>
      </c>
      <c r="J33" s="294" t="str">
        <f>IF(ISERROR(VLOOKUP(H33,Baza!A:C,3,FALSE)),"",(VLOOKUP(H33,Baza!A:C,3,FALSE)))</f>
        <v>Пелагонија</v>
      </c>
      <c r="K33" s="358">
        <f>IF(ISERROR(VLOOKUP(H33,Baza!A:D,4,FALSE)),"",(VLOOKUP(H33,Baza!A:D,4,FALSE)))</f>
        <v>0</v>
      </c>
      <c r="M33" s="278" t="e">
        <f t="shared" si="0"/>
        <v>#N/A</v>
      </c>
      <c r="N33" s="278">
        <v>30</v>
      </c>
      <c r="O33" s="282"/>
    </row>
    <row r="34" spans="1:15" ht="16.2" thickBot="1">
      <c r="B34" s="408"/>
      <c r="C34" s="315">
        <v>32</v>
      </c>
      <c r="D34" s="332" t="str">
        <f t="shared" si="1"/>
        <v>Трајче Маркоски (384)</v>
      </c>
      <c r="E34" s="333" t="str">
        <f t="shared" si="2"/>
        <v>Младост 96</v>
      </c>
      <c r="F34" s="327">
        <v>32</v>
      </c>
      <c r="G34" s="283">
        <v>24</v>
      </c>
      <c r="H34" s="398">
        <v>440</v>
      </c>
      <c r="I34" s="294" t="str">
        <f>IF(ISERROR(VLOOKUP(H34,Baza!A:C,2,FALSE)&amp;" "&amp;"("&amp;H34&amp;")"),"",(VLOOKUP(H34,Baza!A:C,2,FALSE)&amp;" "&amp;"("&amp;H34&amp;")"))</f>
        <v>Андреј Бејковски (440)</v>
      </c>
      <c r="J34" s="294" t="str">
        <f>IF(ISERROR(VLOOKUP(H34,Baza!A:C,3,FALSE)),"",(VLOOKUP(H34,Baza!A:C,3,FALSE)))</f>
        <v>Пелагонија</v>
      </c>
      <c r="K34" s="358">
        <f>IF(ISERROR(VLOOKUP(H34,Baza!A:D,4,FALSE)),"",(VLOOKUP(H34,Baza!A:D,4,FALSE)))</f>
        <v>0</v>
      </c>
      <c r="M34" s="278" t="e">
        <f t="shared" si="0"/>
        <v>#N/A</v>
      </c>
      <c r="N34" s="278">
        <v>32</v>
      </c>
      <c r="O34" s="282"/>
    </row>
    <row r="35" spans="1:15">
      <c r="A35" s="284"/>
      <c r="B35" s="404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282"/>
    </row>
    <row r="36" spans="1:15">
      <c r="B36" s="405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282"/>
    </row>
    <row r="37" spans="1:15">
      <c r="B37" s="405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282"/>
    </row>
    <row r="38" spans="1:15" ht="16.2" thickBot="1">
      <c r="B38" s="406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282"/>
    </row>
    <row r="39" spans="1:15">
      <c r="B39" s="407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282"/>
    </row>
    <row r="40" spans="1:15">
      <c r="B40" s="405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282"/>
    </row>
    <row r="41" spans="1:15">
      <c r="B41" s="405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282"/>
    </row>
    <row r="42" spans="1:15" ht="16.2" thickBot="1">
      <c r="B42" s="408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282"/>
    </row>
    <row r="43" spans="1:15">
      <c r="B43" s="404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282"/>
    </row>
    <row r="44" spans="1:15">
      <c r="B44" s="405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282"/>
    </row>
    <row r="45" spans="1:15">
      <c r="B45" s="405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282"/>
    </row>
    <row r="46" spans="1:15" ht="16.2" thickBot="1">
      <c r="B46" s="406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282"/>
    </row>
    <row r="47" spans="1:15">
      <c r="B47" s="407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282"/>
    </row>
    <row r="48" spans="1:15">
      <c r="B48" s="405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282"/>
    </row>
    <row r="49" spans="2:15">
      <c r="B49" s="405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str">
        <f t="shared" si="3"/>
        <v>Крива Паланка</v>
      </c>
      <c r="N49" s="278">
        <v>47</v>
      </c>
      <c r="O49" s="282"/>
    </row>
    <row r="50" spans="2:15" ht="16.2" thickBot="1">
      <c r="B50" s="408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282"/>
    </row>
    <row r="51" spans="2:15">
      <c r="B51" s="404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282"/>
    </row>
    <row r="52" spans="2:15">
      <c r="B52" s="405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282"/>
    </row>
    <row r="53" spans="2:15">
      <c r="B53" s="405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282"/>
    </row>
    <row r="54" spans="2:15" ht="16.2" thickBot="1">
      <c r="B54" s="406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282"/>
    </row>
    <row r="55" spans="2:15">
      <c r="B55" s="407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282"/>
    </row>
    <row r="56" spans="2:15">
      <c r="B56" s="405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282"/>
    </row>
    <row r="57" spans="2:15">
      <c r="B57" s="405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282"/>
    </row>
    <row r="58" spans="2:15" ht="16.2" thickBot="1">
      <c r="B58" s="408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282"/>
    </row>
    <row r="59" spans="2:15">
      <c r="B59" s="404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282"/>
    </row>
    <row r="60" spans="2:15">
      <c r="B60" s="405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282"/>
    </row>
    <row r="61" spans="2:15">
      <c r="B61" s="405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282"/>
    </row>
    <row r="62" spans="2:15" ht="16.2" thickBot="1">
      <c r="B62" s="406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282"/>
    </row>
    <row r="63" spans="2:15">
      <c r="B63" s="407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282"/>
    </row>
    <row r="64" spans="2:15">
      <c r="B64" s="405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282"/>
    </row>
    <row r="65" spans="2:15">
      <c r="B65" s="405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282"/>
    </row>
    <row r="66" spans="2:15" ht="16.2" thickBot="1">
      <c r="B66" s="408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282"/>
    </row>
    <row r="67" spans="2:15" hidden="1">
      <c r="B67" s="407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2" hidden="1" thickBot="1">
      <c r="B68" s="405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2" hidden="1" thickBot="1">
      <c r="B69" s="405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2" hidden="1" thickBot="1">
      <c r="B70" s="408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2" hidden="1" thickBot="1">
      <c r="B71" s="407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2" hidden="1" thickBot="1">
      <c r="B72" s="405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2" hidden="1" thickBot="1">
      <c r="B73" s="405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2" hidden="1" thickBot="1">
      <c r="B74" s="408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2" hidden="1" thickBot="1">
      <c r="B75" s="407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2" hidden="1" thickBot="1">
      <c r="B76" s="405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2" hidden="1" thickBot="1">
      <c r="B77" s="405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2" hidden="1" thickBot="1">
      <c r="B78" s="408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2" hidden="1" thickBot="1">
      <c r="B79" s="407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2" hidden="1" thickBot="1">
      <c r="B80" s="405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2" hidden="1" thickBot="1">
      <c r="B81" s="405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2" hidden="1" thickBot="1">
      <c r="B82" s="408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2" hidden="1" thickBot="1">
      <c r="B83" s="407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2" hidden="1" thickBot="1">
      <c r="B84" s="405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2" hidden="1" thickBot="1">
      <c r="B85" s="405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2" hidden="1" thickBot="1">
      <c r="B86" s="408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2" hidden="1" thickBot="1">
      <c r="B87" s="407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2" hidden="1" thickBot="1">
      <c r="B88" s="405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2" hidden="1" thickBot="1">
      <c r="B89" s="405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2" hidden="1" thickBot="1">
      <c r="B90" s="408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2" hidden="1" thickBot="1">
      <c r="B91" s="407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2" hidden="1" thickBot="1">
      <c r="B92" s="405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2" hidden="1" thickBot="1">
      <c r="B93" s="405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2" hidden="1" thickBot="1">
      <c r="B94" s="408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2" hidden="1" thickBot="1">
      <c r="B95" s="407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2" hidden="1" thickBot="1">
      <c r="B96" s="405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2" hidden="1" thickBot="1">
      <c r="B97" s="405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2" hidden="1" thickBot="1">
      <c r="B98" s="408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3:J33"/>
  <sheetViews>
    <sheetView showGridLines="0" topLeftCell="B1" workbookViewId="0">
      <selection activeCell="N10" sqref="N10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Александар Јакимовски (178)</v>
      </c>
      <c r="E4" s="35">
        <f>C4+4</f>
        <v>5</v>
      </c>
      <c r="F4" s="36" t="str">
        <f>IF(VLOOKUP(E4,PARTICIPANTS!$C$3:$D$98,2,FALSE)="","",(VLOOKUP(E4,PARTICIPANTS!$C$3:$D$98,2,FALSE)))</f>
        <v>Лука Стојчев (73)</v>
      </c>
      <c r="G4" s="35">
        <f>E4+4</f>
        <v>9</v>
      </c>
      <c r="H4" s="36" t="str">
        <f>IF(VLOOKUP(G4,PARTICIPANTS!$C$3:$D$98,2,FALSE)="","",(VLOOKUP(G4,PARTICIPANTS!$C$3:$D$98,2,FALSE)))</f>
        <v>Лука Дворник (206)</v>
      </c>
      <c r="I4" s="35">
        <f>G4+4</f>
        <v>13</v>
      </c>
      <c r="J4" s="36" t="str">
        <f>IF(VLOOKUP(I4,PARTICIPANTS!$C$3:$D$98,2,FALSE)="","",(VLOOKUP(I4,PARTICIPANTS!$C$3:$D$98,2,FALSE)))</f>
        <v>Филип Ангела (299)</v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Иван Милков (292)</v>
      </c>
      <c r="E5" s="35">
        <f t="shared" ref="E5:I7" si="0">C5+4</f>
        <v>6</v>
      </c>
      <c r="F5" s="36" t="str">
        <f>IF(VLOOKUP(E5,PARTICIPANTS!$C$3:$D$98,2,FALSE)="","",(VLOOKUP(E5,PARTICIPANTS!$C$3:$D$98,2,FALSE)))</f>
        <v>Петар Јуришиќ (361)</v>
      </c>
      <c r="G5" s="35">
        <f t="shared" si="0"/>
        <v>10</v>
      </c>
      <c r="H5" s="36" t="str">
        <f>IF(VLOOKUP(G5,PARTICIPANTS!$C$3:$D$98,2,FALSE)="","",(VLOOKUP(G5,PARTICIPANTS!$C$3:$D$98,2,FALSE)))</f>
        <v>Давид Јоноски (287)</v>
      </c>
      <c r="I5" s="35">
        <f t="shared" si="0"/>
        <v>14</v>
      </c>
      <c r="J5" s="36" t="str">
        <f>IF(VLOOKUP(I5,PARTICIPANTS!$C$3:$D$98,2,FALSE)="","",(VLOOKUP(I5,PARTICIPANTS!$C$3:$D$98,2,FALSE)))</f>
        <v>Петар Мукаетов (364)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Филип Милковски (210)</v>
      </c>
      <c r="E6" s="35">
        <f t="shared" si="0"/>
        <v>7</v>
      </c>
      <c r="F6" s="36" t="str">
        <f>IF(VLOOKUP(E6,PARTICIPANTS!$C$3:$D$98,2,FALSE)="","",(VLOOKUP(E6,PARTICIPANTS!$C$3:$D$98,2,FALSE)))</f>
        <v>Глигор Доневски (385)</v>
      </c>
      <c r="G6" s="35">
        <f t="shared" si="0"/>
        <v>11</v>
      </c>
      <c r="H6" s="36" t="str">
        <f>IF(VLOOKUP(G6,PARTICIPANTS!$C$3:$D$98,2,FALSE)="","",(VLOOKUP(G6,PARTICIPANTS!$C$3:$D$98,2,FALSE)))</f>
        <v>Кристијан Митев (420)</v>
      </c>
      <c r="I6" s="35">
        <f t="shared" si="0"/>
        <v>15</v>
      </c>
      <c r="J6" s="36" t="str">
        <f>IF(VLOOKUP(I6,PARTICIPANTS!$C$3:$D$98,2,FALSE)="","",(VLOOKUP(I6,PARTICIPANTS!$C$3:$D$98,2,FALSE)))</f>
        <v>Георгиј Стојаноски (344)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>Мартин Ристески (433)</v>
      </c>
      <c r="E7" s="35">
        <f t="shared" si="0"/>
        <v>8</v>
      </c>
      <c r="F7" s="36" t="str">
        <f>IF(VLOOKUP(E7,PARTICIPANTS!$C$3:$D$98,2,FALSE)="","",(VLOOKUP(E7,PARTICIPANTS!$C$3:$D$98,2,FALSE)))</f>
        <v>Иван Ѓорѓиев (460)</v>
      </c>
      <c r="G7" s="35">
        <f t="shared" si="0"/>
        <v>12</v>
      </c>
      <c r="H7" s="36" t="str">
        <f>IF(VLOOKUP(G7,PARTICIPANTS!$C$3:$D$98,2,FALSE)="","",(VLOOKUP(G7,PARTICIPANTS!$C$3:$D$98,2,FALSE)))</f>
        <v>Јаков Кузмановски (443)</v>
      </c>
      <c r="I7" s="35">
        <f t="shared" si="0"/>
        <v>16</v>
      </c>
      <c r="J7" s="36" t="str">
        <f>IF(VLOOKUP(I7,PARTICIPANTS!$C$3:$D$98,2,FALSE)="","",(VLOOKUP(I7,PARTICIPANTS!$C$3:$D$98,2,FALSE)))</f>
        <v>Јован Пармачки (472)</v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>Андреј Стојановски (47)</v>
      </c>
      <c r="E9" s="35">
        <f>C9+4</f>
        <v>21</v>
      </c>
      <c r="F9" s="36" t="str">
        <f>IF(VLOOKUP(E9,PARTICIPANTS!$C$3:$D$98,2,FALSE)="","",(VLOOKUP(E9,PARTICIPANTS!$C$3:$D$98,2,FALSE)))</f>
        <v>Кристијан Каламадевски (347)</v>
      </c>
      <c r="G9" s="35">
        <f>E9+4</f>
        <v>25</v>
      </c>
      <c r="H9" s="36" t="str">
        <f>IF(VLOOKUP(G9,PARTICIPANTS!$C$3:$D$98,2,FALSE)="","",(VLOOKUP(G9,PARTICIPANTS!$C$3:$D$98,2,FALSE)))</f>
        <v>Ненад Тиловски (129)</v>
      </c>
      <c r="I9" s="35">
        <f>G9+4</f>
        <v>29</v>
      </c>
      <c r="J9" s="36" t="str">
        <f>IF(VLOOKUP(I9,PARTICIPANTS!$C$3:$D$98,2,FALSE)="","",(VLOOKUP(I9,PARTICIPANTS!$C$3:$D$98,2,FALSE)))</f>
        <v>Љупчо Треновски (404)</v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>Ведран Рангелов (204)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Никола Ѓурчевски (209)</v>
      </c>
      <c r="G10" s="35">
        <f t="shared" si="1"/>
        <v>26</v>
      </c>
      <c r="H10" s="36" t="str">
        <f>IF(VLOOKUP(G10,PARTICIPANTS!$C$3:$D$98,2,FALSE)="","",(VLOOKUP(G10,PARTICIPANTS!$C$3:$D$98,2,FALSE)))</f>
        <v>Антонио Аврамски (144)</v>
      </c>
      <c r="I10" s="35">
        <f t="shared" si="1"/>
        <v>30</v>
      </c>
      <c r="J10" s="36" t="str">
        <f>IF(VLOOKUP(I10,PARTICIPANTS!$C$3:$D$98,2,FALSE)="","",(VLOOKUP(I10,PARTICIPANTS!$C$3:$D$98,2,FALSE)))</f>
        <v>Давид Иванов (211)</v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>Лука Огненоски (15)</v>
      </c>
      <c r="E11" s="35">
        <f t="shared" si="1"/>
        <v>23</v>
      </c>
      <c r="F11" s="36" t="str">
        <f>IF(VLOOKUP(E11,PARTICIPANTS!$C$3:$D$98,2,FALSE)="","",(VLOOKUP(E11,PARTICIPANTS!$C$3:$D$98,2,FALSE)))</f>
        <v>Филип Јанчески (21)</v>
      </c>
      <c r="G11" s="35">
        <f t="shared" si="1"/>
        <v>27</v>
      </c>
      <c r="H11" s="36" t="str">
        <f>IF(VLOOKUP(G11,PARTICIPANTS!$C$3:$D$98,2,FALSE)="","",(VLOOKUP(G11,PARTICIPANTS!$C$3:$D$98,2,FALSE)))</f>
        <v>Дарко Китановски (499)</v>
      </c>
      <c r="I11" s="35">
        <f t="shared" si="1"/>
        <v>31</v>
      </c>
      <c r="J11" s="36" t="str">
        <f>IF(VLOOKUP(I11,PARTICIPANTS!$C$3:$D$98,2,FALSE)="","",(VLOOKUP(I11,PARTICIPANTS!$C$3:$D$98,2,FALSE)))</f>
        <v>Стефан Белџигеровски (501)</v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>Вања Спасиќ (448)</v>
      </c>
      <c r="E12" s="35">
        <f t="shared" si="1"/>
        <v>24</v>
      </c>
      <c r="F12" s="36" t="str">
        <f>IF(VLOOKUP(E12,PARTICIPANTS!$C$3:$D$98,2,FALSE)="","",(VLOOKUP(E12,PARTICIPANTS!$C$3:$D$98,2,FALSE)))</f>
        <v>Андреј Бејковски (440)</v>
      </c>
      <c r="G12" s="35">
        <f t="shared" si="1"/>
        <v>28</v>
      </c>
      <c r="H12" s="36" t="str">
        <f>IF(VLOOKUP(G12,PARTICIPANTS!$C$3:$D$98,2,FALSE)="","",(VLOOKUP(G12,PARTICIPANTS!$C$3:$D$98,2,FALSE)))</f>
        <v>Димитар Алексов (459)</v>
      </c>
      <c r="I12" s="35">
        <f t="shared" si="1"/>
        <v>32</v>
      </c>
      <c r="J12" s="36" t="str">
        <f>IF(VLOOKUP(I12,PARTICIPANTS!$C$3:$D$98,2,FALSE)="","",(VLOOKUP(I12,PARTICIPANTS!$C$3:$D$98,2,FALSE)))</f>
        <v>Трајче Маркоски (384)</v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D516"/>
  <sheetViews>
    <sheetView topLeftCell="A479" workbookViewId="0">
      <selection activeCell="A2" sqref="A2:C516"/>
    </sheetView>
  </sheetViews>
  <sheetFormatPr defaultRowHeight="14.4"/>
  <cols>
    <col min="2" max="3" width="24.10937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3" t="s">
        <v>448</v>
      </c>
      <c r="C2" s="374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5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6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7" t="s">
        <v>199</v>
      </c>
      <c r="D70" t="s">
        <v>608</v>
      </c>
    </row>
    <row r="71" spans="1:4">
      <c r="A71" s="261">
        <v>70</v>
      </c>
      <c r="B71" s="272" t="s">
        <v>200</v>
      </c>
      <c r="C71" s="377" t="s">
        <v>199</v>
      </c>
      <c r="D71" t="s">
        <v>608</v>
      </c>
    </row>
    <row r="72" spans="1:4">
      <c r="A72" s="261">
        <v>71</v>
      </c>
      <c r="B72" s="272" t="s">
        <v>201</v>
      </c>
      <c r="C72" s="377" t="s">
        <v>199</v>
      </c>
      <c r="D72" t="s">
        <v>608</v>
      </c>
    </row>
    <row r="73" spans="1:4">
      <c r="A73" s="261">
        <v>72</v>
      </c>
      <c r="B73" s="272" t="s">
        <v>202</v>
      </c>
      <c r="C73" s="377" t="s">
        <v>199</v>
      </c>
      <c r="D73" t="s">
        <v>609</v>
      </c>
    </row>
    <row r="74" spans="1:4">
      <c r="A74" s="261">
        <v>73</v>
      </c>
      <c r="B74" s="272" t="s">
        <v>203</v>
      </c>
      <c r="C74" s="377" t="s">
        <v>199</v>
      </c>
      <c r="D74" t="s">
        <v>610</v>
      </c>
    </row>
    <row r="75" spans="1:4">
      <c r="A75" s="261">
        <v>74</v>
      </c>
      <c r="B75" s="272" t="s">
        <v>204</v>
      </c>
      <c r="C75" s="377" t="s">
        <v>199</v>
      </c>
      <c r="D75" t="s">
        <v>608</v>
      </c>
    </row>
    <row r="76" spans="1:4">
      <c r="A76" s="261">
        <v>75</v>
      </c>
      <c r="B76" s="272" t="s">
        <v>205</v>
      </c>
      <c r="C76" s="377" t="s">
        <v>199</v>
      </c>
      <c r="D76" t="s">
        <v>609</v>
      </c>
    </row>
    <row r="77" spans="1:4">
      <c r="A77" s="261">
        <v>76</v>
      </c>
      <c r="B77" s="262" t="s">
        <v>206</v>
      </c>
      <c r="C77" s="377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8" t="s">
        <v>276</v>
      </c>
      <c r="C140" s="101" t="s">
        <v>277</v>
      </c>
      <c r="D140" t="s">
        <v>608</v>
      </c>
    </row>
    <row r="141" spans="1:4">
      <c r="A141" s="261">
        <v>140</v>
      </c>
      <c r="B141" s="379" t="s">
        <v>278</v>
      </c>
      <c r="C141" s="101" t="s">
        <v>277</v>
      </c>
      <c r="D141" t="s">
        <v>610</v>
      </c>
    </row>
    <row r="142" spans="1:4">
      <c r="A142" s="261">
        <v>141</v>
      </c>
      <c r="B142" s="379" t="s">
        <v>279</v>
      </c>
      <c r="C142" s="101" t="s">
        <v>277</v>
      </c>
      <c r="D142" t="s">
        <v>608</v>
      </c>
    </row>
    <row r="143" spans="1:4">
      <c r="A143" s="261">
        <v>142</v>
      </c>
      <c r="B143" s="379" t="s">
        <v>280</v>
      </c>
      <c r="C143" s="101" t="s">
        <v>277</v>
      </c>
      <c r="D143" t="s">
        <v>608</v>
      </c>
    </row>
    <row r="144" spans="1:4">
      <c r="A144" s="261">
        <v>143</v>
      </c>
      <c r="B144" s="379" t="s">
        <v>281</v>
      </c>
      <c r="C144" s="101" t="s">
        <v>277</v>
      </c>
      <c r="D144" t="s">
        <v>608</v>
      </c>
    </row>
    <row r="145" spans="1:4">
      <c r="A145" s="261">
        <v>144</v>
      </c>
      <c r="B145" s="379" t="s">
        <v>282</v>
      </c>
      <c r="C145" s="101" t="s">
        <v>277</v>
      </c>
      <c r="D145" t="s">
        <v>610</v>
      </c>
    </row>
    <row r="146" spans="1:4">
      <c r="A146" s="261">
        <v>145</v>
      </c>
      <c r="B146" s="379" t="s">
        <v>283</v>
      </c>
      <c r="C146" s="101" t="s">
        <v>277</v>
      </c>
      <c r="D146" t="s">
        <v>610</v>
      </c>
    </row>
    <row r="147" spans="1:4">
      <c r="A147" s="261">
        <v>146</v>
      </c>
      <c r="B147" s="379" t="s">
        <v>284</v>
      </c>
      <c r="C147" s="101" t="s">
        <v>277</v>
      </c>
      <c r="D147" t="s">
        <v>610</v>
      </c>
    </row>
    <row r="148" spans="1:4">
      <c r="A148" s="261">
        <v>147</v>
      </c>
      <c r="B148" s="379" t="s">
        <v>285</v>
      </c>
      <c r="C148" s="101" t="s">
        <v>277</v>
      </c>
      <c r="D148" t="s">
        <v>611</v>
      </c>
    </row>
    <row r="149" spans="1:4">
      <c r="A149" s="261">
        <v>148</v>
      </c>
      <c r="B149" s="379" t="s">
        <v>286</v>
      </c>
      <c r="C149" s="101" t="s">
        <v>277</v>
      </c>
      <c r="D149" t="s">
        <v>611</v>
      </c>
    </row>
    <row r="150" spans="1:4">
      <c r="A150" s="265">
        <v>149</v>
      </c>
      <c r="B150" s="380" t="s">
        <v>287</v>
      </c>
      <c r="C150" s="183" t="s">
        <v>277</v>
      </c>
      <c r="D150" t="s">
        <v>611</v>
      </c>
    </row>
    <row r="151" spans="1:4">
      <c r="A151" s="261">
        <v>150</v>
      </c>
      <c r="B151" s="379" t="s">
        <v>288</v>
      </c>
      <c r="C151" s="101" t="s">
        <v>277</v>
      </c>
      <c r="D151" t="s">
        <v>609</v>
      </c>
    </row>
    <row r="152" spans="1:4">
      <c r="A152" s="261">
        <v>151</v>
      </c>
      <c r="B152" s="381" t="s">
        <v>289</v>
      </c>
      <c r="C152" s="101" t="s">
        <v>277</v>
      </c>
      <c r="D152" t="s">
        <v>608</v>
      </c>
    </row>
    <row r="153" spans="1:4">
      <c r="A153" s="261">
        <v>152</v>
      </c>
      <c r="B153" s="379" t="s">
        <v>290</v>
      </c>
      <c r="C153" s="101" t="s">
        <v>277</v>
      </c>
      <c r="D153" t="s">
        <v>611</v>
      </c>
    </row>
    <row r="154" spans="1:4">
      <c r="A154" s="261">
        <v>153</v>
      </c>
      <c r="B154" s="379" t="s">
        <v>291</v>
      </c>
      <c r="C154" s="101" t="s">
        <v>277</v>
      </c>
      <c r="D154" t="s">
        <v>609</v>
      </c>
    </row>
    <row r="155" spans="1:4">
      <c r="A155" s="261">
        <v>154</v>
      </c>
      <c r="B155" s="381" t="s">
        <v>292</v>
      </c>
      <c r="C155" s="101" t="s">
        <v>277</v>
      </c>
      <c r="D155" t="s">
        <v>608</v>
      </c>
    </row>
    <row r="156" spans="1:4">
      <c r="A156" s="261">
        <v>155</v>
      </c>
      <c r="B156" s="381" t="s">
        <v>293</v>
      </c>
      <c r="C156" s="101" t="s">
        <v>277</v>
      </c>
      <c r="D156" t="s">
        <v>609</v>
      </c>
    </row>
    <row r="157" spans="1:4">
      <c r="A157" s="261">
        <v>156</v>
      </c>
      <c r="B157" s="381" t="s">
        <v>294</v>
      </c>
      <c r="C157" s="101" t="s">
        <v>277</v>
      </c>
      <c r="D157" t="s">
        <v>609</v>
      </c>
    </row>
    <row r="158" spans="1:4">
      <c r="A158" s="261">
        <v>157</v>
      </c>
      <c r="B158" s="379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6">
      <c r="A162" s="260">
        <v>161</v>
      </c>
      <c r="B162" s="382" t="s">
        <v>300</v>
      </c>
      <c r="C162" s="375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3" t="s">
        <v>303</v>
      </c>
      <c r="C165" s="101" t="s">
        <v>199</v>
      </c>
      <c r="D165" t="s">
        <v>608</v>
      </c>
    </row>
    <row r="166" spans="1:4">
      <c r="A166" s="261">
        <v>165</v>
      </c>
      <c r="B166" s="384" t="s">
        <v>304</v>
      </c>
      <c r="C166" s="101" t="s">
        <v>649</v>
      </c>
      <c r="D166" t="s">
        <v>608</v>
      </c>
    </row>
    <row r="167" spans="1:4">
      <c r="A167" s="261">
        <v>166</v>
      </c>
      <c r="B167" s="384" t="s">
        <v>305</v>
      </c>
      <c r="C167" s="101" t="s">
        <v>649</v>
      </c>
      <c r="D167" t="s">
        <v>609</v>
      </c>
    </row>
    <row r="168" spans="1:4" ht="15" thickBot="1">
      <c r="A168" s="270">
        <v>167</v>
      </c>
      <c r="B168" s="385" t="s">
        <v>306</v>
      </c>
      <c r="C168" s="108" t="s">
        <v>649</v>
      </c>
      <c r="D168" t="s">
        <v>612</v>
      </c>
    </row>
    <row r="169" spans="1:4">
      <c r="A169" s="260">
        <v>168</v>
      </c>
      <c r="B169" s="386" t="s">
        <v>307</v>
      </c>
      <c r="C169" s="375" t="s">
        <v>649</v>
      </c>
      <c r="D169" t="s">
        <v>612</v>
      </c>
    </row>
    <row r="170" spans="1:4">
      <c r="A170" s="261">
        <v>169</v>
      </c>
      <c r="B170" s="384" t="s">
        <v>308</v>
      </c>
      <c r="C170" s="101" t="s">
        <v>649</v>
      </c>
      <c r="D170" t="s">
        <v>611</v>
      </c>
    </row>
    <row r="171" spans="1:4">
      <c r="A171" s="261">
        <v>170</v>
      </c>
      <c r="B171" s="384" t="s">
        <v>309</v>
      </c>
      <c r="C171" s="101" t="s">
        <v>649</v>
      </c>
      <c r="D171" t="s">
        <v>609</v>
      </c>
    </row>
    <row r="172" spans="1:4">
      <c r="A172" s="261">
        <v>171</v>
      </c>
      <c r="B172" s="384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5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5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7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8" t="s">
        <v>341</v>
      </c>
      <c r="C202" s="375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9" t="s">
        <v>359</v>
      </c>
      <c r="C222" s="390" t="s">
        <v>360</v>
      </c>
      <c r="D222" t="s">
        <v>608</v>
      </c>
    </row>
    <row r="223" spans="1:4">
      <c r="A223" s="261">
        <v>222</v>
      </c>
      <c r="B223" s="389" t="s">
        <v>361</v>
      </c>
      <c r="C223" s="390" t="s">
        <v>360</v>
      </c>
      <c r="D223" t="s">
        <v>608</v>
      </c>
    </row>
    <row r="224" spans="1:4">
      <c r="A224" s="261">
        <v>223</v>
      </c>
      <c r="B224" s="389" t="s">
        <v>362</v>
      </c>
      <c r="C224" s="390" t="s">
        <v>360</v>
      </c>
      <c r="D224" t="s">
        <v>608</v>
      </c>
    </row>
    <row r="225" spans="1:4">
      <c r="A225" s="261">
        <v>224</v>
      </c>
      <c r="B225" s="389" t="s">
        <v>363</v>
      </c>
      <c r="C225" s="390" t="s">
        <v>360</v>
      </c>
      <c r="D225" t="s">
        <v>608</v>
      </c>
    </row>
    <row r="226" spans="1:4">
      <c r="A226" s="261">
        <v>225</v>
      </c>
      <c r="B226" s="389" t="s">
        <v>364</v>
      </c>
      <c r="C226" s="390" t="s">
        <v>360</v>
      </c>
      <c r="D226" t="s">
        <v>608</v>
      </c>
    </row>
    <row r="227" spans="1:4">
      <c r="A227" s="261">
        <v>226</v>
      </c>
      <c r="B227" s="353" t="s">
        <v>365</v>
      </c>
      <c r="C227" s="390" t="s">
        <v>366</v>
      </c>
      <c r="D227" t="s">
        <v>608</v>
      </c>
    </row>
    <row r="228" spans="1:4">
      <c r="A228" s="261">
        <v>227</v>
      </c>
      <c r="B228" s="353" t="s">
        <v>367</v>
      </c>
      <c r="C228" s="390" t="s">
        <v>366</v>
      </c>
      <c r="D228" t="s">
        <v>608</v>
      </c>
    </row>
    <row r="229" spans="1:4">
      <c r="A229" s="261">
        <v>228</v>
      </c>
      <c r="B229" s="353" t="s">
        <v>368</v>
      </c>
      <c r="C229" s="390" t="s">
        <v>366</v>
      </c>
      <c r="D229" t="s">
        <v>608</v>
      </c>
    </row>
    <row r="230" spans="1:4">
      <c r="A230" s="261">
        <v>229</v>
      </c>
      <c r="B230" s="353" t="s">
        <v>369</v>
      </c>
      <c r="C230" s="390" t="s">
        <v>366</v>
      </c>
      <c r="D230" t="s">
        <v>609</v>
      </c>
    </row>
    <row r="231" spans="1:4">
      <c r="A231" s="261">
        <v>230</v>
      </c>
      <c r="B231" s="353" t="s">
        <v>370</v>
      </c>
      <c r="C231" s="390" t="s">
        <v>267</v>
      </c>
      <c r="D231" t="s">
        <v>611</v>
      </c>
    </row>
    <row r="232" spans="1:4">
      <c r="A232" s="261">
        <v>231</v>
      </c>
      <c r="B232" s="353" t="s">
        <v>371</v>
      </c>
      <c r="C232" s="390" t="s">
        <v>366</v>
      </c>
      <c r="D232" t="s">
        <v>610</v>
      </c>
    </row>
    <row r="233" spans="1:4">
      <c r="A233" s="261">
        <v>232</v>
      </c>
      <c r="B233" s="353" t="s">
        <v>372</v>
      </c>
      <c r="C233" s="390" t="s">
        <v>366</v>
      </c>
      <c r="D233" t="s">
        <v>610</v>
      </c>
    </row>
    <row r="234" spans="1:4">
      <c r="A234" s="261">
        <v>233</v>
      </c>
      <c r="B234" s="353" t="s">
        <v>373</v>
      </c>
      <c r="C234" s="390" t="s">
        <v>366</v>
      </c>
      <c r="D234" t="s">
        <v>610</v>
      </c>
    </row>
    <row r="235" spans="1:4">
      <c r="A235" s="261">
        <v>234</v>
      </c>
      <c r="B235" s="353" t="s">
        <v>374</v>
      </c>
      <c r="C235" s="390" t="s">
        <v>366</v>
      </c>
      <c r="D235" t="s">
        <v>610</v>
      </c>
    </row>
    <row r="236" spans="1:4">
      <c r="A236" s="261">
        <v>235</v>
      </c>
      <c r="B236" s="353" t="s">
        <v>375</v>
      </c>
      <c r="C236" s="390" t="s">
        <v>366</v>
      </c>
      <c r="D236" t="s">
        <v>610</v>
      </c>
    </row>
    <row r="237" spans="1:4" ht="14.4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" thickBot="1">
      <c r="A240" s="391">
        <v>239</v>
      </c>
      <c r="B240" s="271" t="s">
        <v>379</v>
      </c>
      <c r="C240" s="392" t="s">
        <v>131</v>
      </c>
      <c r="D240" t="s">
        <v>608</v>
      </c>
    </row>
    <row r="241" spans="1:4">
      <c r="A241" s="275">
        <v>240</v>
      </c>
      <c r="B241" s="269" t="s">
        <v>380</v>
      </c>
      <c r="C241" s="375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5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5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5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5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" thickBot="1">
      <c r="A393" s="263">
        <v>392</v>
      </c>
      <c r="B393" s="264" t="s">
        <v>578</v>
      </c>
      <c r="C393" s="393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  <c r="D429" t="s">
        <v>612</v>
      </c>
    </row>
    <row r="430" spans="1:4">
      <c r="A430" s="261">
        <v>429</v>
      </c>
      <c r="B430" s="262" t="s">
        <v>655</v>
      </c>
      <c r="C430" s="101" t="s">
        <v>208</v>
      </c>
      <c r="D430" s="371" t="s">
        <v>612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630</v>
      </c>
      <c r="C434" s="101" t="s">
        <v>137</v>
      </c>
    </row>
    <row r="435" spans="1:3">
      <c r="A435" s="261">
        <v>434</v>
      </c>
      <c r="B435" s="262" t="s">
        <v>659</v>
      </c>
      <c r="C435" s="101" t="s">
        <v>208</v>
      </c>
    </row>
    <row r="436" spans="1:3">
      <c r="A436" s="261">
        <v>435</v>
      </c>
      <c r="B436" s="262" t="s">
        <v>660</v>
      </c>
      <c r="C436" s="101" t="s">
        <v>208</v>
      </c>
    </row>
    <row r="437" spans="1:3">
      <c r="A437" s="261">
        <v>436</v>
      </c>
      <c r="B437" s="262" t="s">
        <v>661</v>
      </c>
      <c r="C437" s="101" t="s">
        <v>208</v>
      </c>
    </row>
    <row r="438" spans="1:3">
      <c r="A438" s="261">
        <v>437</v>
      </c>
      <c r="B438" s="262" t="s">
        <v>662</v>
      </c>
      <c r="C438" s="101" t="s">
        <v>176</v>
      </c>
    </row>
    <row r="439" spans="1:3">
      <c r="A439" s="261">
        <v>438</v>
      </c>
      <c r="B439" s="262" t="s">
        <v>663</v>
      </c>
      <c r="C439" s="101" t="s">
        <v>176</v>
      </c>
    </row>
    <row r="440" spans="1:3">
      <c r="A440" s="261">
        <v>439</v>
      </c>
      <c r="B440" s="262" t="s">
        <v>664</v>
      </c>
      <c r="C440" s="101" t="s">
        <v>176</v>
      </c>
    </row>
    <row r="441" spans="1:3">
      <c r="A441" s="261">
        <v>440</v>
      </c>
      <c r="B441" s="262" t="s">
        <v>647</v>
      </c>
      <c r="C441" s="267" t="s">
        <v>548</v>
      </c>
    </row>
    <row r="442" spans="1:3">
      <c r="A442" s="261">
        <v>441</v>
      </c>
      <c r="B442" s="262" t="s">
        <v>665</v>
      </c>
      <c r="C442" s="267" t="s">
        <v>548</v>
      </c>
    </row>
    <row r="443" spans="1:3">
      <c r="A443" s="261">
        <v>442</v>
      </c>
      <c r="B443" s="262" t="s">
        <v>666</v>
      </c>
      <c r="C443" s="267" t="s">
        <v>548</v>
      </c>
    </row>
    <row r="444" spans="1:3">
      <c r="A444" s="261">
        <v>443</v>
      </c>
      <c r="B444" s="262" t="s">
        <v>667</v>
      </c>
      <c r="C444" s="267" t="s">
        <v>337</v>
      </c>
    </row>
    <row r="445" spans="1:3">
      <c r="A445" s="261">
        <v>444</v>
      </c>
      <c r="B445" s="262" t="s">
        <v>668</v>
      </c>
      <c r="C445" s="267" t="s">
        <v>199</v>
      </c>
    </row>
    <row r="446" spans="1:3">
      <c r="A446" s="261">
        <v>445</v>
      </c>
      <c r="B446" s="262" t="s">
        <v>669</v>
      </c>
      <c r="C446" s="267" t="s">
        <v>199</v>
      </c>
    </row>
    <row r="447" spans="1:3">
      <c r="A447" s="261">
        <v>446</v>
      </c>
      <c r="B447" s="262" t="s">
        <v>670</v>
      </c>
      <c r="C447" s="267" t="s">
        <v>376</v>
      </c>
    </row>
    <row r="448" spans="1:3">
      <c r="A448" s="261">
        <v>447</v>
      </c>
      <c r="B448" s="262" t="s">
        <v>671</v>
      </c>
      <c r="C448" s="267" t="s">
        <v>213</v>
      </c>
    </row>
    <row r="449" spans="1:3">
      <c r="A449" s="261">
        <v>448</v>
      </c>
      <c r="B449" s="262" t="s">
        <v>672</v>
      </c>
      <c r="C449" s="267" t="s">
        <v>213</v>
      </c>
    </row>
    <row r="450" spans="1:3">
      <c r="A450" s="261">
        <v>449</v>
      </c>
      <c r="B450" s="262" t="s">
        <v>673</v>
      </c>
      <c r="C450" s="267" t="s">
        <v>238</v>
      </c>
    </row>
    <row r="451" spans="1:3">
      <c r="A451" s="121">
        <v>450</v>
      </c>
      <c r="B451" s="266" t="s">
        <v>674</v>
      </c>
      <c r="C451" s="267" t="s">
        <v>137</v>
      </c>
    </row>
    <row r="452" spans="1:3">
      <c r="A452" s="261">
        <v>451</v>
      </c>
      <c r="B452" s="262" t="s">
        <v>675</v>
      </c>
      <c r="C452" s="267" t="s">
        <v>208</v>
      </c>
    </row>
    <row r="453" spans="1:3">
      <c r="A453" s="261">
        <v>452</v>
      </c>
      <c r="B453" s="262" t="s">
        <v>676</v>
      </c>
      <c r="C453" s="267" t="s">
        <v>208</v>
      </c>
    </row>
    <row r="454" spans="1:3">
      <c r="A454" s="261">
        <v>453</v>
      </c>
      <c r="B454" s="262" t="s">
        <v>677</v>
      </c>
      <c r="C454" s="267" t="s">
        <v>208</v>
      </c>
    </row>
    <row r="455" spans="1:3">
      <c r="A455" s="261">
        <v>454</v>
      </c>
      <c r="B455" s="262" t="s">
        <v>678</v>
      </c>
      <c r="C455" s="267" t="s">
        <v>208</v>
      </c>
    </row>
    <row r="456" spans="1:3">
      <c r="A456" s="261">
        <v>455</v>
      </c>
      <c r="B456" s="262" t="s">
        <v>679</v>
      </c>
      <c r="C456" s="267" t="s">
        <v>208</v>
      </c>
    </row>
    <row r="457" spans="1:3">
      <c r="A457" s="261">
        <v>456</v>
      </c>
      <c r="B457" s="262" t="s">
        <v>680</v>
      </c>
      <c r="C457" s="267" t="s">
        <v>208</v>
      </c>
    </row>
    <row r="458" spans="1:3">
      <c r="A458" s="261">
        <v>457</v>
      </c>
      <c r="B458" s="262" t="s">
        <v>681</v>
      </c>
      <c r="C458" s="267" t="s">
        <v>208</v>
      </c>
    </row>
    <row r="459" spans="1:3">
      <c r="A459" s="261">
        <v>458</v>
      </c>
      <c r="B459" s="262" t="s">
        <v>682</v>
      </c>
      <c r="C459" s="267" t="s">
        <v>137</v>
      </c>
    </row>
    <row r="460" spans="1:3">
      <c r="A460" s="261">
        <v>459</v>
      </c>
      <c r="B460" s="262" t="s">
        <v>683</v>
      </c>
      <c r="C460" s="267" t="s">
        <v>649</v>
      </c>
    </row>
    <row r="461" spans="1:3">
      <c r="A461" s="261">
        <v>460</v>
      </c>
      <c r="B461" s="262" t="s">
        <v>684</v>
      </c>
      <c r="C461" s="267" t="s">
        <v>649</v>
      </c>
    </row>
    <row r="462" spans="1:3">
      <c r="A462" s="261">
        <v>461</v>
      </c>
      <c r="B462" s="262" t="s">
        <v>685</v>
      </c>
      <c r="C462" s="267" t="s">
        <v>649</v>
      </c>
    </row>
    <row r="463" spans="1:3">
      <c r="A463" s="261">
        <v>462</v>
      </c>
      <c r="B463" s="262" t="s">
        <v>686</v>
      </c>
      <c r="C463" s="267" t="s">
        <v>245</v>
      </c>
    </row>
    <row r="464" spans="1:3">
      <c r="A464" s="261">
        <v>463</v>
      </c>
      <c r="B464" s="262" t="s">
        <v>687</v>
      </c>
      <c r="C464" s="267" t="s">
        <v>649</v>
      </c>
    </row>
    <row r="465" spans="1:3">
      <c r="A465" s="261">
        <v>464</v>
      </c>
      <c r="B465" s="262" t="s">
        <v>688</v>
      </c>
      <c r="C465" s="267" t="s">
        <v>238</v>
      </c>
    </row>
    <row r="466" spans="1:3">
      <c r="A466" s="121">
        <v>465</v>
      </c>
      <c r="B466" s="266" t="s">
        <v>689</v>
      </c>
      <c r="C466" s="267" t="s">
        <v>176</v>
      </c>
    </row>
    <row r="467" spans="1:3">
      <c r="A467" s="261">
        <v>466</v>
      </c>
      <c r="B467" s="262" t="s">
        <v>690</v>
      </c>
      <c r="C467" s="267" t="s">
        <v>412</v>
      </c>
    </row>
    <row r="468" spans="1:3">
      <c r="A468" s="261">
        <v>467</v>
      </c>
      <c r="B468" s="262" t="s">
        <v>691</v>
      </c>
      <c r="C468" s="267" t="s">
        <v>412</v>
      </c>
    </row>
    <row r="469" spans="1:3">
      <c r="A469" s="261">
        <v>468</v>
      </c>
      <c r="B469" s="262" t="s">
        <v>692</v>
      </c>
      <c r="C469" s="267" t="s">
        <v>412</v>
      </c>
    </row>
    <row r="470" spans="1:3">
      <c r="A470" s="261">
        <v>469</v>
      </c>
      <c r="B470" s="262" t="s">
        <v>693</v>
      </c>
      <c r="C470" s="267" t="s">
        <v>412</v>
      </c>
    </row>
    <row r="471" spans="1:3" ht="28.8">
      <c r="A471" s="261">
        <v>470</v>
      </c>
      <c r="B471" s="394" t="s">
        <v>694</v>
      </c>
      <c r="C471" s="267" t="s">
        <v>277</v>
      </c>
    </row>
    <row r="472" spans="1:3">
      <c r="A472" s="261">
        <v>471</v>
      </c>
      <c r="B472" s="262" t="s">
        <v>695</v>
      </c>
      <c r="C472" s="267" t="s">
        <v>277</v>
      </c>
    </row>
    <row r="473" spans="1:3">
      <c r="A473" s="261">
        <v>472</v>
      </c>
      <c r="B473" s="262" t="s">
        <v>631</v>
      </c>
      <c r="C473" s="267" t="s">
        <v>277</v>
      </c>
    </row>
    <row r="474" spans="1:3">
      <c r="A474" s="121">
        <v>473</v>
      </c>
      <c r="B474" s="266" t="s">
        <v>696</v>
      </c>
      <c r="C474" s="267" t="s">
        <v>277</v>
      </c>
    </row>
    <row r="475" spans="1:3">
      <c r="A475" s="261">
        <v>474</v>
      </c>
      <c r="B475" s="262" t="s">
        <v>697</v>
      </c>
      <c r="C475" s="267" t="s">
        <v>548</v>
      </c>
    </row>
    <row r="476" spans="1:3">
      <c r="A476" s="261">
        <v>475</v>
      </c>
      <c r="B476" s="266" t="s">
        <v>698</v>
      </c>
      <c r="C476" s="267" t="s">
        <v>318</v>
      </c>
    </row>
    <row r="477" spans="1:3">
      <c r="A477" s="261">
        <v>476</v>
      </c>
      <c r="B477" s="262" t="s">
        <v>699</v>
      </c>
      <c r="C477" s="267" t="s">
        <v>548</v>
      </c>
    </row>
    <row r="478" spans="1:3">
      <c r="A478" s="121">
        <v>477</v>
      </c>
      <c r="B478" s="262" t="s">
        <v>700</v>
      </c>
      <c r="C478" s="267" t="s">
        <v>318</v>
      </c>
    </row>
    <row r="479" spans="1:3">
      <c r="A479" s="261">
        <v>478</v>
      </c>
      <c r="B479" s="262" t="s">
        <v>701</v>
      </c>
      <c r="C479" s="267" t="s">
        <v>318</v>
      </c>
    </row>
    <row r="480" spans="1:3">
      <c r="A480" s="261">
        <v>479</v>
      </c>
      <c r="B480" s="262" t="s">
        <v>702</v>
      </c>
      <c r="C480" s="267" t="s">
        <v>238</v>
      </c>
    </row>
    <row r="481" spans="1:3">
      <c r="A481" s="261">
        <v>480</v>
      </c>
      <c r="B481" s="262" t="s">
        <v>703</v>
      </c>
      <c r="C481" s="267" t="s">
        <v>704</v>
      </c>
    </row>
    <row r="482" spans="1:3">
      <c r="A482" s="261">
        <v>481</v>
      </c>
      <c r="B482" s="262" t="s">
        <v>705</v>
      </c>
      <c r="C482" s="267" t="s">
        <v>704</v>
      </c>
    </row>
    <row r="483" spans="1:3">
      <c r="A483" s="261">
        <v>482</v>
      </c>
      <c r="B483" s="262" t="s">
        <v>706</v>
      </c>
      <c r="C483" s="267" t="s">
        <v>704</v>
      </c>
    </row>
    <row r="484" spans="1:3">
      <c r="A484" s="261">
        <v>483</v>
      </c>
      <c r="B484" s="262" t="s">
        <v>707</v>
      </c>
      <c r="C484" s="267" t="s">
        <v>704</v>
      </c>
    </row>
    <row r="485" spans="1:3">
      <c r="A485" s="261">
        <v>484</v>
      </c>
      <c r="B485" s="262" t="s">
        <v>632</v>
      </c>
      <c r="C485" s="267" t="s">
        <v>633</v>
      </c>
    </row>
    <row r="486" spans="1:3">
      <c r="A486" s="261">
        <v>485</v>
      </c>
      <c r="B486" s="262" t="s">
        <v>634</v>
      </c>
      <c r="C486" s="267" t="s">
        <v>633</v>
      </c>
    </row>
    <row r="487" spans="1:3">
      <c r="A487" s="261">
        <v>486</v>
      </c>
      <c r="B487" s="262" t="s">
        <v>635</v>
      </c>
      <c r="C487" s="267" t="s">
        <v>633</v>
      </c>
    </row>
    <row r="488" spans="1:3">
      <c r="A488" s="261">
        <v>487</v>
      </c>
      <c r="B488" s="262" t="s">
        <v>636</v>
      </c>
      <c r="C488" s="267" t="s">
        <v>633</v>
      </c>
    </row>
    <row r="489" spans="1:3">
      <c r="A489" s="261">
        <v>488</v>
      </c>
      <c r="B489" s="262" t="s">
        <v>637</v>
      </c>
      <c r="C489" s="267" t="s">
        <v>633</v>
      </c>
    </row>
    <row r="490" spans="1:3">
      <c r="A490" s="261">
        <v>489</v>
      </c>
      <c r="B490" s="262" t="s">
        <v>638</v>
      </c>
      <c r="C490" s="267" t="s">
        <v>633</v>
      </c>
    </row>
    <row r="491" spans="1:3">
      <c r="A491" s="261">
        <v>490</v>
      </c>
      <c r="B491" s="262" t="s">
        <v>639</v>
      </c>
      <c r="C491" s="267" t="s">
        <v>633</v>
      </c>
    </row>
    <row r="492" spans="1:3">
      <c r="A492" s="261">
        <v>491</v>
      </c>
      <c r="B492" s="262" t="s">
        <v>640</v>
      </c>
      <c r="C492" s="267" t="s">
        <v>633</v>
      </c>
    </row>
    <row r="493" spans="1:3">
      <c r="A493" s="261">
        <v>492</v>
      </c>
      <c r="B493" s="262" t="s">
        <v>641</v>
      </c>
      <c r="C493" s="267" t="s">
        <v>633</v>
      </c>
    </row>
    <row r="494" spans="1:3">
      <c r="A494" s="261">
        <v>493</v>
      </c>
      <c r="B494" s="262" t="s">
        <v>642</v>
      </c>
      <c r="C494" s="267" t="s">
        <v>633</v>
      </c>
    </row>
    <row r="495" spans="1:3">
      <c r="A495" s="261">
        <v>494</v>
      </c>
      <c r="B495" s="262" t="s">
        <v>643</v>
      </c>
      <c r="C495" s="267" t="s">
        <v>633</v>
      </c>
    </row>
    <row r="496" spans="1:3">
      <c r="A496" s="261">
        <v>495</v>
      </c>
      <c r="B496" s="262" t="s">
        <v>644</v>
      </c>
      <c r="C496" s="267" t="s">
        <v>633</v>
      </c>
    </row>
    <row r="497" spans="1:3">
      <c r="A497" s="261">
        <v>496</v>
      </c>
      <c r="B497" s="262" t="s">
        <v>645</v>
      </c>
      <c r="C497" s="267" t="s">
        <v>633</v>
      </c>
    </row>
    <row r="498" spans="1:3">
      <c r="A498" s="261">
        <v>497</v>
      </c>
      <c r="B498" s="262" t="s">
        <v>646</v>
      </c>
      <c r="C498" s="267" t="s">
        <v>633</v>
      </c>
    </row>
    <row r="499" spans="1:3">
      <c r="A499" s="261">
        <v>499</v>
      </c>
      <c r="B499" s="262" t="s">
        <v>708</v>
      </c>
      <c r="C499" s="267" t="s">
        <v>548</v>
      </c>
    </row>
    <row r="500" spans="1:3">
      <c r="A500" s="261">
        <v>500</v>
      </c>
      <c r="B500" s="262" t="s">
        <v>709</v>
      </c>
      <c r="C500" s="267" t="s">
        <v>548</v>
      </c>
    </row>
    <row r="501" spans="1:3">
      <c r="A501" s="261">
        <v>501</v>
      </c>
      <c r="B501" s="262" t="s">
        <v>710</v>
      </c>
      <c r="C501" s="267" t="s">
        <v>548</v>
      </c>
    </row>
    <row r="502" spans="1:3">
      <c r="A502" s="261">
        <v>502</v>
      </c>
      <c r="B502" s="262" t="s">
        <v>711</v>
      </c>
      <c r="C502" s="267" t="s">
        <v>390</v>
      </c>
    </row>
    <row r="503" spans="1:3">
      <c r="A503" s="261">
        <v>503</v>
      </c>
      <c r="B503" s="262" t="s">
        <v>712</v>
      </c>
      <c r="C503" s="267" t="s">
        <v>208</v>
      </c>
    </row>
    <row r="504" spans="1:3">
      <c r="A504" s="261">
        <v>504</v>
      </c>
      <c r="B504" s="262" t="s">
        <v>713</v>
      </c>
      <c r="C504" s="267" t="s">
        <v>208</v>
      </c>
    </row>
    <row r="505" spans="1:3">
      <c r="A505" s="261">
        <v>505</v>
      </c>
      <c r="B505" s="262" t="s">
        <v>714</v>
      </c>
      <c r="C505" s="267" t="s">
        <v>208</v>
      </c>
    </row>
    <row r="506" spans="1:3">
      <c r="A506" s="261">
        <v>506</v>
      </c>
      <c r="B506" s="262" t="s">
        <v>715</v>
      </c>
      <c r="C506" s="267" t="s">
        <v>208</v>
      </c>
    </row>
    <row r="507" spans="1:3">
      <c r="A507" s="261">
        <v>507</v>
      </c>
      <c r="B507" s="262" t="s">
        <v>716</v>
      </c>
      <c r="C507" s="267" t="s">
        <v>208</v>
      </c>
    </row>
    <row r="508" spans="1:3">
      <c r="A508" s="261">
        <v>508</v>
      </c>
      <c r="B508" s="262" t="s">
        <v>717</v>
      </c>
      <c r="C508" s="267" t="s">
        <v>208</v>
      </c>
    </row>
    <row r="509" spans="1:3">
      <c r="A509" s="261">
        <v>509</v>
      </c>
      <c r="B509" s="262" t="s">
        <v>718</v>
      </c>
      <c r="C509" s="267" t="s">
        <v>648</v>
      </c>
    </row>
    <row r="510" spans="1:3">
      <c r="A510" s="261">
        <v>510</v>
      </c>
      <c r="B510" s="262" t="s">
        <v>719</v>
      </c>
      <c r="C510" s="267" t="s">
        <v>648</v>
      </c>
    </row>
    <row r="511" spans="1:3">
      <c r="A511" s="261">
        <v>511</v>
      </c>
      <c r="B511" s="262" t="s">
        <v>720</v>
      </c>
      <c r="C511" s="267" t="s">
        <v>648</v>
      </c>
    </row>
    <row r="512" spans="1:3">
      <c r="A512" s="261">
        <v>512</v>
      </c>
      <c r="B512" s="262" t="s">
        <v>721</v>
      </c>
      <c r="C512" s="267" t="s">
        <v>648</v>
      </c>
    </row>
    <row r="513" spans="1:3">
      <c r="A513" s="261">
        <v>513</v>
      </c>
      <c r="B513" s="262" t="s">
        <v>722</v>
      </c>
      <c r="C513" s="267" t="s">
        <v>327</v>
      </c>
    </row>
    <row r="514" spans="1:3">
      <c r="A514" s="261">
        <v>514</v>
      </c>
      <c r="B514" s="262" t="s">
        <v>723</v>
      </c>
      <c r="C514" s="267" t="s">
        <v>327</v>
      </c>
    </row>
    <row r="515" spans="1:3">
      <c r="A515" s="261">
        <v>515</v>
      </c>
      <c r="B515" s="262" t="s">
        <v>724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09" t="s">
        <v>0</v>
      </c>
      <c r="C1" s="409"/>
      <c r="D1" s="40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IF(GROUPS!D4="","",GROUPS!D4)</f>
        <v>Александар Јакимовски (178)</v>
      </c>
      <c r="D3" s="429"/>
      <c r="E3" s="43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8" t="str">
        <f>IF(GROUPS!D5="","",GROUPS!D5)</f>
        <v>Иван Милков (292)</v>
      </c>
      <c r="D4" s="429"/>
      <c r="E4" s="43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8" t="str">
        <f>IF(GROUPS!D6="","",GROUPS!D6)</f>
        <v>Филип Милковски (210)</v>
      </c>
      <c r="D5" s="429"/>
      <c r="E5" s="43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IF(GROUPS!D7="","",GROUPS!D7)</f>
        <v>Мартин Ристески (433)</v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 ht="18.600000000000001" thickBot="1">
      <c r="B9" s="217">
        <v>1</v>
      </c>
      <c r="C9" s="218" t="str">
        <f>IF(C3="","",VLOOKUP(B9,$B$3:$E$6,2,FALSE))</f>
        <v>Александар Јакимовски (178)</v>
      </c>
      <c r="D9" s="219">
        <v>3</v>
      </c>
      <c r="E9" s="215" t="str">
        <f>IF(C6="","",VLOOKUP(D9,$B$3:$E$6,2,FALSE))</f>
        <v>Филип Милковски (210)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Иван Милков (292)</v>
      </c>
      <c r="D10" s="219">
        <v>4</v>
      </c>
      <c r="E10" s="215" t="str">
        <f>IF(C5="","",VLOOKUP(D10,$B$3:$E$6,2,FALSE))</f>
        <v>Мартин Ристески (433)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 ht="18.600000000000001" thickBot="1">
      <c r="B13" s="217">
        <v>1</v>
      </c>
      <c r="C13" s="230" t="str">
        <f>IF(C6="","",VLOOKUP(B13,$B$3:$E$6,2,FALSE))</f>
        <v>Александар Јакимовски (178)</v>
      </c>
      <c r="D13" s="219">
        <v>2</v>
      </c>
      <c r="E13" s="215" t="str">
        <f>IF(C5="","",VLOOKUP(D13,$B$3:$E$6,2,FALSE))</f>
        <v>Иван Милков (292)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Филип Милковски (210)</v>
      </c>
      <c r="D14" s="219">
        <v>4</v>
      </c>
      <c r="E14" s="215" t="str">
        <f>IF(C4="","",VLOOKUP(D14,$B$3:$E$6,2,FALSE))</f>
        <v>Мартин Ристески (433)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 hidden="1">
      <c r="B17" s="154">
        <v>1</v>
      </c>
      <c r="C17" s="155" t="str">
        <f>IF(C5="","",VLOOKUP(B17,$B$3:$E$6,2,FALSE))</f>
        <v>Александар Јакимовски (178)</v>
      </c>
      <c r="D17" s="156">
        <v>4</v>
      </c>
      <c r="E17" s="157" t="str">
        <f>IF(C6="","",VLOOKUP(D17,$B$3:$E$6,2,FALSE))</f>
        <v>Мартин Ристески (433)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Филип Милковски (210)</v>
      </c>
      <c r="D18" s="166">
        <v>2</v>
      </c>
      <c r="E18" s="167" t="str">
        <f>IF(C5="","",VLOOKUP(D18,$B$3:$E$6,2,FALSE))</f>
        <v>Иван Милков (292)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51" t="str">
        <f>IF(ISERROR(INDEX($C$3:$C$6,MATCH(W2,$T$3:$T$6,0))),"",(INDEX($C$3:$C$6,MATCH(W2,$T$3:$T$6,0))))</f>
        <v>Александар Јакимовски (178)</v>
      </c>
      <c r="Y2" s="452"/>
      <c r="Z2" s="453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IF(GROUPS!D4="","",GROUPS!D4)</f>
        <v>Александар Јакимовски (178)</v>
      </c>
      <c r="D3" s="429"/>
      <c r="E3" s="430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32</v>
      </c>
      <c r="R3" s="431">
        <f>IF(ISERROR(IF(AND(T9="",T13="",T17=""),"",SUM(AB3:AD3)+(N3-O3)/1000)+(AK3/10000)),"",IF(AND(T9="",T13="",T17=""),"",SUM(AB3:AD3)+(N3-O3)/1000)+(AK3/10000)+(AG3/100000))</f>
        <v>6.0166900000000005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51" t="str">
        <f t="shared" ref="X3:X5" si="0">IF(ISERROR(INDEX($C$3:$C$6,MATCH(W3,$T$3:$T$6,0))),"",(INDEX($C$3:$C$6,MATCH(W3,$T$3:$T$6,0))))</f>
        <v>Мартин Ристески (433)</v>
      </c>
      <c r="Y3" s="452"/>
      <c r="Z3" s="45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2">
        <f>SUM(AH3:AJ3)-SUM(AM3:AO3)</f>
        <v>67</v>
      </c>
      <c r="AL3" s="433"/>
      <c r="AM3" s="10">
        <f>AH5</f>
        <v>4</v>
      </c>
      <c r="AN3" s="10">
        <f>AI4</f>
        <v>12</v>
      </c>
      <c r="AO3" s="10">
        <f>AJ6</f>
        <v>16</v>
      </c>
      <c r="AP3" s="9">
        <f>SUM(AM3:AO3)</f>
        <v>32</v>
      </c>
    </row>
    <row r="4" spans="2:47" ht="24" customHeight="1">
      <c r="B4" s="127">
        <v>2</v>
      </c>
      <c r="C4" s="428" t="str">
        <f>IF(GROUPS!D5="","",GROUPS!D5)</f>
        <v>Иван Милков (292)</v>
      </c>
      <c r="D4" s="429"/>
      <c r="E4" s="430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0</v>
      </c>
      <c r="M4" s="141">
        <f>U10</f>
        <v>3</v>
      </c>
      <c r="N4" s="134">
        <f>IF(AND(T10="",U13="",U18=""),"",SUM(F4,J4,L4))</f>
        <v>3</v>
      </c>
      <c r="O4" s="135">
        <f>IF(AND(T10="",U13="",U18=""),"",SUM(G4,K4,M4))</f>
        <v>7</v>
      </c>
      <c r="P4" s="136">
        <f>IF(AND(T10="",U13="",U18=""),"",AG4)</f>
        <v>66</v>
      </c>
      <c r="Q4" s="137">
        <f>IF(AND(T10="",U13="",U18=""),"",AP4)</f>
        <v>94</v>
      </c>
      <c r="R4" s="431">
        <f>IF(ISERROR(IF(AND(T10="",U13="",U18=""),"",SUM(AB4:AD4)+(N4-O4)/1000)+(AK4/10000)+(AG4/100000)),"",IF(AND(T10="",U13="",U18=""),"",SUM(AB4:AD4)+(N4-O4)/1000)+(AK4/10000)+(AG4/100000))</f>
        <v>3.9938599999999997</v>
      </c>
      <c r="S4" s="431"/>
      <c r="T4" s="138">
        <f>IF(ISERROR(IF(C4="","",RANK(R4,$R$3:$S$6,0))),"",IF(C4="","",RANK(R4,$R$3:$S$6,0)))</f>
        <v>3</v>
      </c>
      <c r="U4" s="9"/>
      <c r="V4" s="9"/>
      <c r="W4" s="7">
        <v>3</v>
      </c>
      <c r="X4" s="454" t="str">
        <f t="shared" si="0"/>
        <v>Иван Милков (292)</v>
      </c>
      <c r="Y4" s="455"/>
      <c r="Z4" s="45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66</v>
      </c>
      <c r="AH4" s="10">
        <f>F10+H10+J10+L10+N10+P10+R10</f>
        <v>14</v>
      </c>
      <c r="AI4" s="10">
        <f>G13+I13+K13+M13+O13+Q13+S13</f>
        <v>12</v>
      </c>
      <c r="AJ4" s="10">
        <f>G18+I18+K18+M18+O18+Q18+S18</f>
        <v>40</v>
      </c>
      <c r="AK4" s="432">
        <f t="shared" ref="AK4:AK6" si="2">SUM(AH4:AJ4)-SUM(AM4:AO4)</f>
        <v>-28</v>
      </c>
      <c r="AL4" s="433"/>
      <c r="AM4" s="10">
        <f>AH6</f>
        <v>33</v>
      </c>
      <c r="AN4" s="10">
        <f>AI3</f>
        <v>33</v>
      </c>
      <c r="AO4" s="10">
        <f>AJ5</f>
        <v>28</v>
      </c>
      <c r="AP4" s="9">
        <f t="shared" ref="AP4:AP6" si="3">SUM(AM4:AO4)</f>
        <v>94</v>
      </c>
    </row>
    <row r="5" spans="2:47" ht="24" customHeight="1">
      <c r="B5" s="127">
        <v>3</v>
      </c>
      <c r="C5" s="428" t="str">
        <f>IF(GROUPS!D6="","",GROUPS!D6)</f>
        <v>Филип Милковски (210)</v>
      </c>
      <c r="D5" s="429"/>
      <c r="E5" s="430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67</v>
      </c>
      <c r="Q5" s="137">
        <f>IF(AND(U9="",T14="",T18=""),"",AP5)</f>
        <v>115</v>
      </c>
      <c r="R5" s="431">
        <f>IF(ISERROR(IF(AND(U9="",T14="",T18=""),"",SUM(AB5:AD5)+(N5-O5)/1000)+(AK5/10000)+(AG5/100000)),"",IF(AND(U9="",T14="",T18=""),"",SUM(AB5:AD5)+(N5-O5)/1000)+(AK5/10000)+(AG5/100000))</f>
        <v>2.9888699999999999</v>
      </c>
      <c r="S5" s="431"/>
      <c r="T5" s="138">
        <f>IF(ISERROR(IF(C5="","",RANK(R5,$R$3:$S$6,0))),"",IF(C5="","",RANK(R5,$R$3:$S$6,0)))</f>
        <v>4</v>
      </c>
      <c r="U5" s="9"/>
      <c r="V5" s="9"/>
      <c r="W5" s="7">
        <v>4</v>
      </c>
      <c r="X5" s="454" t="str">
        <f t="shared" si="0"/>
        <v>Филип Милковски (210)</v>
      </c>
      <c r="Y5" s="455"/>
      <c r="Z5" s="45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67</v>
      </c>
      <c r="AH5" s="10">
        <f>G9+I9+K9+M9+O9+Q9+S9</f>
        <v>4</v>
      </c>
      <c r="AI5" s="10">
        <f>F14+H14+J14+L14+N14+P14+R14</f>
        <v>35</v>
      </c>
      <c r="AJ5" s="10">
        <f>F18+H18+J18+L18+N18+P18+R18</f>
        <v>28</v>
      </c>
      <c r="AK5" s="432">
        <f t="shared" si="2"/>
        <v>-48</v>
      </c>
      <c r="AL5" s="433"/>
      <c r="AM5" s="10">
        <f>AH3</f>
        <v>33</v>
      </c>
      <c r="AN5" s="10">
        <f>AI6</f>
        <v>42</v>
      </c>
      <c r="AO5" s="10">
        <f>AJ4</f>
        <v>40</v>
      </c>
      <c r="AP5" s="9">
        <f t="shared" si="3"/>
        <v>115</v>
      </c>
    </row>
    <row r="6" spans="2:47" ht="24" customHeight="1" thickBot="1">
      <c r="B6" s="142">
        <v>4</v>
      </c>
      <c r="C6" s="437" t="str">
        <f>IF(GROUPS!D7="","",GROUPS!D7)</f>
        <v>Мартин Ристески (433)</v>
      </c>
      <c r="D6" s="438"/>
      <c r="E6" s="439"/>
      <c r="F6" s="143">
        <f>U17</f>
        <v>0</v>
      </c>
      <c r="G6" s="144">
        <f>T17</f>
        <v>3</v>
      </c>
      <c r="H6" s="145">
        <f>U10</f>
        <v>3</v>
      </c>
      <c r="I6" s="144">
        <f>T10</f>
        <v>0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4</v>
      </c>
      <c r="P6" s="150">
        <f>IF(AND(U10="",U14="",U17=""),"",AG6)</f>
        <v>91</v>
      </c>
      <c r="Q6" s="151">
        <f>IF(AND(U10="",U14="",U17=""),"",AP6)</f>
        <v>82</v>
      </c>
      <c r="R6" s="440">
        <f>IF(ISERROR(IF(AND(U10="",U14="",U17=""),"",SUM(AB6:AD6)+(N6-O6)/1000)+(AK6/10000)+(AG6/100000)),"",IF(AND(U10="",U14="",U17=""),"",SUM(AB6:AD6)+(N6-O6)/1000)+(AK6/10000)+(AG6/100000))</f>
        <v>5.0038099999999996</v>
      </c>
      <c r="S6" s="440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91</v>
      </c>
      <c r="AH6" s="10">
        <f>G10+I10+K10+M10+O10+Q10+S10</f>
        <v>33</v>
      </c>
      <c r="AI6" s="10">
        <f>G14+I14+K14+M14+O14+Q14+S14</f>
        <v>42</v>
      </c>
      <c r="AJ6" s="10">
        <f>G17+I17+K17+M17+O17+Q17+S17</f>
        <v>16</v>
      </c>
      <c r="AK6" s="432">
        <f t="shared" si="2"/>
        <v>9</v>
      </c>
      <c r="AL6" s="433"/>
      <c r="AM6" s="10">
        <f>AH4</f>
        <v>14</v>
      </c>
      <c r="AN6" s="10">
        <f>AI5</f>
        <v>35</v>
      </c>
      <c r="AO6" s="10">
        <f>AJ3</f>
        <v>33</v>
      </c>
      <c r="AP6" s="9">
        <f t="shared" si="3"/>
        <v>82</v>
      </c>
    </row>
    <row r="7" spans="2:47" ht="18.600000000000001" thickBot="1">
      <c r="P7" s="153">
        <f>SUM(P3:P6)</f>
        <v>323</v>
      </c>
      <c r="Q7" s="153">
        <f>SUM(Q3:Q6)</f>
        <v>323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Филип Милковски (210)</v>
      </c>
      <c r="F9" s="158">
        <v>11</v>
      </c>
      <c r="G9" s="159">
        <v>1</v>
      </c>
      <c r="H9" s="160">
        <v>11</v>
      </c>
      <c r="I9" s="159">
        <v>1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Иван Милков (292)</v>
      </c>
      <c r="D10" s="166">
        <v>4</v>
      </c>
      <c r="E10" s="167" t="str">
        <f>IF(C6="","",VLOOKUP(D10,$B$3:$E$6,2,FALSE))</f>
        <v>Мартин Ристески (433)</v>
      </c>
      <c r="F10" s="168">
        <v>5</v>
      </c>
      <c r="G10" s="169">
        <v>11</v>
      </c>
      <c r="H10" s="170">
        <v>4</v>
      </c>
      <c r="I10" s="169">
        <v>11</v>
      </c>
      <c r="J10" s="168">
        <v>5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Иван Милков (292)</v>
      </c>
      <c r="F13" s="158">
        <v>11</v>
      </c>
      <c r="G13" s="159">
        <v>7</v>
      </c>
      <c r="H13" s="160">
        <v>11</v>
      </c>
      <c r="I13" s="159">
        <v>2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Филип Милковски (210)</v>
      </c>
      <c r="D14" s="166">
        <v>4</v>
      </c>
      <c r="E14" s="167" t="str">
        <f>IF(C6="","",VLOOKUP(D14,$B$3:$E$6,2,FALSE))</f>
        <v>Мартин Ристески (433)</v>
      </c>
      <c r="F14" s="168">
        <v>7</v>
      </c>
      <c r="G14" s="169">
        <v>11</v>
      </c>
      <c r="H14" s="170">
        <v>8</v>
      </c>
      <c r="I14" s="169">
        <v>11</v>
      </c>
      <c r="J14" s="168">
        <v>11</v>
      </c>
      <c r="K14" s="171">
        <v>9</v>
      </c>
      <c r="L14" s="170">
        <v>9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>Мартин Ристески (433)</v>
      </c>
      <c r="F17" s="158">
        <v>11</v>
      </c>
      <c r="G17" s="159">
        <v>7</v>
      </c>
      <c r="H17" s="160">
        <v>11</v>
      </c>
      <c r="I17" s="159">
        <v>5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Филип Милковски (210)</v>
      </c>
      <c r="D18" s="166">
        <v>2</v>
      </c>
      <c r="E18" s="167" t="str">
        <f>IF(C4="","",VLOOKUP(D18,$B$3:$E$6,2,FALSE))</f>
        <v>Иван Милков (292)</v>
      </c>
      <c r="F18" s="168">
        <v>11</v>
      </c>
      <c r="G18" s="169">
        <v>6</v>
      </c>
      <c r="H18" s="170">
        <v>10</v>
      </c>
      <c r="I18" s="169">
        <v>12</v>
      </c>
      <c r="J18" s="168">
        <v>3</v>
      </c>
      <c r="K18" s="171">
        <v>11</v>
      </c>
      <c r="L18" s="170">
        <v>4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3" sqref="E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Лука Стојчев (73)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IF(GROUPS!F4="","",GROUPS!F4)</f>
        <v>Лука Стојчев (73)</v>
      </c>
      <c r="D3" s="429"/>
      <c r="E3" s="430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32</v>
      </c>
      <c r="R3" s="431">
        <f>IF(ISERROR(IF(AND(T9="",T13="",T17=""),"",SUM(AB3:AD3)+(N3-O3)/1000)+(AK3/10000)),"",IF(AND(T9="",T13="",T17=""),"",SUM(AB3:AD3)+(N3-O3)/1000)+(AK3/10000)+(AG3/100000))</f>
        <v>6.0166900000000005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Петар Јуришиќ (361)</v>
      </c>
      <c r="Y3" s="424"/>
      <c r="Z3" s="42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2">
        <f>SUM(AH3:AJ3)-SUM(AM3:AO3)</f>
        <v>67</v>
      </c>
      <c r="AL3" s="433"/>
      <c r="AM3" s="10">
        <f>AH5</f>
        <v>20</v>
      </c>
      <c r="AN3" s="10">
        <f>AI4</f>
        <v>7</v>
      </c>
      <c r="AO3" s="10">
        <f>AJ6</f>
        <v>5</v>
      </c>
      <c r="AP3" s="9">
        <f>SUM(AM3:AO3)</f>
        <v>32</v>
      </c>
    </row>
    <row r="4" spans="2:47" ht="24" customHeight="1">
      <c r="B4" s="127">
        <v>2</v>
      </c>
      <c r="C4" s="428" t="str">
        <f>IF(GROUPS!F5="","",GROUPS!F5)</f>
        <v>Петар Јуришиќ (361)</v>
      </c>
      <c r="D4" s="429"/>
      <c r="E4" s="430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85</v>
      </c>
      <c r="Q4" s="137">
        <f>IF(AND(T10="",U13="",U18=""),"",AP4)</f>
        <v>82</v>
      </c>
      <c r="R4" s="431">
        <f>IF(ISERROR(IF(AND(T10="",U13="",U18=""),"",SUM(AB4:AD4)+(N4-O4)/1000)+(AK4/10000)+(AG4/100000)),"",IF(AND(T10="",U13="",U18=""),"",SUM(AB4:AD4)+(N4-O4)/1000)+(AK4/10000)+(AG4/100000))</f>
        <v>5.0031499999999998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Глигор Доневски (385)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85</v>
      </c>
      <c r="AH4" s="10">
        <f>F10+H10+J10+L10+N10+P10+R10</f>
        <v>33</v>
      </c>
      <c r="AI4" s="10">
        <f>G13+I13+K13+M13+O13+Q13+S13</f>
        <v>7</v>
      </c>
      <c r="AJ4" s="10">
        <f>G18+I18+K18+M18+O18+Q18+S18</f>
        <v>45</v>
      </c>
      <c r="AK4" s="432">
        <f t="shared" ref="AK4:AK6" si="2">SUM(AH4:AJ4)-SUM(AM4:AO4)</f>
        <v>3</v>
      </c>
      <c r="AL4" s="433"/>
      <c r="AM4" s="10">
        <f>AH6</f>
        <v>11</v>
      </c>
      <c r="AN4" s="10">
        <f>AI3</f>
        <v>33</v>
      </c>
      <c r="AO4" s="10">
        <f>AJ5</f>
        <v>38</v>
      </c>
      <c r="AP4" s="9">
        <f t="shared" ref="AP4:AP6" si="3">SUM(AM4:AO4)</f>
        <v>82</v>
      </c>
    </row>
    <row r="5" spans="2:47" ht="24" customHeight="1">
      <c r="B5" s="127">
        <v>3</v>
      </c>
      <c r="C5" s="428" t="str">
        <f>IF(GROUPS!F6="","",GROUPS!F6)</f>
        <v>Глигор Доневски (385)</v>
      </c>
      <c r="D5" s="429"/>
      <c r="E5" s="430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91</v>
      </c>
      <c r="Q5" s="137">
        <f>IF(AND(U9="",T14="",T18=""),"",AP5)</f>
        <v>89</v>
      </c>
      <c r="R5" s="431">
        <f>IF(ISERROR(IF(AND(U9="",T14="",T18=""),"",SUM(AB5:AD5)+(N5-O5)/1000)+(AK5/10000)+(AG5/100000)),"",IF(AND(U9="",T14="",T18=""),"",SUM(AB5:AD5)+(N5-O5)/1000)+(AK5/10000)+(AG5/100000))</f>
        <v>3.9991100000000004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>Иван Ѓорѓиев (460)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91</v>
      </c>
      <c r="AH5" s="10">
        <f>G9+I9+K9+M9+O9+Q9+S9</f>
        <v>20</v>
      </c>
      <c r="AI5" s="10">
        <f>F14+H14+J14+L14+N14+P14+R14</f>
        <v>33</v>
      </c>
      <c r="AJ5" s="10">
        <f>F18+H18+J18+L18+N18+P18+R18</f>
        <v>38</v>
      </c>
      <c r="AK5" s="432">
        <f t="shared" si="2"/>
        <v>2</v>
      </c>
      <c r="AL5" s="433"/>
      <c r="AM5" s="10">
        <f>AH3</f>
        <v>33</v>
      </c>
      <c r="AN5" s="10">
        <f>AI6</f>
        <v>11</v>
      </c>
      <c r="AO5" s="10">
        <f>AJ4</f>
        <v>45</v>
      </c>
      <c r="AP5" s="9">
        <f t="shared" si="3"/>
        <v>89</v>
      </c>
    </row>
    <row r="6" spans="2:47" ht="24" customHeight="1" thickBot="1">
      <c r="B6" s="142">
        <v>4</v>
      </c>
      <c r="C6" s="437" t="str">
        <f>IF(GROUPS!F7="","",GROUPS!F7)</f>
        <v>Иван Ѓорѓиев (460)</v>
      </c>
      <c r="D6" s="438"/>
      <c r="E6" s="439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27</v>
      </c>
      <c r="Q6" s="151">
        <f>IF(AND(U10="",U14="",U17=""),"",AP6)</f>
        <v>99</v>
      </c>
      <c r="R6" s="440">
        <f>IF(ISERROR(IF(AND(U10="",U14="",U17=""),"",SUM(AB6:AD6)+(N6-O6)/1000)+(AK6/10000)+(AG6/100000)),"",IF(AND(U10="",U14="",U17=""),"",SUM(AB6:AD6)+(N6-O6)/1000)+(AK6/10000)+(AG6/100000))</f>
        <v>2.98407</v>
      </c>
      <c r="S6" s="440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27</v>
      </c>
      <c r="AH6" s="10">
        <f>G10+I10+K10+M10+O10+Q10+S10</f>
        <v>11</v>
      </c>
      <c r="AI6" s="10">
        <f>G14+I14+K14+M14+O14+Q14+S14</f>
        <v>11</v>
      </c>
      <c r="AJ6" s="10">
        <f>G17+I17+K17+M17+O17+Q17+S17</f>
        <v>5</v>
      </c>
      <c r="AK6" s="432">
        <f t="shared" si="2"/>
        <v>-72</v>
      </c>
      <c r="AL6" s="433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302</v>
      </c>
      <c r="Q7" s="153">
        <f>SUM(Q3:Q6)</f>
        <v>302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Глигор Доневски (385)</v>
      </c>
      <c r="F9" s="158">
        <v>11</v>
      </c>
      <c r="G9" s="159">
        <v>6</v>
      </c>
      <c r="H9" s="160">
        <v>11</v>
      </c>
      <c r="I9" s="159">
        <v>6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Петар Јуришиќ (361)</v>
      </c>
      <c r="D10" s="166">
        <v>4</v>
      </c>
      <c r="E10" s="167" t="str">
        <f>IF(C6="","",VLOOKUP(D10,$B$3:$E$6,2,FALSE))</f>
        <v>Иван Ѓорѓиев (460)</v>
      </c>
      <c r="F10" s="168">
        <v>11</v>
      </c>
      <c r="G10" s="169">
        <v>1</v>
      </c>
      <c r="H10" s="170">
        <v>11</v>
      </c>
      <c r="I10" s="169">
        <v>5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Петар Јуришиќ (361)</v>
      </c>
      <c r="F13" s="158">
        <v>11</v>
      </c>
      <c r="G13" s="159">
        <v>4</v>
      </c>
      <c r="H13" s="160">
        <v>11</v>
      </c>
      <c r="I13" s="159">
        <v>1</v>
      </c>
      <c r="J13" s="158">
        <v>11</v>
      </c>
      <c r="K13" s="161">
        <v>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Глигор Доневски (385)</v>
      </c>
      <c r="D14" s="166">
        <v>4</v>
      </c>
      <c r="E14" s="167" t="str">
        <f>IF(C6="","",VLOOKUP(D14,$B$3:$E$6,2,FALSE))</f>
        <v>Иван Ѓорѓиев (460)</v>
      </c>
      <c r="F14" s="168">
        <v>11</v>
      </c>
      <c r="G14" s="169">
        <v>5</v>
      </c>
      <c r="H14" s="170">
        <v>11</v>
      </c>
      <c r="I14" s="169">
        <v>4</v>
      </c>
      <c r="J14" s="168">
        <v>11</v>
      </c>
      <c r="K14" s="171">
        <v>2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>Иван Ѓорѓиев (460)</v>
      </c>
      <c r="F17" s="158">
        <v>11</v>
      </c>
      <c r="G17" s="159">
        <v>1</v>
      </c>
      <c r="H17" s="160">
        <v>11</v>
      </c>
      <c r="I17" s="159">
        <v>1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Глигор Доневски (385)</v>
      </c>
      <c r="D18" s="166">
        <v>2</v>
      </c>
      <c r="E18" s="167" t="str">
        <f>IF(C4="","",VLOOKUP(D18,$B$3:$E$6,2,FALSE))</f>
        <v>Петар Јуришиќ (361)</v>
      </c>
      <c r="F18" s="168">
        <v>11</v>
      </c>
      <c r="G18" s="169">
        <v>13</v>
      </c>
      <c r="H18" s="170">
        <v>12</v>
      </c>
      <c r="I18" s="169">
        <v>10</v>
      </c>
      <c r="J18" s="168">
        <v>6</v>
      </c>
      <c r="K18" s="171">
        <v>11</v>
      </c>
      <c r="L18" s="170">
        <v>9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Лука Дворник (206)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IF(GROUPS!H4="","",GROUPS!H4)</f>
        <v>Лука Дворник (206)</v>
      </c>
      <c r="D3" s="429"/>
      <c r="E3" s="430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45</v>
      </c>
      <c r="R3" s="431">
        <f>IF(ISERROR(IF(AND(T9="",T13="",T17=""),"",SUM(AB3:AD3)+(N3-O3)/1000)+(AK3/10000)),"",IF(AND(T9="",T13="",T17=""),"",SUM(AB3:AD3)+(N3-O3)/1000)+(AK3/10000)+(AG3/100000))</f>
        <v>6.01539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Давид Јоноски (287)</v>
      </c>
      <c r="Y3" s="424"/>
      <c r="Z3" s="42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2">
        <f>SUM(AH3:AJ3)-SUM(AM3:AO3)</f>
        <v>54</v>
      </c>
      <c r="AL3" s="433"/>
      <c r="AM3" s="10">
        <f>AH5</f>
        <v>20</v>
      </c>
      <c r="AN3" s="10">
        <f>AI4</f>
        <v>8</v>
      </c>
      <c r="AO3" s="10">
        <f>AJ6</f>
        <v>17</v>
      </c>
      <c r="AP3" s="9">
        <f>SUM(AM3:AO3)</f>
        <v>45</v>
      </c>
    </row>
    <row r="4" spans="2:47" ht="24" customHeight="1">
      <c r="B4" s="127">
        <v>2</v>
      </c>
      <c r="C4" s="428" t="str">
        <f>IF(GROUPS!H5="","",GROUPS!H5)</f>
        <v>Давид Јоноски (287)</v>
      </c>
      <c r="D4" s="429"/>
      <c r="E4" s="430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74</v>
      </c>
      <c r="Q4" s="137">
        <f>IF(AND(T10="",U13="",U18=""),"",AP4)</f>
        <v>52</v>
      </c>
      <c r="R4" s="431">
        <f>IF(ISERROR(IF(AND(T10="",U13="",U18=""),"",SUM(AB4:AD4)+(N4-O4)/1000)+(AK4/10000)+(AG4/100000)),"",IF(AND(T10="",U13="",U18=""),"",SUM(AB4:AD4)+(N4-O4)/1000)+(AK4/10000)+(AG4/100000))</f>
        <v>5.0059400000000007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Кристијан Митев (420)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74</v>
      </c>
      <c r="AH4" s="10">
        <f>F10+H10+J10+L10+N10+P10+R10</f>
        <v>33</v>
      </c>
      <c r="AI4" s="10">
        <f>G13+I13+K13+M13+O13+Q13+S13</f>
        <v>8</v>
      </c>
      <c r="AJ4" s="10">
        <f>G18+I18+K18+M18+O18+Q18+S18</f>
        <v>33</v>
      </c>
      <c r="AK4" s="432">
        <f t="shared" ref="AK4:AK6" si="2">SUM(AH4:AJ4)-SUM(AM4:AO4)</f>
        <v>22</v>
      </c>
      <c r="AL4" s="433"/>
      <c r="AM4" s="10">
        <f>AH6</f>
        <v>5</v>
      </c>
      <c r="AN4" s="10">
        <f>AI3</f>
        <v>33</v>
      </c>
      <c r="AO4" s="10">
        <f>AJ5</f>
        <v>14</v>
      </c>
      <c r="AP4" s="9">
        <f t="shared" ref="AP4:AP6" si="3">SUM(AM4:AO4)</f>
        <v>52</v>
      </c>
    </row>
    <row r="5" spans="2:47" ht="24" customHeight="1">
      <c r="B5" s="127">
        <v>3</v>
      </c>
      <c r="C5" s="428" t="str">
        <f>IF(GROUPS!H6="","",GROUPS!H6)</f>
        <v>Кристијан Митев (420)</v>
      </c>
      <c r="D5" s="429"/>
      <c r="E5" s="430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3</v>
      </c>
      <c r="O5" s="135">
        <f>IF(AND(U9="",T14="",T18=""),"",SUM(G5,I5,M5))</f>
        <v>7</v>
      </c>
      <c r="P5" s="136">
        <f>IF(AND(U9="",T14="",T18=""),"",AG5)</f>
        <v>75</v>
      </c>
      <c r="Q5" s="137">
        <f>IF(AND(U9="",T14="",T18=""),"",AP5)</f>
        <v>97</v>
      </c>
      <c r="R5" s="431">
        <f>IF(ISERROR(IF(AND(U9="",T14="",T18=""),"",SUM(AB5:AD5)+(N5-O5)/1000)+(AK5/10000)+(AG5/100000)),"",IF(AND(U9="",T14="",T18=""),"",SUM(AB5:AD5)+(N5-O5)/1000)+(AK5/10000)+(AG5/100000))</f>
        <v>3.9945499999999998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>Јаков Кузмановски (443)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75</v>
      </c>
      <c r="AH5" s="10">
        <f>G9+I9+K9+M9+O9+Q9+S9</f>
        <v>20</v>
      </c>
      <c r="AI5" s="10">
        <f>F14+H14+J14+L14+N14+P14+R14</f>
        <v>41</v>
      </c>
      <c r="AJ5" s="10">
        <f>F18+H18+J18+L18+N18+P18+R18</f>
        <v>14</v>
      </c>
      <c r="AK5" s="432">
        <f t="shared" si="2"/>
        <v>-22</v>
      </c>
      <c r="AL5" s="433"/>
      <c r="AM5" s="10">
        <f>AH3</f>
        <v>33</v>
      </c>
      <c r="AN5" s="10">
        <f>AI6</f>
        <v>31</v>
      </c>
      <c r="AO5" s="10">
        <f>AJ4</f>
        <v>33</v>
      </c>
      <c r="AP5" s="9">
        <f t="shared" si="3"/>
        <v>97</v>
      </c>
    </row>
    <row r="6" spans="2:47" ht="24" customHeight="1" thickBot="1">
      <c r="B6" s="142">
        <v>4</v>
      </c>
      <c r="C6" s="437" t="str">
        <f>IF(GROUPS!H7="","",GROUPS!H7)</f>
        <v>Јаков Кузмановски (443)</v>
      </c>
      <c r="D6" s="438"/>
      <c r="E6" s="439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53</v>
      </c>
      <c r="Q6" s="151">
        <f>IF(AND(U10="",U14="",U17=""),"",AP6)</f>
        <v>107</v>
      </c>
      <c r="R6" s="440">
        <f>IF(ISERROR(IF(AND(U10="",U14="",U17=""),"",SUM(AB6:AD6)+(N6-O6)/1000)+(AK6/10000)+(AG6/100000)),"",IF(AND(U10="",U14="",U17=""),"",SUM(AB6:AD6)+(N6-O6)/1000)+(AK6/10000)+(AG6/100000))</f>
        <v>2.9871300000000001</v>
      </c>
      <c r="S6" s="440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53</v>
      </c>
      <c r="AH6" s="10">
        <f>G10+I10+K10+M10+O10+Q10+S10</f>
        <v>5</v>
      </c>
      <c r="AI6" s="10">
        <f>G14+I14+K14+M14+O14+Q14+S14</f>
        <v>31</v>
      </c>
      <c r="AJ6" s="10">
        <f>G17+I17+K17+M17+O17+Q17+S17</f>
        <v>17</v>
      </c>
      <c r="AK6" s="432">
        <f t="shared" si="2"/>
        <v>-54</v>
      </c>
      <c r="AL6" s="433"/>
      <c r="AM6" s="10">
        <f>AH4</f>
        <v>33</v>
      </c>
      <c r="AN6" s="10">
        <f>AI5</f>
        <v>41</v>
      </c>
      <c r="AO6" s="10">
        <f>AJ3</f>
        <v>33</v>
      </c>
      <c r="AP6" s="9">
        <f t="shared" si="3"/>
        <v>107</v>
      </c>
    </row>
    <row r="7" spans="2:47" ht="18.600000000000001" thickBot="1">
      <c r="P7" s="153">
        <f>SUM(P3:P6)</f>
        <v>301</v>
      </c>
      <c r="Q7" s="153">
        <f>SUM(Q3:Q6)</f>
        <v>301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Лука Дворник (206)</v>
      </c>
      <c r="D9" s="156">
        <v>3</v>
      </c>
      <c r="E9" s="157" t="str">
        <f>IF(C5="","",VLOOKUP(D9,$B$3:$E$6,2,FALSE))</f>
        <v>Кристијан Митев (420)</v>
      </c>
      <c r="F9" s="158">
        <v>11</v>
      </c>
      <c r="G9" s="159">
        <v>6</v>
      </c>
      <c r="H9" s="160">
        <v>11</v>
      </c>
      <c r="I9" s="159">
        <v>8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Давид Јоноски (287)</v>
      </c>
      <c r="D10" s="166">
        <v>4</v>
      </c>
      <c r="E10" s="167" t="str">
        <f>IF(C6="","",VLOOKUP(D10,$B$3:$E$6,2,FALSE))</f>
        <v>Јаков Кузмановски (443)</v>
      </c>
      <c r="F10" s="168">
        <v>11</v>
      </c>
      <c r="G10" s="169">
        <v>1</v>
      </c>
      <c r="H10" s="170">
        <v>11</v>
      </c>
      <c r="I10" s="169">
        <v>1</v>
      </c>
      <c r="J10" s="168">
        <v>11</v>
      </c>
      <c r="K10" s="171">
        <v>3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Лука Дворник (206)</v>
      </c>
      <c r="D13" s="156">
        <v>2</v>
      </c>
      <c r="E13" s="157" t="str">
        <f>IF(C4="","",VLOOKUP(D13,$B$3:$E$6,2,FALSE))</f>
        <v>Давид Јоноски (287)</v>
      </c>
      <c r="F13" s="158">
        <v>11</v>
      </c>
      <c r="G13" s="159">
        <v>2</v>
      </c>
      <c r="H13" s="160">
        <v>11</v>
      </c>
      <c r="I13" s="159">
        <v>5</v>
      </c>
      <c r="J13" s="158">
        <v>11</v>
      </c>
      <c r="K13" s="161">
        <v>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Кристијан Митев (420)</v>
      </c>
      <c r="D14" s="166">
        <v>4</v>
      </c>
      <c r="E14" s="167" t="str">
        <f>IF(C6="","",VLOOKUP(D14,$B$3:$E$6,2,FALSE))</f>
        <v>Јаков Кузмановски (443)</v>
      </c>
      <c r="F14" s="168">
        <v>8</v>
      </c>
      <c r="G14" s="169">
        <v>11</v>
      </c>
      <c r="H14" s="170">
        <v>11</v>
      </c>
      <c r="I14" s="169">
        <v>6</v>
      </c>
      <c r="J14" s="168">
        <v>11</v>
      </c>
      <c r="K14" s="171">
        <v>7</v>
      </c>
      <c r="L14" s="170">
        <v>11</v>
      </c>
      <c r="M14" s="169">
        <v>7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Лука Дворник (206)</v>
      </c>
      <c r="D17" s="156">
        <v>4</v>
      </c>
      <c r="E17" s="157" t="str">
        <f>IF(C6="","",VLOOKUP(D17,$B$3:$E$6,2,FALSE))</f>
        <v>Јаков Кузмановски (443)</v>
      </c>
      <c r="F17" s="158">
        <v>11</v>
      </c>
      <c r="G17" s="159">
        <v>5</v>
      </c>
      <c r="H17" s="160">
        <v>11</v>
      </c>
      <c r="I17" s="159">
        <v>3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Кристијан Митев (420)</v>
      </c>
      <c r="D18" s="166">
        <v>2</v>
      </c>
      <c r="E18" s="167" t="str">
        <f>IF(C4="","",VLOOKUP(D18,$B$3:$E$6,2,FALSE))</f>
        <v>Давид Јоноски (287)</v>
      </c>
      <c r="F18" s="168">
        <v>7</v>
      </c>
      <c r="G18" s="169">
        <v>11</v>
      </c>
      <c r="H18" s="170">
        <v>3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I18" sqref="I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Филип Ангела (299)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IF(GROUPS!J4="","",GROUPS!J4)</f>
        <v>Филип Ангела (299)</v>
      </c>
      <c r="D3" s="457"/>
      <c r="E3" s="458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42</v>
      </c>
      <c r="R3" s="431">
        <f>IF(ISERROR(IF(AND(T9="",T13="",T17=""),"",SUM(AB3:AD3)+(N3-O3)/1000)+(AK3/10000)),"",IF(AND(T9="",T13="",T17=""),"",SUM(AB3:AD3)+(N3-O3)/1000)+(AK3/10000)+(AG3/100000))</f>
        <v>6.0156900000000002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Георгиј Стојаноски (344)</v>
      </c>
      <c r="Y3" s="424"/>
      <c r="Z3" s="42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2">
        <f>SUM(AH3:AJ3)-SUM(AM3:AO3)</f>
        <v>57</v>
      </c>
      <c r="AL3" s="433"/>
      <c r="AM3" s="10">
        <f>AH5</f>
        <v>20</v>
      </c>
      <c r="AN3" s="10">
        <f>AI4</f>
        <v>10</v>
      </c>
      <c r="AO3" s="10">
        <f>AJ6</f>
        <v>12</v>
      </c>
      <c r="AP3" s="9">
        <f>SUM(AM3:AO3)</f>
        <v>42</v>
      </c>
    </row>
    <row r="4" spans="2:47" ht="24" customHeight="1">
      <c r="B4" s="234">
        <v>2</v>
      </c>
      <c r="C4" s="457" t="str">
        <f>IF(GROUPS!J5="","",GROUPS!J5)</f>
        <v>Петар Мукаетов (364)</v>
      </c>
      <c r="D4" s="457"/>
      <c r="E4" s="458"/>
      <c r="F4" s="232">
        <f>U13</f>
        <v>0</v>
      </c>
      <c r="G4" s="132">
        <f>T13</f>
        <v>3</v>
      </c>
      <c r="H4" s="140"/>
      <c r="I4" s="129"/>
      <c r="J4" s="130">
        <f>U18</f>
        <v>2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5</v>
      </c>
      <c r="O4" s="135">
        <f>IF(AND(T10="",U13="",U18=""),"",SUM(G4,K4,M4))</f>
        <v>6</v>
      </c>
      <c r="P4" s="136">
        <f>IF(AND(T10="",U13="",U18=""),"",AG4)</f>
        <v>88</v>
      </c>
      <c r="Q4" s="137">
        <f>IF(AND(T10="",U13="",U18=""),"",AP4)</f>
        <v>94</v>
      </c>
      <c r="R4" s="431">
        <f>IF(ISERROR(IF(AND(T10="",U13="",U18=""),"",SUM(AB4:AD4)+(N4-O4)/1000)+(AK4/10000)+(AG4/100000)),"",IF(AND(T10="",U13="",U18=""),"",SUM(AB4:AD4)+(N4-O4)/1000)+(AK4/10000)+(AG4/100000))</f>
        <v>3.9992800000000002</v>
      </c>
      <c r="S4" s="431"/>
      <c r="T4" s="138">
        <f>IF(ISERROR(IF(C4="","",RANK(R4,$R$3:$S$6,0))),"",IF(C4="","",RANK(R4,$R$3:$S$6,0)))</f>
        <v>3</v>
      </c>
      <c r="U4" s="9"/>
      <c r="V4" s="9"/>
      <c r="W4" s="7">
        <v>3</v>
      </c>
      <c r="X4" s="434" t="str">
        <f t="shared" si="0"/>
        <v>Петар Мукаетов (364)</v>
      </c>
      <c r="Y4" s="435"/>
      <c r="Z4" s="436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88</v>
      </c>
      <c r="AH4" s="10">
        <f>F10+H10+J10+L10+N10+P10+R10</f>
        <v>33</v>
      </c>
      <c r="AI4" s="10">
        <f>G13+I13+K13+M13+O13+Q13+S13</f>
        <v>10</v>
      </c>
      <c r="AJ4" s="10">
        <f>G18+I18+K18+M18+O18+Q18+S18</f>
        <v>45</v>
      </c>
      <c r="AK4" s="432">
        <f t="shared" ref="AK4:AK6" si="2">SUM(AH4:AJ4)-SUM(AM4:AO4)</f>
        <v>-6</v>
      </c>
      <c r="AL4" s="433"/>
      <c r="AM4" s="10">
        <f>AH6</f>
        <v>11</v>
      </c>
      <c r="AN4" s="10">
        <f>AI3</f>
        <v>33</v>
      </c>
      <c r="AO4" s="10">
        <f>AJ5</f>
        <v>50</v>
      </c>
      <c r="AP4" s="9">
        <f t="shared" ref="AP4:AP6" si="3">SUM(AM4:AO4)</f>
        <v>94</v>
      </c>
    </row>
    <row r="5" spans="2:47" ht="24" customHeight="1">
      <c r="B5" s="234">
        <v>3</v>
      </c>
      <c r="C5" s="457" t="str">
        <f>IF(GROUPS!J6="","",GROUPS!J6)</f>
        <v>Георгиј Стојаноски (344)</v>
      </c>
      <c r="D5" s="457"/>
      <c r="E5" s="458"/>
      <c r="F5" s="232">
        <f>U9</f>
        <v>0</v>
      </c>
      <c r="G5" s="132">
        <f>T9</f>
        <v>3</v>
      </c>
      <c r="H5" s="130">
        <f>T18</f>
        <v>3</v>
      </c>
      <c r="I5" s="132">
        <f>U18</f>
        <v>2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5</v>
      </c>
      <c r="P5" s="136">
        <f>IF(AND(U9="",T14="",T18=""),"",AG5)</f>
        <v>103</v>
      </c>
      <c r="Q5" s="137">
        <f>IF(AND(U9="",T14="",T18=""),"",AP5)</f>
        <v>92</v>
      </c>
      <c r="R5" s="431">
        <f>IF(ISERROR(IF(AND(U9="",T14="",T18=""),"",SUM(AB5:AD5)+(N5-O5)/1000)+(AK5/10000)+(AG5/100000)),"",IF(AND(U9="",T14="",T18=""),"",SUM(AB5:AD5)+(N5-O5)/1000)+(AK5/10000)+(AG5/100000))</f>
        <v>5.0031300000000005</v>
      </c>
      <c r="S5" s="431"/>
      <c r="T5" s="138">
        <f>IF(ISERROR(IF(C5="","",RANK(R5,$R$3:$S$6,0))),"",IF(C5="","",RANK(R5,$R$3:$S$6,0)))</f>
        <v>2</v>
      </c>
      <c r="U5" s="9"/>
      <c r="V5" s="9"/>
      <c r="W5" s="7">
        <v>4</v>
      </c>
      <c r="X5" s="434" t="str">
        <f t="shared" si="0"/>
        <v>Јован Пармачки (472)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103</v>
      </c>
      <c r="AH5" s="10">
        <f>G9+I9+K9+M9+O9+Q9+S9</f>
        <v>20</v>
      </c>
      <c r="AI5" s="10">
        <f>F14+H14+J14+L14+N14+P14+R14</f>
        <v>33</v>
      </c>
      <c r="AJ5" s="10">
        <f>F18+H18+J18+L18+N18+P18+R18</f>
        <v>50</v>
      </c>
      <c r="AK5" s="432">
        <f t="shared" si="2"/>
        <v>11</v>
      </c>
      <c r="AL5" s="433"/>
      <c r="AM5" s="10">
        <f>AH3</f>
        <v>33</v>
      </c>
      <c r="AN5" s="10">
        <f>AI6</f>
        <v>14</v>
      </c>
      <c r="AO5" s="10">
        <f>AJ4</f>
        <v>45</v>
      </c>
      <c r="AP5" s="9">
        <f t="shared" si="3"/>
        <v>92</v>
      </c>
    </row>
    <row r="6" spans="2:47" ht="24" customHeight="1" thickBot="1">
      <c r="B6" s="235">
        <v>4</v>
      </c>
      <c r="C6" s="459" t="str">
        <f>IF(GROUPS!J7="","",GROUPS!J7)</f>
        <v>Јован Пармачки (472)</v>
      </c>
      <c r="D6" s="459"/>
      <c r="E6" s="460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37</v>
      </c>
      <c r="Q6" s="151">
        <f>IF(AND(U10="",U14="",U17=""),"",AP6)</f>
        <v>99</v>
      </c>
      <c r="R6" s="440">
        <f>IF(ISERROR(IF(AND(U10="",U14="",U17=""),"",SUM(AB6:AD6)+(N6-O6)/1000)+(AK6/10000)+(AG6/100000)),"",IF(AND(U10="",U14="",U17=""),"",SUM(AB6:AD6)+(N6-O6)/1000)+(AK6/10000)+(AG6/100000))</f>
        <v>2.9851700000000001</v>
      </c>
      <c r="S6" s="440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37</v>
      </c>
      <c r="AH6" s="10">
        <f>G10+I10+K10+M10+O10+Q10+S10</f>
        <v>11</v>
      </c>
      <c r="AI6" s="10">
        <f>G14+I14+K14+M14+O14+Q14+S14</f>
        <v>14</v>
      </c>
      <c r="AJ6" s="10">
        <f>G17+I17+K17+M17+O17+Q17+S17</f>
        <v>12</v>
      </c>
      <c r="AK6" s="432">
        <f t="shared" si="2"/>
        <v>-62</v>
      </c>
      <c r="AL6" s="433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327</v>
      </c>
      <c r="Q7" s="153">
        <f>SUM(Q3:Q6)</f>
        <v>327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Филип Ангела (299)</v>
      </c>
      <c r="D9" s="156">
        <v>3</v>
      </c>
      <c r="E9" s="157" t="str">
        <f>IF(C5="","",VLOOKUP(D9,$B$3:$E$6,2,FALSE))</f>
        <v>Георгиј Стојаноски (344)</v>
      </c>
      <c r="F9" s="158">
        <v>11</v>
      </c>
      <c r="G9" s="159">
        <v>5</v>
      </c>
      <c r="H9" s="160">
        <v>11</v>
      </c>
      <c r="I9" s="159">
        <v>8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Петар Мукаетов (364)</v>
      </c>
      <c r="D10" s="166">
        <v>4</v>
      </c>
      <c r="E10" s="167" t="str">
        <f>IF(C6="","",VLOOKUP(D10,$B$3:$E$6,2,FALSE))</f>
        <v>Јован Пармачки (472)</v>
      </c>
      <c r="F10" s="168">
        <v>11</v>
      </c>
      <c r="G10" s="169">
        <v>4</v>
      </c>
      <c r="H10" s="170">
        <v>11</v>
      </c>
      <c r="I10" s="169">
        <v>3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Филип Ангела (299)</v>
      </c>
      <c r="D13" s="156">
        <v>2</v>
      </c>
      <c r="E13" s="157" t="str">
        <f>IF(C4="","",VLOOKUP(D13,$B$3:$E$6,2,FALSE))</f>
        <v>Петар Мукаетов (364)</v>
      </c>
      <c r="F13" s="158">
        <v>11</v>
      </c>
      <c r="G13" s="159">
        <v>5</v>
      </c>
      <c r="H13" s="160">
        <v>11</v>
      </c>
      <c r="I13" s="159">
        <v>2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Георгиј Стојаноски (344)</v>
      </c>
      <c r="D14" s="166">
        <v>4</v>
      </c>
      <c r="E14" s="167" t="str">
        <f>IF(C6="","",VLOOKUP(D14,$B$3:$E$6,2,FALSE))</f>
        <v>Јован Пармачки (472)</v>
      </c>
      <c r="F14" s="168">
        <v>11</v>
      </c>
      <c r="G14" s="169">
        <v>4</v>
      </c>
      <c r="H14" s="170">
        <v>11</v>
      </c>
      <c r="I14" s="169">
        <v>3</v>
      </c>
      <c r="J14" s="168">
        <v>11</v>
      </c>
      <c r="K14" s="171">
        <v>7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Филип Ангела (299)</v>
      </c>
      <c r="D17" s="156">
        <v>4</v>
      </c>
      <c r="E17" s="157" t="str">
        <f>IF(C6="","",VLOOKUP(D17,$B$3:$E$6,2,FALSE))</f>
        <v>Јован Пармачки (472)</v>
      </c>
      <c r="F17" s="158">
        <v>11</v>
      </c>
      <c r="G17" s="159">
        <v>3</v>
      </c>
      <c r="H17" s="160">
        <v>11</v>
      </c>
      <c r="I17" s="159">
        <v>5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Георгиј Стојаноски (344)</v>
      </c>
      <c r="D18" s="166">
        <v>2</v>
      </c>
      <c r="E18" s="167" t="str">
        <f>IF(C4="","",VLOOKUP(D18,$B$3:$E$6,2,FALSE))</f>
        <v>Петар Мукаетов (364)</v>
      </c>
      <c r="F18" s="168">
        <v>9</v>
      </c>
      <c r="G18" s="169">
        <v>11</v>
      </c>
      <c r="H18" s="170">
        <v>8</v>
      </c>
      <c r="I18" s="169">
        <v>11</v>
      </c>
      <c r="J18" s="168">
        <v>11</v>
      </c>
      <c r="K18" s="171">
        <v>6</v>
      </c>
      <c r="L18" s="170">
        <v>11</v>
      </c>
      <c r="M18" s="169">
        <v>8</v>
      </c>
      <c r="N18" s="168">
        <v>11</v>
      </c>
      <c r="O18" s="171">
        <v>9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Андреј Стојановски (47)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IF(GROUPS!D9="","",GROUPS!D9)</f>
        <v>Андреј Стојановски (47)</v>
      </c>
      <c r="D3" s="457"/>
      <c r="E3" s="458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101</v>
      </c>
      <c r="Q3" s="137">
        <f>IF(AND(T9="",T13="",T17=""),"",AP3)</f>
        <v>55</v>
      </c>
      <c r="R3" s="431">
        <f>IF(ISERROR(IF(AND(T9="",T13="",T17=""),"",SUM(AB3:AD3)+(N3-O3)/1000)+(AK3/10000)),"",IF(AND(T9="",T13="",T17=""),"",SUM(AB3:AD3)+(N3-O3)/1000)+(AK3/10000)+(AG3/100000))</f>
        <v>6.0146100000000002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Ведран Рангелов (204)</v>
      </c>
      <c r="Y3" s="424"/>
      <c r="Z3" s="42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101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33</v>
      </c>
      <c r="AK3" s="432">
        <f>SUM(AH3:AJ3)-SUM(AM3:AO3)</f>
        <v>46</v>
      </c>
      <c r="AL3" s="433"/>
      <c r="AM3" s="10">
        <f>AH5</f>
        <v>14</v>
      </c>
      <c r="AN3" s="10">
        <f>AI4</f>
        <v>21</v>
      </c>
      <c r="AO3" s="10">
        <f>AJ6</f>
        <v>20</v>
      </c>
      <c r="AP3" s="9">
        <f>SUM(AM3:AO3)</f>
        <v>55</v>
      </c>
    </row>
    <row r="4" spans="2:47" ht="24" customHeight="1">
      <c r="B4" s="234">
        <v>2</v>
      </c>
      <c r="C4" s="457" t="str">
        <f>IF(GROUPS!D10="","",GROUPS!D10)</f>
        <v>Ведран Рангелов (204)</v>
      </c>
      <c r="D4" s="457"/>
      <c r="E4" s="458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87</v>
      </c>
      <c r="Q4" s="137">
        <f>IF(AND(T10="",U13="",U18=""),"",AP4)</f>
        <v>66</v>
      </c>
      <c r="R4" s="431">
        <f>IF(ISERROR(IF(AND(T10="",U13="",U18=""),"",SUM(AB4:AD4)+(N4-O4)/1000)+(AK4/10000)+(AG4/100000)),"",IF(AND(T10="",U13="",U18=""),"",SUM(AB4:AD4)+(N4-O4)/1000)+(AK4/10000)+(AG4/100000))</f>
        <v>5.0059700000000005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Лука Огненоски (15)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87</v>
      </c>
      <c r="AH4" s="10">
        <f>F10+H10+J10+L10+N10+P10+R10</f>
        <v>33</v>
      </c>
      <c r="AI4" s="10">
        <f>G13+I13+K13+M13+O13+Q13+S13</f>
        <v>21</v>
      </c>
      <c r="AJ4" s="10">
        <f>G18+I18+K18+M18+O18+Q18+S18</f>
        <v>33</v>
      </c>
      <c r="AK4" s="432">
        <f t="shared" ref="AK4:AK6" si="2">SUM(AH4:AJ4)-SUM(AM4:AO4)</f>
        <v>21</v>
      </c>
      <c r="AL4" s="433"/>
      <c r="AM4" s="10">
        <f>AH6</f>
        <v>14</v>
      </c>
      <c r="AN4" s="10">
        <f>AI3</f>
        <v>35</v>
      </c>
      <c r="AO4" s="10">
        <f>AJ5</f>
        <v>17</v>
      </c>
      <c r="AP4" s="9">
        <f t="shared" ref="AP4:AP6" si="3">SUM(AM4:AO4)</f>
        <v>66</v>
      </c>
    </row>
    <row r="5" spans="2:47" ht="24" customHeight="1">
      <c r="B5" s="234">
        <v>3</v>
      </c>
      <c r="C5" s="457" t="str">
        <f>IF(GROUPS!D11="","",GROUPS!D11)</f>
        <v>Лука Огненоски (15)</v>
      </c>
      <c r="D5" s="457"/>
      <c r="E5" s="458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4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79</v>
      </c>
      <c r="Q5" s="137">
        <f>IF(AND(U9="",T14="",T18=""),"",AP5)</f>
        <v>99</v>
      </c>
      <c r="R5" s="431">
        <f>IF(ISERROR(IF(AND(U9="",T14="",T18=""),"",SUM(AB5:AD5)+(N5-O5)/1000)+(AK5/10000)+(AG5/100000)),"",IF(AND(U9="",T14="",T18=""),"",SUM(AB5:AD5)+(N5-O5)/1000)+(AK5/10000)+(AG5/100000))</f>
        <v>3.9967900000000003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>Вања Спасиќ (448)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79</v>
      </c>
      <c r="AH5" s="10">
        <f>G9+I9+K9+M9+O9+Q9+S9</f>
        <v>14</v>
      </c>
      <c r="AI5" s="10">
        <f>F14+H14+J14+L14+N14+P14+R14</f>
        <v>48</v>
      </c>
      <c r="AJ5" s="10">
        <f>F18+H18+J18+L18+N18+P18+R18</f>
        <v>17</v>
      </c>
      <c r="AK5" s="432">
        <f t="shared" si="2"/>
        <v>-20</v>
      </c>
      <c r="AL5" s="433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35">
        <v>4</v>
      </c>
      <c r="C6" s="459" t="str">
        <f>IF(GROUPS!D12="","",GROUPS!D12)</f>
        <v>Вања Спасиќ (448)</v>
      </c>
      <c r="D6" s="459"/>
      <c r="E6" s="460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4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10</v>
      </c>
      <c r="P6" s="150">
        <f>IF(AND(U10="",U14="",U17=""),"",AG6)</f>
        <v>67</v>
      </c>
      <c r="Q6" s="151">
        <f>IF(AND(U10="",U14="",U17=""),"",AP6)</f>
        <v>114</v>
      </c>
      <c r="R6" s="440">
        <f>IF(ISERROR(IF(AND(U10="",U14="",U17=""),"",SUM(AB6:AD6)+(N6-O6)/1000)+(AK6/10000)+(AG6/100000)),"",IF(AND(U10="",U14="",U17=""),"",SUM(AB6:AD6)+(N6-O6)/1000)+(AK6/10000)+(AG6/100000))</f>
        <v>2.98597</v>
      </c>
      <c r="S6" s="440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67</v>
      </c>
      <c r="AH6" s="10">
        <f>G10+I10+K10+M10+O10+Q10+S10</f>
        <v>14</v>
      </c>
      <c r="AI6" s="10">
        <f>G14+I14+K14+M14+O14+Q14+S14</f>
        <v>33</v>
      </c>
      <c r="AJ6" s="10">
        <f>G17+I17+K17+M17+O17+Q17+S17</f>
        <v>20</v>
      </c>
      <c r="AK6" s="432">
        <f t="shared" si="2"/>
        <v>-47</v>
      </c>
      <c r="AL6" s="433"/>
      <c r="AM6" s="10">
        <f>AH4</f>
        <v>33</v>
      </c>
      <c r="AN6" s="10">
        <f>AI5</f>
        <v>48</v>
      </c>
      <c r="AO6" s="10">
        <f>AJ3</f>
        <v>33</v>
      </c>
      <c r="AP6" s="9">
        <f t="shared" si="3"/>
        <v>114</v>
      </c>
    </row>
    <row r="7" spans="2:47" ht="18.600000000000001" thickBot="1">
      <c r="P7" s="153">
        <f>SUM(P3:P6)</f>
        <v>334</v>
      </c>
      <c r="Q7" s="153">
        <f>SUM(Q3:Q6)</f>
        <v>334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Андреј Стојановски (47)</v>
      </c>
      <c r="D9" s="156">
        <v>3</v>
      </c>
      <c r="E9" s="157" t="str">
        <f>IF(C5="","",VLOOKUP(D9,$B$3:$E$6,2,FALSE))</f>
        <v>Лука Огненоски (15)</v>
      </c>
      <c r="F9" s="158">
        <v>11</v>
      </c>
      <c r="G9" s="159">
        <v>9</v>
      </c>
      <c r="H9" s="160">
        <v>11</v>
      </c>
      <c r="I9" s="159">
        <v>4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Ведран Рангелов (204)</v>
      </c>
      <c r="D10" s="166">
        <v>4</v>
      </c>
      <c r="E10" s="167" t="str">
        <f>IF(C6="","",VLOOKUP(D10,$B$3:$E$6,2,FALSE))</f>
        <v>Вања Спасиќ (448)</v>
      </c>
      <c r="F10" s="168">
        <v>11</v>
      </c>
      <c r="G10" s="169">
        <v>7</v>
      </c>
      <c r="H10" s="170">
        <v>11</v>
      </c>
      <c r="I10" s="169">
        <v>5</v>
      </c>
      <c r="J10" s="168">
        <v>11</v>
      </c>
      <c r="K10" s="171">
        <v>2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Андреј Стојановски (47)</v>
      </c>
      <c r="D13" s="156">
        <v>2</v>
      </c>
      <c r="E13" s="157" t="str">
        <f>IF(C4="","",VLOOKUP(D13,$B$3:$E$6,2,FALSE))</f>
        <v>Ведран Рангелов (204)</v>
      </c>
      <c r="F13" s="158">
        <v>13</v>
      </c>
      <c r="G13" s="159">
        <v>11</v>
      </c>
      <c r="H13" s="160">
        <v>11</v>
      </c>
      <c r="I13" s="159">
        <v>5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Лука Огненоски (15)</v>
      </c>
      <c r="D14" s="166">
        <v>4</v>
      </c>
      <c r="E14" s="167" t="str">
        <f>IF(C6="","",VLOOKUP(D14,$B$3:$E$6,2,FALSE))</f>
        <v>Вања Спасиќ (448)</v>
      </c>
      <c r="F14" s="168">
        <v>12</v>
      </c>
      <c r="G14" s="169">
        <v>10</v>
      </c>
      <c r="H14" s="170">
        <v>11</v>
      </c>
      <c r="I14" s="169">
        <v>7</v>
      </c>
      <c r="J14" s="168">
        <v>11</v>
      </c>
      <c r="K14" s="171">
        <v>4</v>
      </c>
      <c r="L14" s="170">
        <v>14</v>
      </c>
      <c r="M14" s="169">
        <v>12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4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Андреј Стојановски (47)</v>
      </c>
      <c r="D17" s="156">
        <v>4</v>
      </c>
      <c r="E17" s="157" t="str">
        <f>IF(C6="","",VLOOKUP(D17,$B$3:$E$6,2,FALSE))</f>
        <v>Вања Спасиќ (448)</v>
      </c>
      <c r="F17" s="158">
        <v>11</v>
      </c>
      <c r="G17" s="159">
        <v>8</v>
      </c>
      <c r="H17" s="160">
        <v>11</v>
      </c>
      <c r="I17" s="159">
        <v>6</v>
      </c>
      <c r="J17" s="158">
        <v>11</v>
      </c>
      <c r="K17" s="161">
        <v>6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Лука Огненоски (15)</v>
      </c>
      <c r="D18" s="166">
        <v>2</v>
      </c>
      <c r="E18" s="167" t="str">
        <f>IF(C4="","",VLOOKUP(D18,$B$3:$E$6,2,FALSE))</f>
        <v>Ведран Рангелов (204)</v>
      </c>
      <c r="F18" s="168">
        <v>6</v>
      </c>
      <c r="G18" s="169">
        <v>11</v>
      </c>
      <c r="H18" s="170">
        <v>6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topLeftCell="B1"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Кристијан Каламадевски (347)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IF(GROUPS!F9="","",GROUPS!F9)</f>
        <v>Кристијан Каламадевски (347)</v>
      </c>
      <c r="D3" s="429"/>
      <c r="E3" s="430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105</v>
      </c>
      <c r="Q3" s="137">
        <f>IF(AND(T9="",T13="",T17=""),"",AP3)</f>
        <v>50</v>
      </c>
      <c r="R3" s="431">
        <f>IF(ISERROR(IF(AND(T9="",T13="",T17=""),"",SUM(AB3:AD3)+(N3-O3)/1000)+(AK3/10000)),"",IF(AND(T9="",T13="",T17=""),"",SUM(AB3:AD3)+(N3-O3)/1000)+(AK3/10000)+(AG3/100000))</f>
        <v>6.0145499999999998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Никола Ѓурчевски (209)</v>
      </c>
      <c r="Y3" s="424"/>
      <c r="Z3" s="42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105</v>
      </c>
      <c r="AH3" s="10">
        <f>F9+H9+J9+L9+N9+P9+R9</f>
        <v>33</v>
      </c>
      <c r="AI3" s="10">
        <f>F13+H13+J13+L13+N13+P13+R13</f>
        <v>39</v>
      </c>
      <c r="AJ3" s="10">
        <f>F17+H17+J17+L17+N17+P17+R17</f>
        <v>33</v>
      </c>
      <c r="AK3" s="432">
        <f>SUM(AH3:AJ3)-SUM(AM3:AO3)</f>
        <v>55</v>
      </c>
      <c r="AL3" s="433"/>
      <c r="AM3" s="10">
        <f>AH5</f>
        <v>10</v>
      </c>
      <c r="AN3" s="10">
        <f>AI4</f>
        <v>31</v>
      </c>
      <c r="AO3" s="10">
        <f>AJ6</f>
        <v>9</v>
      </c>
      <c r="AP3" s="9">
        <f>SUM(AM3:AO3)</f>
        <v>50</v>
      </c>
    </row>
    <row r="4" spans="2:47" ht="24" customHeight="1">
      <c r="B4" s="127">
        <v>2</v>
      </c>
      <c r="C4" s="428" t="str">
        <f>IF(GROUPS!F10="","",GROUPS!F10)</f>
        <v>Никола Ѓурчевски (209)</v>
      </c>
      <c r="D4" s="429"/>
      <c r="E4" s="430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3</v>
      </c>
      <c r="P4" s="136">
        <f>IF(AND(T10="",U13="",U18=""),"",AG4)</f>
        <v>97</v>
      </c>
      <c r="Q4" s="137">
        <f>IF(AND(T10="",U13="",U18=""),"",AP4)</f>
        <v>77</v>
      </c>
      <c r="R4" s="431">
        <f>IF(ISERROR(IF(AND(T10="",U13="",U18=""),"",SUM(AB4:AD4)+(N4-O4)/1000)+(AK4/10000)+(AG4/100000)),"",IF(AND(T10="",U13="",U18=""),"",SUM(AB4:AD4)+(N4-O4)/1000)+(AK4/10000)+(AG4/100000))</f>
        <v>5.006969999999999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Филип Јанчески (21)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97</v>
      </c>
      <c r="AH4" s="10">
        <f>F10+H10+J10+L10+N10+P10+R10</f>
        <v>33</v>
      </c>
      <c r="AI4" s="10">
        <f>G13+I13+K13+M13+O13+Q13+S13</f>
        <v>31</v>
      </c>
      <c r="AJ4" s="10">
        <f>G18+I18+K18+M18+O18+Q18+S18</f>
        <v>33</v>
      </c>
      <c r="AK4" s="432">
        <f t="shared" ref="AK4:AK6" si="2">SUM(AH4:AJ4)-SUM(AM4:AO4)</f>
        <v>20</v>
      </c>
      <c r="AL4" s="433"/>
      <c r="AM4" s="10">
        <f>AH6</f>
        <v>20</v>
      </c>
      <c r="AN4" s="10">
        <f>AI3</f>
        <v>39</v>
      </c>
      <c r="AO4" s="10">
        <f>AJ5</f>
        <v>18</v>
      </c>
      <c r="AP4" s="9">
        <f t="shared" ref="AP4:AP6" si="3">SUM(AM4:AO4)</f>
        <v>77</v>
      </c>
    </row>
    <row r="5" spans="2:47" ht="24" customHeight="1">
      <c r="B5" s="127">
        <v>3</v>
      </c>
      <c r="C5" s="428" t="str">
        <f>IF(GROUPS!F11="","",GROUPS!F11)</f>
        <v>Филип Јанчески (21)</v>
      </c>
      <c r="D5" s="429"/>
      <c r="E5" s="430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62</v>
      </c>
      <c r="Q5" s="137">
        <f>IF(AND(U9="",T14="",T18=""),"",AP5)</f>
        <v>91</v>
      </c>
      <c r="R5" s="431">
        <f>IF(ISERROR(IF(AND(U9="",T14="",T18=""),"",SUM(AB5:AD5)+(N5-O5)/1000)+(AK5/10000)+(AG5/100000)),"",IF(AND(U9="",T14="",T18=""),"",SUM(AB5:AD5)+(N5-O5)/1000)+(AK5/10000)+(AG5/100000))</f>
        <v>3.99472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>Андреј Бејковски (440)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62</v>
      </c>
      <c r="AH5" s="10">
        <f>G9+I9+K9+M9+O9+Q9+S9</f>
        <v>10</v>
      </c>
      <c r="AI5" s="10">
        <f>F14+H14+J14+L14+N14+P14+R14</f>
        <v>34</v>
      </c>
      <c r="AJ5" s="10">
        <f>F18+H18+J18+L18+N18+P18+R18</f>
        <v>18</v>
      </c>
      <c r="AK5" s="432">
        <f t="shared" si="2"/>
        <v>-29</v>
      </c>
      <c r="AL5" s="433"/>
      <c r="AM5" s="10">
        <f>AH3</f>
        <v>33</v>
      </c>
      <c r="AN5" s="10">
        <f>AI6</f>
        <v>25</v>
      </c>
      <c r="AO5" s="10">
        <f>AJ4</f>
        <v>33</v>
      </c>
      <c r="AP5" s="9">
        <f t="shared" si="3"/>
        <v>91</v>
      </c>
    </row>
    <row r="6" spans="2:47" ht="24" customHeight="1" thickBot="1">
      <c r="B6" s="142">
        <v>4</v>
      </c>
      <c r="C6" s="437" t="str">
        <f>IF(GROUPS!F12="","",GROUPS!F12)</f>
        <v>Андреј Бејковски (440)</v>
      </c>
      <c r="D6" s="438"/>
      <c r="E6" s="439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54</v>
      </c>
      <c r="Q6" s="151">
        <f>IF(AND(U10="",U14="",U17=""),"",AP6)</f>
        <v>100</v>
      </c>
      <c r="R6" s="440">
        <f>IF(ISERROR(IF(AND(U10="",U14="",U17=""),"",SUM(AB6:AD6)+(N6-O6)/1000)+(AK6/10000)+(AG6/100000)),"",IF(AND(U10="",U14="",U17=""),"",SUM(AB6:AD6)+(N6-O6)/1000)+(AK6/10000)+(AG6/100000))</f>
        <v>2.9869400000000002</v>
      </c>
      <c r="S6" s="440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54</v>
      </c>
      <c r="AH6" s="10">
        <f>G10+I10+K10+M10+O10+Q10+S10</f>
        <v>20</v>
      </c>
      <c r="AI6" s="10">
        <f>G14+I14+K14+M14+O14+Q14+S14</f>
        <v>25</v>
      </c>
      <c r="AJ6" s="10">
        <f>G17+I17+K17+M17+O17+Q17+S17</f>
        <v>9</v>
      </c>
      <c r="AK6" s="432">
        <f t="shared" si="2"/>
        <v>-46</v>
      </c>
      <c r="AL6" s="433"/>
      <c r="AM6" s="10">
        <f>AH4</f>
        <v>33</v>
      </c>
      <c r="AN6" s="10">
        <f>AI5</f>
        <v>34</v>
      </c>
      <c r="AO6" s="10">
        <f>AJ3</f>
        <v>33</v>
      </c>
      <c r="AP6" s="9">
        <f t="shared" si="3"/>
        <v>100</v>
      </c>
    </row>
    <row r="7" spans="2:47" ht="18.600000000000001" thickBot="1">
      <c r="P7" s="153">
        <f>SUM(P3:P6)</f>
        <v>318</v>
      </c>
      <c r="Q7" s="153">
        <f>SUM(Q3:Q6)</f>
        <v>318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Кристијан Каламадевски (347)</v>
      </c>
      <c r="D9" s="156">
        <v>3</v>
      </c>
      <c r="E9" s="157" t="str">
        <f>IF(C5="","",VLOOKUP(D9,$B$3:$E$6,2,FALSE))</f>
        <v>Филип Јанчески (21)</v>
      </c>
      <c r="F9" s="158">
        <v>11</v>
      </c>
      <c r="G9" s="159">
        <v>3</v>
      </c>
      <c r="H9" s="160">
        <v>11</v>
      </c>
      <c r="I9" s="159">
        <v>3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Никола Ѓурчевски (209)</v>
      </c>
      <c r="D10" s="166">
        <v>4</v>
      </c>
      <c r="E10" s="167" t="str">
        <f>IF(C6="","",VLOOKUP(D10,$B$3:$E$6,2,FALSE))</f>
        <v>Андреј Бејковски (440)</v>
      </c>
      <c r="F10" s="168">
        <v>11</v>
      </c>
      <c r="G10" s="169">
        <v>4</v>
      </c>
      <c r="H10" s="170">
        <v>11</v>
      </c>
      <c r="I10" s="169">
        <v>7</v>
      </c>
      <c r="J10" s="168">
        <v>11</v>
      </c>
      <c r="K10" s="171">
        <v>9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Кристијан Каламадевски (347)</v>
      </c>
      <c r="D13" s="156">
        <v>2</v>
      </c>
      <c r="E13" s="157" t="str">
        <f>IF(C4="","",VLOOKUP(D13,$B$3:$E$6,2,FALSE))</f>
        <v>Никола Ѓурчевски (209)</v>
      </c>
      <c r="F13" s="158">
        <v>11</v>
      </c>
      <c r="G13" s="159">
        <v>7</v>
      </c>
      <c r="H13" s="160">
        <v>6</v>
      </c>
      <c r="I13" s="159">
        <v>11</v>
      </c>
      <c r="J13" s="158">
        <v>11</v>
      </c>
      <c r="K13" s="161">
        <v>7</v>
      </c>
      <c r="L13" s="160">
        <v>11</v>
      </c>
      <c r="M13" s="159">
        <v>6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Филип Јанчески (21)</v>
      </c>
      <c r="D14" s="166">
        <v>4</v>
      </c>
      <c r="E14" s="167" t="str">
        <f>IF(C6="","",VLOOKUP(D14,$B$3:$E$6,2,FALSE))</f>
        <v>Андреј Бејковски (440)</v>
      </c>
      <c r="F14" s="168">
        <v>12</v>
      </c>
      <c r="G14" s="169">
        <v>10</v>
      </c>
      <c r="H14" s="170">
        <v>11</v>
      </c>
      <c r="I14" s="169">
        <v>9</v>
      </c>
      <c r="J14" s="168">
        <v>11</v>
      </c>
      <c r="K14" s="171">
        <v>6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Кристијан Каламадевски (347)</v>
      </c>
      <c r="D17" s="156">
        <v>4</v>
      </c>
      <c r="E17" s="157" t="str">
        <f>IF(C6="","",VLOOKUP(D17,$B$3:$E$6,2,FALSE))</f>
        <v>Андреј Бејковски (440)</v>
      </c>
      <c r="F17" s="158">
        <v>11</v>
      </c>
      <c r="G17" s="159">
        <v>3</v>
      </c>
      <c r="H17" s="160">
        <v>11</v>
      </c>
      <c r="I17" s="159">
        <v>1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Филип Јанчески (21)</v>
      </c>
      <c r="D18" s="166">
        <v>2</v>
      </c>
      <c r="E18" s="167" t="str">
        <f>IF(C4="","",VLOOKUP(D18,$B$3:$E$6,2,FALSE))</f>
        <v>Никола Ѓурчевски (209)</v>
      </c>
      <c r="F18" s="168">
        <v>6</v>
      </c>
      <c r="G18" s="169">
        <v>11</v>
      </c>
      <c r="H18" s="170">
        <v>5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Антонио Аврамски (144)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IF(GROUPS!H9="","",GROUPS!H9)</f>
        <v>Ненад Тиловски (129)</v>
      </c>
      <c r="D3" s="429"/>
      <c r="E3" s="430"/>
      <c r="F3" s="128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83</v>
      </c>
      <c r="Q3" s="137">
        <f>IF(AND(T9="",T13="",T17=""),"",AP3)</f>
        <v>70</v>
      </c>
      <c r="R3" s="431">
        <f>IF(ISERROR(IF(AND(T9="",T13="",T17=""),"",SUM(AB3:AD3)+(N3-O3)/1000)+(AK3/10000)),"",IF(AND(T9="",T13="",T17=""),"",SUM(AB3:AD3)+(N3-O3)/1000)+(AK3/10000)+(AG3/100000))</f>
        <v>5.0051299999999994</v>
      </c>
      <c r="S3" s="431"/>
      <c r="T3" s="138">
        <f>IF(ISERROR(IF(C3="","",RANK(R3,$R$3:$S$6,0))),"",IF(C3="","",RANK(R3,$R$3:$S$6,0)))</f>
        <v>2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Ненад Тиловски (129)</v>
      </c>
      <c r="Y3" s="424"/>
      <c r="Z3" s="425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83</v>
      </c>
      <c r="AH3" s="10">
        <f>F9+H9+J9+L9+N9+P9+R9</f>
        <v>33</v>
      </c>
      <c r="AI3" s="10">
        <f>F13+H13+J13+L13+N13+P13+R13</f>
        <v>17</v>
      </c>
      <c r="AJ3" s="10">
        <f>F17+H17+J17+L17+N17+P17+R17</f>
        <v>33</v>
      </c>
      <c r="AK3" s="432">
        <f>SUM(AH3:AJ3)-SUM(AM3:AO3)</f>
        <v>13</v>
      </c>
      <c r="AL3" s="433"/>
      <c r="AM3" s="10">
        <f>AH5</f>
        <v>22</v>
      </c>
      <c r="AN3" s="10">
        <f>AI4</f>
        <v>33</v>
      </c>
      <c r="AO3" s="10">
        <f>AJ6</f>
        <v>15</v>
      </c>
      <c r="AP3" s="9">
        <f>SUM(AM3:AO3)</f>
        <v>70</v>
      </c>
    </row>
    <row r="4" spans="2:47" ht="24" customHeight="1">
      <c r="B4" s="127">
        <v>2</v>
      </c>
      <c r="C4" s="428" t="str">
        <f>IF(GROUPS!H10="","",GROUPS!H10)</f>
        <v>Антонио Аврамски (144)</v>
      </c>
      <c r="D4" s="429"/>
      <c r="E4" s="430"/>
      <c r="F4" s="139">
        <f>U13</f>
        <v>3</v>
      </c>
      <c r="G4" s="132">
        <f>T13</f>
        <v>0</v>
      </c>
      <c r="H4" s="140"/>
      <c r="I4" s="129"/>
      <c r="J4" s="130">
        <f>U18</f>
        <v>2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1</v>
      </c>
      <c r="P4" s="136">
        <f>IF(AND(T10="",U13="",U18=""),"",AG4)</f>
        <v>93</v>
      </c>
      <c r="Q4" s="137">
        <f>IF(AND(T10="",U13="",U18=""),"",AP4)</f>
        <v>59</v>
      </c>
      <c r="R4" s="431">
        <f>IF(ISERROR(IF(AND(T10="",U13="",U18=""),"",SUM(AB4:AD4)+(N4-O4)/1000)+(AK4/10000)+(AG4/100000)),"",IF(AND(T10="",U13="",U18=""),"",SUM(AB4:AD4)+(N4-O4)/1000)+(AK4/10000)+(AG4/100000))</f>
        <v>6.0113300000000001</v>
      </c>
      <c r="S4" s="431"/>
      <c r="T4" s="138">
        <f>IF(ISERROR(IF(C4="","",RANK(R4,$R$3:$S$6,0))),"",IF(C4="","",RANK(R4,$R$3:$S$6,0)))</f>
        <v>1</v>
      </c>
      <c r="U4" s="9"/>
      <c r="V4" s="9"/>
      <c r="W4" s="7">
        <v>3</v>
      </c>
      <c r="X4" s="434" t="str">
        <f t="shared" si="0"/>
        <v>Дарко Китановски (499)</v>
      </c>
      <c r="Y4" s="435"/>
      <c r="Z4" s="436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93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27</v>
      </c>
      <c r="AK4" s="432">
        <f t="shared" ref="AK4:AK6" si="2">SUM(AH4:AJ4)-SUM(AM4:AO4)</f>
        <v>34</v>
      </c>
      <c r="AL4" s="433"/>
      <c r="AM4" s="10">
        <f>AH6</f>
        <v>13</v>
      </c>
      <c r="AN4" s="10">
        <f>AI3</f>
        <v>17</v>
      </c>
      <c r="AO4" s="10">
        <f>AJ5</f>
        <v>29</v>
      </c>
      <c r="AP4" s="9">
        <f t="shared" ref="AP4:AP6" si="3">SUM(AM4:AO4)</f>
        <v>59</v>
      </c>
    </row>
    <row r="5" spans="2:47" ht="24" customHeight="1">
      <c r="B5" s="127">
        <v>3</v>
      </c>
      <c r="C5" s="428" t="str">
        <f>IF(GROUPS!H11="","",GROUPS!H11)</f>
        <v>Дарко Китановски (499)</v>
      </c>
      <c r="D5" s="429"/>
      <c r="E5" s="430"/>
      <c r="F5" s="139">
        <f>U9</f>
        <v>0</v>
      </c>
      <c r="G5" s="132">
        <f>T9</f>
        <v>3</v>
      </c>
      <c r="H5" s="130">
        <f>T18</f>
        <v>1</v>
      </c>
      <c r="I5" s="132">
        <f>U18</f>
        <v>2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5</v>
      </c>
      <c r="P5" s="136">
        <f>IF(AND(U9="",T14="",T18=""),"",AG5)</f>
        <v>84</v>
      </c>
      <c r="Q5" s="137">
        <f>IF(AND(U9="",T14="",T18=""),"",AP5)</f>
        <v>77</v>
      </c>
      <c r="R5" s="431">
        <f>IF(ISERROR(IF(AND(U9="",T14="",T18=""),"",SUM(AB5:AD5)+(N5-O5)/1000)+(AK5/10000)+(AG5/100000)),"",IF(AND(U9="",T14="",T18=""),"",SUM(AB5:AD5)+(N5-O5)/1000)+(AK5/10000)+(AG5/100000))</f>
        <v>4.00054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>Димитар Алексов (459)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84</v>
      </c>
      <c r="AH5" s="10">
        <f>G9+I9+K9+M9+O9+Q9+S9</f>
        <v>22</v>
      </c>
      <c r="AI5" s="10">
        <f>F14+H14+J14+L14+N14+P14+R14</f>
        <v>33</v>
      </c>
      <c r="AJ5" s="10">
        <f>F18+H18+J18+L18+N18+P18+R18</f>
        <v>29</v>
      </c>
      <c r="AK5" s="432">
        <f t="shared" si="2"/>
        <v>7</v>
      </c>
      <c r="AL5" s="433"/>
      <c r="AM5" s="10">
        <f>AH3</f>
        <v>33</v>
      </c>
      <c r="AN5" s="10">
        <f>AI6</f>
        <v>17</v>
      </c>
      <c r="AO5" s="10">
        <f>AJ4</f>
        <v>27</v>
      </c>
      <c r="AP5" s="9">
        <f t="shared" si="3"/>
        <v>77</v>
      </c>
    </row>
    <row r="6" spans="2:47" ht="24" customHeight="1" thickBot="1">
      <c r="B6" s="142">
        <v>4</v>
      </c>
      <c r="C6" s="437" t="str">
        <f>IF(GROUPS!H12="","",GROUPS!H12)</f>
        <v>Димитар Алексов (459)</v>
      </c>
      <c r="D6" s="438"/>
      <c r="E6" s="439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45</v>
      </c>
      <c r="Q6" s="151">
        <f>IF(AND(U10="",U14="",U17=""),"",AP6)</f>
        <v>99</v>
      </c>
      <c r="R6" s="440">
        <f>IF(ISERROR(IF(AND(U10="",U14="",U17=""),"",SUM(AB6:AD6)+(N6-O6)/1000)+(AK6/10000)+(AG6/100000)),"",IF(AND(U10="",U14="",U17=""),"",SUM(AB6:AD6)+(N6-O6)/1000)+(AK6/10000)+(AG6/100000))</f>
        <v>2.9860500000000001</v>
      </c>
      <c r="S6" s="440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45</v>
      </c>
      <c r="AH6" s="10">
        <f>G10+I10+K10+M10+O10+Q10+S10</f>
        <v>13</v>
      </c>
      <c r="AI6" s="10">
        <f>G14+I14+K14+M14+O14+Q14+S14</f>
        <v>17</v>
      </c>
      <c r="AJ6" s="10">
        <f>G17+I17+K17+M17+O17+Q17+S17</f>
        <v>15</v>
      </c>
      <c r="AK6" s="432">
        <f t="shared" si="2"/>
        <v>-54</v>
      </c>
      <c r="AL6" s="433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305</v>
      </c>
      <c r="Q7" s="153">
        <f>SUM(Q3:Q6)</f>
        <v>305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Ненад Тиловски (129)</v>
      </c>
      <c r="D9" s="156">
        <v>3</v>
      </c>
      <c r="E9" s="157" t="str">
        <f>IF(C5="","",VLOOKUP(D9,$B$3:$E$6,2,FALSE))</f>
        <v>Дарко Китановски (499)</v>
      </c>
      <c r="F9" s="158">
        <v>11</v>
      </c>
      <c r="G9" s="159">
        <v>8</v>
      </c>
      <c r="H9" s="160">
        <v>11</v>
      </c>
      <c r="I9" s="159">
        <v>8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Антонио Аврамски (144)</v>
      </c>
      <c r="D10" s="166">
        <v>4</v>
      </c>
      <c r="E10" s="167" t="str">
        <f>IF(C6="","",VLOOKUP(D10,$B$3:$E$6,2,FALSE))</f>
        <v>Димитар Алексов (459)</v>
      </c>
      <c r="F10" s="168">
        <v>11</v>
      </c>
      <c r="G10" s="169">
        <v>6</v>
      </c>
      <c r="H10" s="170">
        <v>11</v>
      </c>
      <c r="I10" s="169">
        <v>6</v>
      </c>
      <c r="J10" s="168">
        <v>11</v>
      </c>
      <c r="K10" s="171">
        <v>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Ненад Тиловски (129)</v>
      </c>
      <c r="D13" s="156">
        <v>2</v>
      </c>
      <c r="E13" s="157" t="str">
        <f>IF(C4="","",VLOOKUP(D13,$B$3:$E$6,2,FALSE))</f>
        <v>Антонио Аврамски (144)</v>
      </c>
      <c r="F13" s="158">
        <v>3</v>
      </c>
      <c r="G13" s="159">
        <v>11</v>
      </c>
      <c r="H13" s="160">
        <v>5</v>
      </c>
      <c r="I13" s="159">
        <v>11</v>
      </c>
      <c r="J13" s="158">
        <v>9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Дарко Китановски (499)</v>
      </c>
      <c r="D14" s="166">
        <v>4</v>
      </c>
      <c r="E14" s="167" t="str">
        <f>IF(C6="","",VLOOKUP(D14,$B$3:$E$6,2,FALSE))</f>
        <v>Димитар Алексов (459)</v>
      </c>
      <c r="F14" s="168">
        <v>11</v>
      </c>
      <c r="G14" s="169">
        <v>5</v>
      </c>
      <c r="H14" s="170">
        <v>11</v>
      </c>
      <c r="I14" s="169">
        <v>3</v>
      </c>
      <c r="J14" s="168">
        <v>11</v>
      </c>
      <c r="K14" s="171">
        <v>9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Ненад Тиловски (129)</v>
      </c>
      <c r="D17" s="156">
        <v>4</v>
      </c>
      <c r="E17" s="157" t="str">
        <f>IF(C6="","",VLOOKUP(D17,$B$3:$E$6,2,FALSE))</f>
        <v>Димитар Алексов (459)</v>
      </c>
      <c r="F17" s="158">
        <v>11</v>
      </c>
      <c r="G17" s="159">
        <v>5</v>
      </c>
      <c r="H17" s="160">
        <v>11</v>
      </c>
      <c r="I17" s="159">
        <v>3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Дарко Китановски (499)</v>
      </c>
      <c r="D18" s="166">
        <v>2</v>
      </c>
      <c r="E18" s="167" t="str">
        <f>IF(C4="","",VLOOKUP(D18,$B$3:$E$6,2,FALSE))</f>
        <v>Антонио Аврамски (144)</v>
      </c>
      <c r="F18" s="168">
        <v>6</v>
      </c>
      <c r="G18" s="169">
        <v>11</v>
      </c>
      <c r="H18" s="170">
        <v>12</v>
      </c>
      <c r="I18" s="169">
        <v>14</v>
      </c>
      <c r="J18" s="168">
        <v>11</v>
      </c>
      <c r="K18" s="171">
        <v>2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Љупчо Треновски (404)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IF(GROUPS!J9="","",GROUPS!J9)</f>
        <v>Љупчо Треновски (404)</v>
      </c>
      <c r="D3" s="457"/>
      <c r="E3" s="458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100</v>
      </c>
      <c r="Q3" s="137">
        <f>IF(AND(T9="",T13="",T17=""),"",AP3)</f>
        <v>48</v>
      </c>
      <c r="R3" s="431">
        <f>IF(ISERROR(IF(AND(T9="",T13="",T17=""),"",SUM(AB3:AD3)+(N3-O3)/1000)+(AK3/10000)),"",IF(AND(T9="",T13="",T17=""),"",SUM(AB3:AD3)+(N3-O3)/1000)+(AK3/10000)+(AG3/100000))</f>
        <v>6.015200000000001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Давид Иванов (211)</v>
      </c>
      <c r="Y3" s="424"/>
      <c r="Z3" s="42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100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33</v>
      </c>
      <c r="AK3" s="432">
        <f>SUM(AH3:AJ3)-SUM(AM3:AO3)</f>
        <v>52</v>
      </c>
      <c r="AL3" s="433"/>
      <c r="AM3" s="10">
        <f>AH5</f>
        <v>10</v>
      </c>
      <c r="AN3" s="10">
        <f>AI4</f>
        <v>21</v>
      </c>
      <c r="AO3" s="10">
        <f>AJ6</f>
        <v>17</v>
      </c>
      <c r="AP3" s="9">
        <f>SUM(AM3:AO3)</f>
        <v>48</v>
      </c>
    </row>
    <row r="4" spans="2:47" ht="24" customHeight="1">
      <c r="B4" s="234">
        <v>2</v>
      </c>
      <c r="C4" s="457" t="str">
        <f>IF(GROUPS!J10="","",GROUPS!J10)</f>
        <v>Давид Иванов (211)</v>
      </c>
      <c r="D4" s="457"/>
      <c r="E4" s="458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1</v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92</v>
      </c>
      <c r="Q4" s="137">
        <f>IF(AND(T10="",U13="",U18=""),"",AP4)</f>
        <v>79</v>
      </c>
      <c r="R4" s="431">
        <f>IF(ISERROR(IF(AND(T10="",U13="",U18=""),"",SUM(AB4:AD4)+(N4-O4)/1000)+(AK4/10000)+(AG4/100000)),"",IF(AND(T10="",U13="",U18=""),"",SUM(AB4:AD4)+(N4-O4)/1000)+(AK4/10000)+(AG4/100000))</f>
        <v>5.0042199999999992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Трајче Маркоски (384)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92</v>
      </c>
      <c r="AH4" s="10">
        <f>F10+H10+J10+L10+N10+P10+R10</f>
        <v>38</v>
      </c>
      <c r="AI4" s="10">
        <f>G13+I13+K13+M13+O13+Q13+S13</f>
        <v>21</v>
      </c>
      <c r="AJ4" s="10">
        <f>G18+I18+K18+M18+O18+Q18+S18</f>
        <v>33</v>
      </c>
      <c r="AK4" s="432">
        <f t="shared" ref="AK4:AK6" si="2">SUM(AH4:AJ4)-SUM(AM4:AO4)</f>
        <v>13</v>
      </c>
      <c r="AL4" s="433"/>
      <c r="AM4" s="10">
        <f>AH6</f>
        <v>30</v>
      </c>
      <c r="AN4" s="10">
        <f>AI3</f>
        <v>34</v>
      </c>
      <c r="AO4" s="10">
        <f>AJ5</f>
        <v>15</v>
      </c>
      <c r="AP4" s="9">
        <f t="shared" ref="AP4:AP6" si="3">SUM(AM4:AO4)</f>
        <v>79</v>
      </c>
    </row>
    <row r="5" spans="2:47" ht="24" customHeight="1">
      <c r="B5" s="234">
        <v>3</v>
      </c>
      <c r="C5" s="457" t="str">
        <f>IF(GROUPS!J11="","",GROUPS!J11)</f>
        <v>Стефан Белџигеровски (501)</v>
      </c>
      <c r="D5" s="457"/>
      <c r="E5" s="458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43</v>
      </c>
      <c r="Q5" s="137">
        <f>IF(AND(U9="",T14="",T18=""),"",AP5)</f>
        <v>99</v>
      </c>
      <c r="R5" s="431">
        <f>IF(ISERROR(IF(AND(U9="",T14="",T18=""),"",SUM(AB5:AD5)+(N5-O5)/1000)+(AK5/10000)+(AG5/100000)),"",IF(AND(U9="",T14="",T18=""),"",SUM(AB5:AD5)+(N5-O5)/1000)+(AK5/10000)+(AG5/100000))</f>
        <v>2.9858300000000004</v>
      </c>
      <c r="S5" s="431"/>
      <c r="T5" s="138">
        <f>IF(ISERROR(IF(C5="","",RANK(R5,$R$3:$S$6,0))),"",IF(C5="","",RANK(R5,$R$3:$S$6,0)))</f>
        <v>4</v>
      </c>
      <c r="U5" s="9"/>
      <c r="V5" s="9"/>
      <c r="W5" s="7">
        <v>4</v>
      </c>
      <c r="X5" s="434" t="str">
        <f t="shared" si="0"/>
        <v>Стефан Белџигеровски (501)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43</v>
      </c>
      <c r="AH5" s="10">
        <f>G9+I9+K9+M9+O9+Q9+S9</f>
        <v>10</v>
      </c>
      <c r="AI5" s="10">
        <f>F14+H14+J14+L14+N14+P14+R14</f>
        <v>18</v>
      </c>
      <c r="AJ5" s="10">
        <f>F18+H18+J18+L18+N18+P18+R18</f>
        <v>15</v>
      </c>
      <c r="AK5" s="432">
        <f t="shared" si="2"/>
        <v>-56</v>
      </c>
      <c r="AL5" s="433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35">
        <v>4</v>
      </c>
      <c r="C6" s="459" t="str">
        <f>IF(GROUPS!J12="","",GROUPS!J12)</f>
        <v>Трајче Маркоски (384)</v>
      </c>
      <c r="D6" s="459"/>
      <c r="E6" s="460"/>
      <c r="F6" s="23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4</v>
      </c>
      <c r="O6" s="149">
        <f>IF(AND(U10="",U14="",U17=""),"",SUM(G6,I6,K6))</f>
        <v>6</v>
      </c>
      <c r="P6" s="150">
        <f>IF(AND(U10="",U14="",U17=""),"",AG6)</f>
        <v>80</v>
      </c>
      <c r="Q6" s="151">
        <f>IF(AND(U10="",U14="",U17=""),"",AP6)</f>
        <v>89</v>
      </c>
      <c r="R6" s="440">
        <f>IF(ISERROR(IF(AND(U10="",U14="",U17=""),"",SUM(AB6:AD6)+(N6-O6)/1000)+(AK6/10000)+(AG6/100000)),"",IF(AND(U10="",U14="",U17=""),"",SUM(AB6:AD6)+(N6-O6)/1000)+(AK6/10000)+(AG6/100000))</f>
        <v>3.9979</v>
      </c>
      <c r="S6" s="440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80</v>
      </c>
      <c r="AH6" s="10">
        <f>G10+I10+K10+M10+O10+Q10+S10</f>
        <v>30</v>
      </c>
      <c r="AI6" s="10">
        <f>G14+I14+K14+M14+O14+Q14+S14</f>
        <v>33</v>
      </c>
      <c r="AJ6" s="10">
        <f>G17+I17+K17+M17+O17+Q17+S17</f>
        <v>17</v>
      </c>
      <c r="AK6" s="432">
        <f t="shared" si="2"/>
        <v>-9</v>
      </c>
      <c r="AL6" s="433"/>
      <c r="AM6" s="10">
        <f>AH4</f>
        <v>38</v>
      </c>
      <c r="AN6" s="10">
        <f>AI5</f>
        <v>18</v>
      </c>
      <c r="AO6" s="10">
        <f>AJ3</f>
        <v>33</v>
      </c>
      <c r="AP6" s="9">
        <f t="shared" si="3"/>
        <v>89</v>
      </c>
    </row>
    <row r="7" spans="2:47" ht="18.600000000000001" thickBot="1">
      <c r="P7" s="153">
        <f>SUM(P3:P6)</f>
        <v>315</v>
      </c>
      <c r="Q7" s="153">
        <f>SUM(Q3:Q6)</f>
        <v>315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Љупчо Треновски (404)</v>
      </c>
      <c r="D9" s="156">
        <v>3</v>
      </c>
      <c r="E9" s="157" t="str">
        <f>IF(C5="","",VLOOKUP(D9,$B$3:$E$6,2,FALSE))</f>
        <v>Стефан Белџигеровски (501)</v>
      </c>
      <c r="F9" s="158">
        <v>11</v>
      </c>
      <c r="G9" s="159">
        <v>3</v>
      </c>
      <c r="H9" s="160">
        <v>11</v>
      </c>
      <c r="I9" s="159">
        <v>4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Давид Иванов (211)</v>
      </c>
      <c r="D10" s="166">
        <v>4</v>
      </c>
      <c r="E10" s="167" t="str">
        <f>IF(C6="","",VLOOKUP(D10,$B$3:$E$6,2,FALSE))</f>
        <v>Трајче Маркоски (384)</v>
      </c>
      <c r="F10" s="168">
        <v>11</v>
      </c>
      <c r="G10" s="169">
        <v>9</v>
      </c>
      <c r="H10" s="170">
        <v>11</v>
      </c>
      <c r="I10" s="169">
        <v>3</v>
      </c>
      <c r="J10" s="168">
        <v>5</v>
      </c>
      <c r="K10" s="171">
        <v>11</v>
      </c>
      <c r="L10" s="170">
        <v>11</v>
      </c>
      <c r="M10" s="169">
        <v>7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Љупчо Треновски (404)</v>
      </c>
      <c r="D13" s="156">
        <v>2</v>
      </c>
      <c r="E13" s="157" t="str">
        <f>IF(C4="","",VLOOKUP(D13,$B$3:$E$6,2,FALSE))</f>
        <v>Давид Иванов (211)</v>
      </c>
      <c r="F13" s="158">
        <v>11</v>
      </c>
      <c r="G13" s="159">
        <v>5</v>
      </c>
      <c r="H13" s="160">
        <v>11</v>
      </c>
      <c r="I13" s="159">
        <v>6</v>
      </c>
      <c r="J13" s="158">
        <v>12</v>
      </c>
      <c r="K13" s="161">
        <v>10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Стефан Белџигеровски (501)</v>
      </c>
      <c r="D14" s="166">
        <v>4</v>
      </c>
      <c r="E14" s="167" t="str">
        <f>IF(C6="","",VLOOKUP(D14,$B$3:$E$6,2,FALSE))</f>
        <v>Трајче Маркоски (384)</v>
      </c>
      <c r="F14" s="168">
        <v>7</v>
      </c>
      <c r="G14" s="169">
        <v>11</v>
      </c>
      <c r="H14" s="170">
        <v>5</v>
      </c>
      <c r="I14" s="169">
        <v>11</v>
      </c>
      <c r="J14" s="168">
        <v>6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Љупчо Треновски (404)</v>
      </c>
      <c r="D17" s="156">
        <v>4</v>
      </c>
      <c r="E17" s="157" t="str">
        <f>IF(C6="","",VLOOKUP(D17,$B$3:$E$6,2,FALSE))</f>
        <v>Трајче Маркоски (384)</v>
      </c>
      <c r="F17" s="158">
        <v>11</v>
      </c>
      <c r="G17" s="159">
        <v>5</v>
      </c>
      <c r="H17" s="160">
        <v>11</v>
      </c>
      <c r="I17" s="159">
        <v>3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Стефан Белџигеровски (501)</v>
      </c>
      <c r="D18" s="166">
        <v>2</v>
      </c>
      <c r="E18" s="167" t="str">
        <f>IF(C4="","",VLOOKUP(D18,$B$3:$E$6,2,FALSE))</f>
        <v>Давид Иванов (211)</v>
      </c>
      <c r="F18" s="168">
        <v>2</v>
      </c>
      <c r="G18" s="169">
        <v>11</v>
      </c>
      <c r="H18" s="170">
        <v>7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IF(GROUPS!D14="","",GROUPS!D14)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7" t="str">
        <f>IF(GROUPS!D15="","",GROUPS!D15)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7" t="str">
        <f>IF(GROUPS!D16="","",GROUPS!D16)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IF(GROUPS!D17="","",GROUPS!D17)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4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65" t="str">
        <f>IF(GROUPS!F14="","",GROUPS!F14)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IF(GROUPS!F15="","",GROUPS!F15)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IF(GROUPS!F16="","",GROUPS!F16)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IF(GROUPS!F17="","",GROUPS!F17)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IF(GROUPS!H14="","",GROUPS!H14)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7" t="str">
        <f>IF(GROUPS!H15="","",GROUPS!H15)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7" t="str">
        <f>IF(GROUPS!H16="","",GROUPS!H16)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IF(GROUPS!H17="","",GROUPS!H17)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IF(GROUPS!J14="","",GROUPS!J14)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7" t="str">
        <f>IF(GROUPS!J15="","",GROUPS!J15)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7" t="str">
        <f>IF(GROUPS!J16="","",GROUPS!J16)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IF(GROUPS!J17="","",GROUPS!J17)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4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65" t="str">
        <f>IF(GROUPS!D19="","",GROUPS!D19)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IF(GROUPS!D20="","",GROUPS!D20)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IF(GROUPS!D21="","",GROUPS!D21)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IF(GROUPS!D22="","",GROUPS!D22)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67" t="str">
        <f>IF(GROUPS!F19="","",GROUPS!F19)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IF(GROUPS!F20="","",GROUPS!F20)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IF(GROUPS!F21="","",GROUPS!F21)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IF(GROUPS!F22="","",GROUPS!F22)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67" t="str">
        <f>IF(GROUPS!H19="","",GROUPS!H19)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IF(GROUPS!H20="","",GROUPS!H20)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IF(GROUPS!H21="","",GROUPS!H21)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IF(GROUPS!H22="","",GROUPS!H22)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1" t="s">
        <v>0</v>
      </c>
      <c r="C1" s="461"/>
      <c r="D1" s="461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67" t="str">
        <f>IF(GROUPS!J19="","",GROUPS!J19)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IF(GROUPS!J20="","",GROUPS!J20)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IF(GROUPS!J21="","",GROUPS!J21)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IF(GROUPS!J22="","",GROUPS!J22)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topLeftCell="A4" zoomScale="90" zoomScaleNormal="90" workbookViewId="0">
      <selection activeCell="M27" sqref="M27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72" t="s">
        <v>61</v>
      </c>
      <c r="D1" s="47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77" t="s">
        <v>125</v>
      </c>
      <c r="C2" s="277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Александар Јакимовски (178)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Мартин Ристески (433)</v>
      </c>
    </row>
    <row r="5" spans="2:42" ht="15.6">
      <c r="B5" s="252" t="s">
        <v>27</v>
      </c>
      <c r="C5" s="244">
        <v>3</v>
      </c>
      <c r="D5" s="245" t="str">
        <f>IF(' II'!$X$2="","",' II'!$X$2)</f>
        <v>Лука Стојчев (73)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Петар Јуришиќ (361)</v>
      </c>
    </row>
    <row r="7" spans="2:42" ht="15.6">
      <c r="B7" s="246" t="s">
        <v>29</v>
      </c>
      <c r="C7" s="247">
        <v>5</v>
      </c>
      <c r="D7" s="241" t="str">
        <f>IF(' III'!$X$2="","",' III'!$X$2)</f>
        <v>Лука Дворник (206)</v>
      </c>
      <c r="F7" s="297">
        <v>1</v>
      </c>
      <c r="G7" s="122" t="str">
        <f>IF(F7="","",VLOOKUP(F7,$C$3:$D$8,2,FALSE))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Давид Јоноски (287)</v>
      </c>
      <c r="O8" s="296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61" t="s">
        <v>614</v>
      </c>
      <c r="P12" s="102"/>
      <c r="AN12" s="61"/>
    </row>
    <row r="13" spans="2:42" ht="15.6">
      <c r="B13" s="78"/>
      <c r="C13" s="78">
        <v>3</v>
      </c>
      <c r="D13" s="361" t="s">
        <v>615</v>
      </c>
      <c r="P13" s="102"/>
      <c r="Q13" s="121" t="str">
        <f>G7</f>
        <v>Александар Јакимовски (178)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61" t="s">
        <v>616</v>
      </c>
      <c r="P14" s="108"/>
      <c r="Q14" s="121" t="str">
        <f>IF(O19="","",IF(O19&gt;O20,G19,G20))</f>
        <v>Петар Јуришиќ (361)</v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74" t="str">
        <f>IF(AJ25="","",IF(AJ25&gt;AJ26,AB25,AB26))</f>
        <v/>
      </c>
    </row>
    <row r="16" spans="2:42" ht="15.6">
      <c r="C16" s="78"/>
      <c r="D16" s="74"/>
      <c r="P16" s="102"/>
      <c r="Y16" s="106"/>
      <c r="AM16" s="474" t="str">
        <f>IF(AJ25="","",IF(AJ25&lt;AJ26,AB25,AB26))</f>
        <v/>
      </c>
      <c r="AN16" s="474"/>
      <c r="AO16" s="475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74"/>
      <c r="AN17" s="474"/>
      <c r="AO17" s="475"/>
      <c r="AP17" s="42"/>
    </row>
    <row r="18" spans="3:42" ht="15.6">
      <c r="C18" s="78"/>
      <c r="D18" s="74"/>
      <c r="P18" s="102"/>
      <c r="Y18" s="106"/>
      <c r="AJ18" s="34"/>
      <c r="AM18" s="474"/>
      <c r="AO18" s="475"/>
    </row>
    <row r="19" spans="3:42" ht="16.2" thickBot="1">
      <c r="C19" s="78"/>
      <c r="D19" s="74"/>
      <c r="F19" s="297">
        <v>4</v>
      </c>
      <c r="G19" s="122" t="str">
        <f>IF(F19="","",VLOOKUP(F19,$C$3:$D$8,2,FALSE))</f>
        <v>Петар Јуришиќ (361)</v>
      </c>
      <c r="H19" s="101">
        <v>11</v>
      </c>
      <c r="I19" s="101"/>
      <c r="J19" s="101"/>
      <c r="K19" s="101"/>
      <c r="L19" s="101"/>
      <c r="M19" s="101"/>
      <c r="N19" s="101"/>
      <c r="O19" s="19">
        <f>IF(H19="","",SUMPRODUCT(--(H19:N19&gt;H20:N20)))</f>
        <v>1</v>
      </c>
      <c r="Y19" s="106"/>
      <c r="AK19" s="49"/>
      <c r="AL19" s="49"/>
      <c r="AO19" s="476" t="str">
        <f>IF(AJ25=AJ26,"",IF(OR(AJ34&gt;AJ35,AJ34&lt;AJ35),"",AB35))</f>
        <v/>
      </c>
    </row>
    <row r="20" spans="3:42" ht="16.2" thickBot="1">
      <c r="C20" s="78"/>
      <c r="D20" s="74"/>
      <c r="F20" s="297">
        <v>6</v>
      </c>
      <c r="G20" s="122" t="str">
        <f>IF(F20="","",VLOOKUP(F20,$C$3:$D$8,2,FALSE))</f>
        <v>Давид Јоноски (287)</v>
      </c>
      <c r="H20" s="101">
        <v>0</v>
      </c>
      <c r="I20" s="101"/>
      <c r="J20" s="101"/>
      <c r="K20" s="101"/>
      <c r="L20" s="101"/>
      <c r="M20" s="101"/>
      <c r="N20" s="101"/>
      <c r="O20" s="19">
        <f>IF(H19="","",SUMPRODUCT(--(H19:N19&lt;H20:N20)))</f>
        <v>0</v>
      </c>
      <c r="Y20" s="106"/>
      <c r="AK20" s="49"/>
      <c r="AL20" s="49"/>
      <c r="AN20" s="478" t="s">
        <v>58</v>
      </c>
      <c r="AO20" s="476"/>
    </row>
    <row r="21" spans="3:42" ht="16.2" thickBot="1">
      <c r="C21" s="78"/>
      <c r="D21" s="74"/>
      <c r="Y21" s="106"/>
      <c r="AK21" s="49"/>
      <c r="AL21" s="49"/>
      <c r="AM21" s="481" t="s">
        <v>59</v>
      </c>
      <c r="AN21" s="479"/>
      <c r="AO21" s="477"/>
      <c r="AP21" s="42"/>
    </row>
    <row r="22" spans="3:42" ht="15.6">
      <c r="C22" s="78"/>
      <c r="D22" s="74"/>
      <c r="Y22" s="106"/>
      <c r="AK22" s="49"/>
      <c r="AL22" s="49"/>
      <c r="AM22" s="482"/>
      <c r="AN22" s="479"/>
      <c r="AO22" s="484" t="s">
        <v>60</v>
      </c>
    </row>
    <row r="23" spans="3:42" ht="16.2" thickBot="1">
      <c r="C23" s="78"/>
      <c r="D23" s="74"/>
      <c r="Y23" s="106"/>
      <c r="AK23" s="49"/>
      <c r="AL23" s="49"/>
      <c r="AM23" s="483"/>
      <c r="AN23" s="480"/>
      <c r="AO23" s="485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87" t="s">
        <v>81</v>
      </c>
      <c r="AM27" s="488"/>
      <c r="AN27" s="488"/>
      <c r="AO27" s="488"/>
      <c r="AP27" s="489"/>
    </row>
    <row r="28" spans="3:42" ht="15.6">
      <c r="C28" s="73"/>
      <c r="D28" s="74"/>
      <c r="Y28" s="106"/>
      <c r="AA28" s="53"/>
      <c r="AK28" s="49"/>
      <c r="AL28" s="351">
        <v>1</v>
      </c>
      <c r="AM28" s="352" t="s">
        <v>82</v>
      </c>
      <c r="AN28" s="490" t="str">
        <f>IF(AJ25="","",IF(AJ25&gt;AJ26,AB25,AB26))</f>
        <v/>
      </c>
      <c r="AO28" s="490"/>
      <c r="AP28" s="490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91" t="str">
        <f>IF(AJ25="","",IF(AJ25&lt;AJ26,AB25,AB26))</f>
        <v/>
      </c>
      <c r="AO29" s="491"/>
      <c r="AP29" s="491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2" t="str">
        <f>IF(AJ25=AJ26,"",IF(AJ34=AJ35,AB34,IF(AJ34&gt;AJ35,AB34,AB35)))</f>
        <v/>
      </c>
      <c r="AO30" s="492"/>
      <c r="AP30" s="492"/>
    </row>
    <row r="31" spans="3:42" ht="15.6">
      <c r="C31" s="73"/>
      <c r="D31" s="74"/>
      <c r="E31" s="48"/>
      <c r="F31" s="297">
        <v>5</v>
      </c>
      <c r="G31" s="122" t="str">
        <f>IF(F31="","",VLOOKUP(F31,$C$3:$D$8,2,FALSE))</f>
        <v>Лука Дворник (206)</v>
      </c>
      <c r="H31" s="101">
        <v>0</v>
      </c>
      <c r="I31" s="101"/>
      <c r="J31" s="101"/>
      <c r="K31" s="101"/>
      <c r="L31" s="101"/>
      <c r="M31" s="101"/>
      <c r="N31" s="101"/>
      <c r="O31" s="19">
        <f>IF(H31="","",SUMPRODUCT(--(H31:N31&gt;H32:N32)))</f>
        <v>0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2" t="str">
        <f>IF(AJ25=AJ26,"",IF(AJ34=AJ35,AB35,IF(AJ34&lt;AJ35,AB34,AB35)))</f>
        <v/>
      </c>
      <c r="AO31" s="492"/>
      <c r="AP31" s="492"/>
    </row>
    <row r="32" spans="3:42" ht="15.6">
      <c r="C32" s="73"/>
      <c r="D32" s="74"/>
      <c r="E32" s="48"/>
      <c r="F32" s="297">
        <v>2</v>
      </c>
      <c r="G32" s="122" t="str">
        <f>IF(F32="","",VLOOKUP(F32,$C$3:$D$8,2,FALSE))</f>
        <v>Мартин Ристески (433)</v>
      </c>
      <c r="H32" s="101">
        <v>11</v>
      </c>
      <c r="I32" s="101"/>
      <c r="J32" s="101"/>
      <c r="K32" s="101"/>
      <c r="L32" s="101"/>
      <c r="M32" s="101"/>
      <c r="N32" s="101"/>
      <c r="O32" s="19">
        <f>IF(H31="","",SUMPRODUCT(--(H31:N31&lt;H32:N32)))</f>
        <v>1</v>
      </c>
      <c r="Y32" s="106"/>
      <c r="AA32" s="53"/>
      <c r="AK32" s="49"/>
      <c r="AL32" s="113">
        <v>5</v>
      </c>
      <c r="AM32" s="114" t="s">
        <v>80</v>
      </c>
      <c r="AN32" s="493" t="str">
        <f>IF(O7="","",IF(O7&lt;O8,G7,G8))</f>
        <v/>
      </c>
      <c r="AO32" s="493"/>
      <c r="AP32" s="493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3" t="str">
        <f>IF(O19="","",IF(O19&lt;O20,G19,G20))</f>
        <v>Давид Јоноски (287)</v>
      </c>
      <c r="AO33" s="493"/>
      <c r="AP33" s="493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3" t="str">
        <f>IF(O31="","",IF(O31&lt;O32,G31,G32))</f>
        <v>Лука Дворник (206)</v>
      </c>
      <c r="AO34" s="493"/>
      <c r="AP34" s="49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4" t="str">
        <f>IF(O43="","",IF(O43&lt;O44,G43,G44))</f>
        <v/>
      </c>
      <c r="AO35" s="494"/>
      <c r="AP35" s="494"/>
    </row>
    <row r="36" spans="3:42">
      <c r="P36" s="102"/>
      <c r="Y36" s="107"/>
      <c r="AK36" s="49"/>
      <c r="AL36" s="190"/>
      <c r="AM36" s="191"/>
      <c r="AN36" s="495"/>
      <c r="AO36" s="495"/>
      <c r="AP36" s="495"/>
    </row>
    <row r="37" spans="3:42">
      <c r="C37" s="42"/>
      <c r="D37" s="42"/>
      <c r="P37" s="102"/>
      <c r="Q37" s="121" t="str">
        <f>IF(O31="","",IF(O31&gt;O32,G31,G32))</f>
        <v>Мартин Ристески (433)</v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6"/>
      <c r="AO37" s="486"/>
      <c r="AP37" s="486"/>
    </row>
    <row r="38" spans="3:42">
      <c r="P38" s="108"/>
      <c r="Q38" s="121" t="str">
        <f>G44</f>
        <v>Лука Стојчев (73)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6"/>
      <c r="AO38" s="486"/>
      <c r="AP38" s="486"/>
    </row>
    <row r="39" spans="3:42">
      <c r="P39" s="102"/>
      <c r="AK39" s="49"/>
      <c r="AL39" s="189"/>
      <c r="AM39" s="75"/>
      <c r="AN39" s="486"/>
      <c r="AO39" s="486"/>
      <c r="AP39" s="486"/>
    </row>
    <row r="40" spans="3:42">
      <c r="P40" s="102"/>
      <c r="AK40" s="49"/>
      <c r="AL40" s="189"/>
      <c r="AM40" s="75"/>
      <c r="AN40" s="486"/>
      <c r="AO40" s="486"/>
      <c r="AP40" s="486"/>
    </row>
    <row r="41" spans="3:42">
      <c r="C41" s="42"/>
      <c r="D41" s="42"/>
      <c r="O41" s="34"/>
      <c r="P41" s="102"/>
      <c r="AK41" s="49"/>
      <c r="AL41" s="189"/>
      <c r="AM41" s="75"/>
      <c r="AN41" s="486"/>
      <c r="AO41" s="486"/>
      <c r="AP41" s="486"/>
    </row>
    <row r="42" spans="3:42">
      <c r="E42" s="48"/>
      <c r="O42" s="34"/>
      <c r="P42" s="102"/>
      <c r="AK42" s="49"/>
      <c r="AL42" s="189"/>
      <c r="AM42" s="75"/>
      <c r="AN42" s="486"/>
      <c r="AO42" s="486"/>
      <c r="AP42" s="486"/>
    </row>
    <row r="43" spans="3:42">
      <c r="E43" s="48"/>
      <c r="O43" s="298"/>
      <c r="AK43" s="49"/>
      <c r="AL43" s="189"/>
      <c r="AM43" s="75"/>
      <c r="AN43" s="486"/>
      <c r="AO43" s="486"/>
      <c r="AP43" s="486"/>
    </row>
    <row r="44" spans="3:42">
      <c r="E44" s="48"/>
      <c r="F44" s="297">
        <v>3</v>
      </c>
      <c r="G44" s="122" t="str">
        <f>IF(F44="","",VLOOKUP(F44,$C$3:$D$8,2,FALSE))</f>
        <v>Лука Стојчев (73)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6"/>
      <c r="AO50" s="486"/>
      <c r="AP50" s="486"/>
    </row>
    <row r="51" spans="3:42">
      <c r="AM51" s="75"/>
      <c r="AN51" s="486"/>
      <c r="AO51" s="486"/>
      <c r="AP51" s="486"/>
    </row>
    <row r="52" spans="3:42">
      <c r="AM52" s="75"/>
      <c r="AN52" s="486"/>
      <c r="AO52" s="486"/>
      <c r="AP52" s="486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496" t="s">
        <v>61</v>
      </c>
      <c r="D1" s="47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77" t="s">
        <v>125</v>
      </c>
      <c r="C2" s="277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Александар Јакимовски (178)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Мартин Ристески (433)</v>
      </c>
    </row>
    <row r="5" spans="2:47" ht="15.6">
      <c r="B5" s="64" t="s">
        <v>27</v>
      </c>
      <c r="C5" s="64">
        <v>3</v>
      </c>
      <c r="D5" s="29" t="str">
        <f>IF(' II'!$X$2="","",' II'!$X$2)</f>
        <v>Лука Стојчев (73)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Петар Јуришиќ (361)</v>
      </c>
    </row>
    <row r="7" spans="2:47" ht="15.6">
      <c r="B7" s="64" t="s">
        <v>29</v>
      </c>
      <c r="C7" s="64">
        <v>5</v>
      </c>
      <c r="D7" s="25" t="str">
        <f>IF(' III'!$X$2="","",' III'!$X$2)</f>
        <v>Лука Дворник (206)</v>
      </c>
      <c r="F7" s="360">
        <v>1</v>
      </c>
      <c r="G7" s="177" t="str">
        <f>IF(F7="","",VLOOKUP(F7,$C$3:$D$10,2,FALSE))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>Давид Јоноски (287)</v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>Филип Ангела (299)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Георгиј Стојаноски (344)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61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>
        <v>3</v>
      </c>
      <c r="D15" s="361" t="s">
        <v>615</v>
      </c>
      <c r="P15" s="102"/>
      <c r="Y15" s="105"/>
      <c r="AN15" s="474" t="str">
        <f>IF(AJ25="","",IF(AJ25&gt;AJ26,AB25,AB26))</f>
        <v/>
      </c>
    </row>
    <row r="16" spans="2:47" ht="15.6">
      <c r="B16" s="78"/>
      <c r="C16" s="78">
        <v>5</v>
      </c>
      <c r="D16" s="361" t="s">
        <v>616</v>
      </c>
      <c r="P16" s="102"/>
      <c r="Y16" s="106"/>
      <c r="AM16" s="474" t="str">
        <f>IF(AJ25="","",IF(AJ25&lt;AJ26,AB25,AB26))</f>
        <v/>
      </c>
      <c r="AN16" s="474"/>
      <c r="AO16" s="475" t="str">
        <f>IF(AJ25=AJ26,"",IF(AJ34=AJ35,AB34,IF(AJ34&gt;AJ35,AB34,AB35)))</f>
        <v/>
      </c>
    </row>
    <row r="17" spans="1:42" s="42" customFormat="1" ht="15.6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4"/>
      <c r="AN17" s="474"/>
      <c r="AO17" s="475"/>
    </row>
    <row r="18" spans="1:42" ht="15.6">
      <c r="B18" s="78"/>
      <c r="C18" s="78"/>
      <c r="D18" s="74"/>
      <c r="P18" s="102"/>
      <c r="Y18" s="106"/>
      <c r="AJ18" s="34"/>
      <c r="AM18" s="474"/>
      <c r="AO18" s="475"/>
    </row>
    <row r="19" spans="1:42" ht="16.2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76" t="str">
        <f>IF(AJ25=AJ26,"",IF(OR(AJ34&gt;AJ35,AJ34&lt;AJ35),"",AB35))</f>
        <v/>
      </c>
    </row>
    <row r="20" spans="1:42" ht="16.2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78" t="s">
        <v>58</v>
      </c>
      <c r="AO20" s="476"/>
    </row>
    <row r="21" spans="1:42" s="42" customFormat="1" ht="16.2" customHeight="1" thickBot="1">
      <c r="A21" s="49"/>
      <c r="B21" s="49"/>
      <c r="C21" s="497" t="s">
        <v>618</v>
      </c>
      <c r="D21" s="497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1" t="s">
        <v>59</v>
      </c>
      <c r="AN21" s="479"/>
      <c r="AO21" s="477"/>
    </row>
    <row r="22" spans="1:42" ht="15.6" customHeight="1">
      <c r="A22" s="49"/>
      <c r="B22" s="49"/>
      <c r="C22" s="497"/>
      <c r="D22" s="497"/>
      <c r="Y22" s="106"/>
      <c r="AK22" s="49"/>
      <c r="AL22" s="49"/>
      <c r="AM22" s="482"/>
      <c r="AN22" s="479"/>
      <c r="AO22" s="484" t="s">
        <v>60</v>
      </c>
    </row>
    <row r="23" spans="1:42" ht="16.2" customHeight="1" thickBot="1">
      <c r="A23" s="49"/>
      <c r="B23" s="49"/>
      <c r="C23" s="497"/>
      <c r="D23" s="497"/>
      <c r="Y23" s="106"/>
      <c r="AK23" s="49"/>
      <c r="AL23" s="49"/>
      <c r="AM23" s="483"/>
      <c r="AN23" s="480"/>
      <c r="AO23" s="485"/>
    </row>
    <row r="24" spans="1:42" ht="15.6" customHeight="1">
      <c r="A24" s="49"/>
      <c r="B24" s="49"/>
      <c r="C24" s="497"/>
      <c r="D24" s="497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487" t="s">
        <v>81</v>
      </c>
      <c r="AM27" s="488"/>
      <c r="AN27" s="488"/>
      <c r="AO27" s="488"/>
      <c r="AP27" s="489"/>
    </row>
    <row r="28" spans="1:42" ht="15.6">
      <c r="C28" s="73"/>
      <c r="D28" s="74"/>
      <c r="Y28" s="106"/>
      <c r="AA28" s="53"/>
      <c r="AK28" s="49"/>
      <c r="AL28" s="351">
        <v>1</v>
      </c>
      <c r="AM28" s="352" t="s">
        <v>82</v>
      </c>
      <c r="AN28" s="490" t="str">
        <f>IF(AJ25="","",IF(AJ25&gt;AJ26,AB25,AB26))</f>
        <v/>
      </c>
      <c r="AO28" s="490"/>
      <c r="AP28" s="490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1" t="str">
        <f>IF(AJ25="","",IF(AJ25&lt;AJ26,AB25,AB26))</f>
        <v/>
      </c>
      <c r="AO29" s="491"/>
      <c r="AP29" s="491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2" t="str">
        <f>IF(AJ25=AJ26,"",IF(AJ34=AJ35,AB34,IF(AJ34&gt;AJ35,AB34,AB35)))</f>
        <v/>
      </c>
      <c r="AO30" s="492"/>
      <c r="AP30" s="492"/>
    </row>
    <row r="31" spans="1:42" ht="15.6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2" t="str">
        <f>IF(AJ25=AJ26,"",IF(AJ34=AJ35,AB35,IF(AJ34&lt;AJ35,AB34,AB35)))</f>
        <v/>
      </c>
      <c r="AO31" s="492"/>
      <c r="AP31" s="492"/>
    </row>
    <row r="32" spans="1:42" ht="15.6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3" t="str">
        <f>IF(O7="","",IF(O7&lt;O8,G7,G8))</f>
        <v/>
      </c>
      <c r="AO32" s="493"/>
      <c r="AP32" s="493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3" t="str">
        <f>IF(O19="","",IF(O19&lt;O20,G19,G20))</f>
        <v/>
      </c>
      <c r="AO33" s="493"/>
      <c r="AP33" s="493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3" t="str">
        <f>IF(O31="","",IF(O31&lt;O32,G31,G32))</f>
        <v/>
      </c>
      <c r="AO34" s="493"/>
      <c r="AP34" s="49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3" t="str">
        <f>IF(O43="","",IF(O43&lt;O44,G43,G44))</f>
        <v/>
      </c>
      <c r="AO35" s="493"/>
      <c r="AP35" s="493"/>
    </row>
    <row r="36" spans="3:42">
      <c r="P36" s="102"/>
      <c r="Y36" s="107"/>
      <c r="AK36" s="49"/>
      <c r="AL36" s="189"/>
      <c r="AM36" s="75"/>
      <c r="AN36" s="486"/>
      <c r="AO36" s="486"/>
      <c r="AP36" s="486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6"/>
      <c r="AO37" s="486"/>
      <c r="AP37" s="486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6"/>
      <c r="AO38" s="486"/>
      <c r="AP38" s="486"/>
    </row>
    <row r="39" spans="3:42">
      <c r="P39" s="102"/>
      <c r="AK39" s="49"/>
      <c r="AL39" s="189"/>
      <c r="AM39" s="75"/>
      <c r="AN39" s="486"/>
      <c r="AO39" s="486"/>
      <c r="AP39" s="486"/>
    </row>
    <row r="40" spans="3:42">
      <c r="P40" s="102"/>
      <c r="AK40" s="49"/>
      <c r="AL40" s="189"/>
      <c r="AM40" s="75"/>
      <c r="AN40" s="486"/>
      <c r="AO40" s="486"/>
      <c r="AP40" s="486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6"/>
      <c r="AO41" s="486"/>
      <c r="AP41" s="486"/>
    </row>
    <row r="42" spans="3:42">
      <c r="O42" s="34"/>
      <c r="P42" s="102"/>
      <c r="AK42" s="49"/>
      <c r="AL42" s="189"/>
      <c r="AM42" s="75"/>
      <c r="AN42" s="486"/>
      <c r="AO42" s="486"/>
      <c r="AP42" s="486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6"/>
      <c r="AO43" s="486"/>
      <c r="AP43" s="486"/>
    </row>
    <row r="44" spans="3:42">
      <c r="F44" s="360">
        <v>3</v>
      </c>
      <c r="G44" s="177" t="str">
        <f>IF(F44="","",VLOOKUP(F44,$C$3:$D$10,2,FALSE))</f>
        <v>Лука Стојчев (73)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6"/>
      <c r="AO50" s="486"/>
      <c r="AP50" s="486"/>
    </row>
    <row r="51" spans="6:42">
      <c r="AM51" s="75"/>
      <c r="AN51" s="486"/>
      <c r="AO51" s="486"/>
      <c r="AP51" s="486"/>
    </row>
    <row r="52" spans="6:42">
      <c r="AM52" s="75"/>
      <c r="AN52" s="486"/>
      <c r="AO52" s="486"/>
      <c r="AP52" s="486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workbookViewId="0">
      <selection activeCell="AY12" sqref="AY12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72" t="s">
        <v>61</v>
      </c>
      <c r="D1" s="473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77" t="s">
        <v>125</v>
      </c>
      <c r="C2" s="277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Александар Јакимовски (178)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Мартин Ристески (433)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Лука Стојчев (73)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Петар Јуришиќ (361)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Лука Дворник (206)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Давид Јоноски (287)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>Филип Ангела (299)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Георгиј Стојаноски (344)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>Андреј Стојановски (47)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>Ведран Рангелов (204)</v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>Кристијан Каламадевски (347)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>Никола Ѓурчевски (209)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74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4" t="str">
        <f>IF(AT25="","",IF(AT25&lt;AT26,AL25,AL26))</f>
        <v/>
      </c>
      <c r="AX16" s="474"/>
      <c r="AY16" s="475" t="str">
        <f>IF(AT25=AT26,"",IF(AT34=AT35,AL34,IF(AT34&gt;AT35,AL34,AL35)))</f>
        <v/>
      </c>
    </row>
    <row r="17" spans="3:52" ht="15.6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4"/>
      <c r="AX17" s="474"/>
      <c r="AY17" s="475"/>
      <c r="AZ17" s="42"/>
    </row>
    <row r="18" spans="3:52" ht="15.6">
      <c r="C18" s="78"/>
      <c r="D18" s="74"/>
      <c r="F18" s="179"/>
      <c r="P18" s="102"/>
      <c r="Z18" s="102"/>
      <c r="AI18" s="106"/>
      <c r="AT18" s="34"/>
      <c r="AW18" s="474"/>
      <c r="AY18" s="475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6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8" t="s">
        <v>58</v>
      </c>
      <c r="AY20" s="476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501" t="s">
        <v>59</v>
      </c>
      <c r="AX21" s="499"/>
      <c r="AY21" s="477"/>
      <c r="AZ21" s="42"/>
    </row>
    <row r="22" spans="3:52" ht="15.6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2"/>
      <c r="AX22" s="499"/>
      <c r="AY22" s="504" t="s">
        <v>60</v>
      </c>
    </row>
    <row r="23" spans="3:52" ht="16.2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3"/>
      <c r="AX23" s="500"/>
      <c r="AY23" s="505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87" t="s">
        <v>81</v>
      </c>
      <c r="AW27" s="488"/>
      <c r="AX27" s="488"/>
      <c r="AY27" s="488"/>
      <c r="AZ27" s="489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6" t="str">
        <f>IF(AT25="","",IF(AT25&gt;AT26,AL25,AL26))</f>
        <v/>
      </c>
      <c r="AY28" s="506"/>
      <c r="AZ28" s="506"/>
    </row>
    <row r="29" spans="3:52" ht="15.6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1" t="str">
        <f>IF(AT25="","",IF(AT25&lt;AT26,AL25,AL26))</f>
        <v/>
      </c>
      <c r="AY29" s="491"/>
      <c r="AZ29" s="491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2" t="str">
        <f>IF(AT25=AT26,"",IF(AT34=AT35,AL34,IF(AT34&gt;AT35,AL34,AL35)))</f>
        <v/>
      </c>
      <c r="AY30" s="492"/>
      <c r="AZ30" s="492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2" t="str">
        <f>IF(AT25=AT26,"",IF(AT34=AT35,AL35,IF(AT34&lt;AT35,AL34,AL35)))</f>
        <v/>
      </c>
      <c r="AY31" s="492"/>
      <c r="AZ31" s="492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3" t="str">
        <f>IF(Y7="","",IF(Y7&lt;Y8,Q7,Q8))</f>
        <v/>
      </c>
      <c r="AY32" s="493"/>
      <c r="AZ32" s="493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3" t="str">
        <f>IF(Y19="","",IF(Y19&lt;Y20,Q19,Q20))</f>
        <v/>
      </c>
      <c r="AY33" s="493"/>
      <c r="AZ33" s="493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3" t="str">
        <f>IF(Y31="","",IF(Y31&lt;Y32,Q31,Q32))</f>
        <v/>
      </c>
      <c r="AY34" s="493"/>
      <c r="AZ34" s="493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4" t="str">
        <f>IF(Y43="","",IF(Y43&lt;Y44,Q43,Q44))</f>
        <v/>
      </c>
      <c r="AY35" s="494"/>
      <c r="AZ35" s="494"/>
    </row>
    <row r="36" spans="3:52">
      <c r="F36" s="179"/>
      <c r="Z36" s="102"/>
      <c r="AI36" s="107"/>
      <c r="AU36" s="49"/>
      <c r="AV36" s="190"/>
      <c r="AW36" s="191"/>
      <c r="AX36" s="495"/>
      <c r="AY36" s="495"/>
      <c r="AZ36" s="495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6"/>
      <c r="AY37" s="486"/>
      <c r="AZ37" s="486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6"/>
      <c r="AY38" s="486"/>
      <c r="AZ38" s="486"/>
    </row>
    <row r="39" spans="3:52">
      <c r="F39" s="179"/>
      <c r="Z39" s="102"/>
      <c r="AU39" s="49"/>
      <c r="AV39" s="189"/>
      <c r="AW39" s="75"/>
      <c r="AX39" s="486"/>
      <c r="AY39" s="486"/>
      <c r="AZ39" s="486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6"/>
      <c r="AY40" s="486"/>
      <c r="AZ40" s="486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6"/>
      <c r="AY41" s="486"/>
      <c r="AZ41" s="486"/>
    </row>
    <row r="42" spans="3:52">
      <c r="F42" s="179"/>
      <c r="P42" s="102"/>
      <c r="Y42" s="34"/>
      <c r="Z42" s="102"/>
      <c r="AU42" s="49"/>
      <c r="AV42" s="189"/>
      <c r="AW42" s="75"/>
      <c r="AX42" s="486"/>
      <c r="AY42" s="486"/>
      <c r="AZ42" s="486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6"/>
      <c r="AY43" s="486"/>
      <c r="AZ43" s="486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6"/>
      <c r="AY50" s="486"/>
      <c r="AZ50" s="486"/>
    </row>
    <row r="51" spans="3:52">
      <c r="AW51" s="75"/>
      <c r="AX51" s="486"/>
      <c r="AY51" s="486"/>
      <c r="AZ51" s="486"/>
    </row>
    <row r="52" spans="3:52">
      <c r="AW52" s="75"/>
      <c r="AX52" s="486"/>
      <c r="AY52" s="486"/>
      <c r="AZ52" s="486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tabSelected="1" topLeftCell="AG16" workbookViewId="0">
      <selection activeCell="AR26" sqref="AR26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496" t="s">
        <v>61</v>
      </c>
      <c r="D1" s="473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77" t="s">
        <v>125</v>
      </c>
      <c r="C2" s="277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Александар Јакимовски (178)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Мартин Ристески (433)</v>
      </c>
      <c r="E4">
        <v>1</v>
      </c>
      <c r="F4" s="178">
        <v>1</v>
      </c>
      <c r="G4" s="177" t="str">
        <f>IF(F4="","",VLOOKUP(F4,$C$3:$D$18,2,FALSE))</f>
        <v>Александар Јакимовски (178)</v>
      </c>
      <c r="H4" s="101">
        <v>11</v>
      </c>
      <c r="I4" s="101">
        <v>11</v>
      </c>
      <c r="J4" s="101">
        <v>11</v>
      </c>
      <c r="K4" s="101"/>
      <c r="L4" s="101"/>
      <c r="M4" s="101"/>
      <c r="N4" s="101"/>
      <c r="O4" s="19">
        <f>IF(H4="","",SUMPRODUCT(--(H4:N4&gt;H5:N5)))</f>
        <v>3</v>
      </c>
    </row>
    <row r="5" spans="2:57" ht="15.6">
      <c r="B5" s="64" t="s">
        <v>27</v>
      </c>
      <c r="C5" s="64">
        <v>3</v>
      </c>
      <c r="D5" s="29" t="str">
        <f>IF(' II'!$X$2="","",' II'!$X$2)</f>
        <v>Лука Стојчев (73)</v>
      </c>
      <c r="E5">
        <v>2</v>
      </c>
      <c r="F5" s="180">
        <v>8</v>
      </c>
      <c r="G5" s="177" t="str">
        <f>IF(F5="","",VLOOKUP(F5,$C$3:$D$18,2,FALSE))</f>
        <v>Георгиј Стојаноски (344)</v>
      </c>
      <c r="H5" s="101">
        <v>5</v>
      </c>
      <c r="I5" s="101">
        <v>7</v>
      </c>
      <c r="J5" s="101">
        <v>8</v>
      </c>
      <c r="K5" s="101"/>
      <c r="L5" s="101"/>
      <c r="M5" s="101"/>
      <c r="N5" s="101"/>
      <c r="O5" s="19">
        <f>IF(H4="","",SUMPRODUCT(--(H4:N4&lt;H5:N5)))</f>
        <v>0</v>
      </c>
    </row>
    <row r="6" spans="2:57" ht="16.2" thickBot="1">
      <c r="B6" s="64" t="s">
        <v>54</v>
      </c>
      <c r="C6" s="64">
        <v>4</v>
      </c>
      <c r="D6" s="30" t="str">
        <f>IF(' II'!$X$3="","",' II'!$X$3)</f>
        <v>Петар Јуришиќ (361)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Лука Дворник (206)</v>
      </c>
      <c r="F7" s="179"/>
      <c r="P7" s="102"/>
      <c r="Q7" s="122" t="str">
        <f>IF(O4="","",IF(O4&gt;O5,G4,G5))</f>
        <v>Александар Јакимовски (178)</v>
      </c>
      <c r="R7" s="101">
        <v>11</v>
      </c>
      <c r="S7" s="101">
        <v>10</v>
      </c>
      <c r="T7" s="101">
        <v>11</v>
      </c>
      <c r="U7" s="101">
        <v>11</v>
      </c>
      <c r="V7" s="101"/>
      <c r="W7" s="101"/>
      <c r="X7" s="101"/>
      <c r="Y7" s="19">
        <f>IF(R7="","",SUMPRODUCT(--(R7:X7&gt;R8:X8)))</f>
        <v>3</v>
      </c>
    </row>
    <row r="8" spans="2:57" ht="16.2" thickBot="1">
      <c r="B8" s="64" t="s">
        <v>53</v>
      </c>
      <c r="C8" s="64">
        <v>6</v>
      </c>
      <c r="D8" s="26" t="str">
        <f>IF(' III'!$X$3="","",' III'!$X$3)</f>
        <v>Давид Јоноски (287)</v>
      </c>
      <c r="F8" s="179"/>
      <c r="P8" s="108"/>
      <c r="Q8" s="122" t="str">
        <f>IF(O10="","",IF(O10&gt;O11,G10,G11))</f>
        <v>Антонио Аврамски (144)</v>
      </c>
      <c r="R8" s="101">
        <v>3</v>
      </c>
      <c r="S8" s="101">
        <v>12</v>
      </c>
      <c r="T8" s="101">
        <v>3</v>
      </c>
      <c r="U8" s="101">
        <v>7</v>
      </c>
      <c r="V8" s="101"/>
      <c r="W8" s="101"/>
      <c r="X8" s="101"/>
      <c r="Y8" s="19">
        <f>IF(R7="","",SUMPRODUCT(--(R7:X7&lt;R8:X8)))</f>
        <v>1</v>
      </c>
    </row>
    <row r="9" spans="2:57" ht="15.6">
      <c r="B9" s="64" t="s">
        <v>30</v>
      </c>
      <c r="C9" s="64">
        <v>7</v>
      </c>
      <c r="D9" s="29" t="str">
        <f>IF(IV!$X$2="","",IV!$X$2)</f>
        <v>Филип Ангела (299)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Георгиј Стојаноски (344)</v>
      </c>
      <c r="E10">
        <v>3</v>
      </c>
      <c r="F10" s="178">
        <v>16</v>
      </c>
      <c r="G10" s="177" t="str">
        <f>IF(F10="","",VLOOKUP(F10,$C$3:$D$18,2,FALSE))</f>
        <v>Давид Иванов (211)</v>
      </c>
      <c r="H10" s="101">
        <v>4</v>
      </c>
      <c r="I10" s="101">
        <v>4</v>
      </c>
      <c r="J10" s="101">
        <v>6</v>
      </c>
      <c r="K10" s="101"/>
      <c r="L10" s="101"/>
      <c r="M10" s="101"/>
      <c r="N10" s="101"/>
      <c r="O10" s="19">
        <f>IF(H10="","",SUMPRODUCT(--(H10:N10&gt;H11:N11)))</f>
        <v>0</v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>Андреј Стојановски (47)</v>
      </c>
      <c r="E11" s="362" t="s">
        <v>625</v>
      </c>
      <c r="F11" s="180">
        <v>13</v>
      </c>
      <c r="G11" s="177" t="str">
        <f>IF(F11="","",VLOOKUP(F11,$C$3:$D$18,2,FALSE))</f>
        <v>Антонио Аврамски (144)</v>
      </c>
      <c r="H11" s="101">
        <v>11</v>
      </c>
      <c r="I11" s="101">
        <v>11</v>
      </c>
      <c r="J11" s="101">
        <v>11</v>
      </c>
      <c r="K11" s="101"/>
      <c r="L11" s="101"/>
      <c r="M11" s="101"/>
      <c r="N11" s="101"/>
      <c r="O11" s="19">
        <f>IF(H10="","",SUMPRODUCT(--(H10:N10&lt;H11:N11)))</f>
        <v>3</v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>Ведран Рангелов (204)</v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>Кристијан Каламадевски (347)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>Александар Јакимовски (178)</v>
      </c>
      <c r="AB13" s="101">
        <v>11</v>
      </c>
      <c r="AC13" s="101">
        <v>11</v>
      </c>
      <c r="AD13" s="101">
        <v>11</v>
      </c>
      <c r="AE13" s="101">
        <v>11</v>
      </c>
      <c r="AF13" s="101"/>
      <c r="AG13" s="101"/>
      <c r="AH13" s="101"/>
      <c r="AI13" s="19">
        <f>IF(AB13="","",SUMPRODUCT(--(AB13:AH13&gt;AB14:AH14)))</f>
        <v>3</v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>Никола Ѓурчевски (209)</v>
      </c>
      <c r="F14" s="179"/>
      <c r="O14" s="34"/>
      <c r="Z14" s="108"/>
      <c r="AA14" s="121" t="str">
        <f>IF(Y19="","",IF(Y19&gt;Y20,Q19,Q20))</f>
        <v>Лука Дворник (206)</v>
      </c>
      <c r="AB14" s="101">
        <v>4</v>
      </c>
      <c r="AC14" s="101">
        <v>13</v>
      </c>
      <c r="AD14" s="101">
        <v>4</v>
      </c>
      <c r="AE14" s="101">
        <v>9</v>
      </c>
      <c r="AF14" s="101"/>
      <c r="AG14" s="101"/>
      <c r="AH14" s="101"/>
      <c r="AI14" s="19">
        <f>IF(AB13="","",SUMPRODUCT(--(AB13:AH13&lt;AB14:AH14)))</f>
        <v>1</v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>Антонио Аврамски (144)</v>
      </c>
      <c r="F15" s="179"/>
      <c r="Z15" s="102"/>
      <c r="AI15" s="105"/>
      <c r="AX15" s="474" t="str">
        <f>IF(AT25="","",IF(AT25&gt;AT26,AL25,AL26))</f>
        <v>Лука Стојчев (73)</v>
      </c>
    </row>
    <row r="16" spans="2:57" ht="16.2" thickBot="1">
      <c r="B16" s="64" t="s">
        <v>49</v>
      </c>
      <c r="C16" s="64">
        <v>14</v>
      </c>
      <c r="D16" s="26" t="str">
        <f>IF(VII!$X$3="","",VII!$X$3)</f>
        <v>Ненад Тиловски (129)</v>
      </c>
      <c r="E16" s="362" t="s">
        <v>625</v>
      </c>
      <c r="F16" s="178">
        <v>15</v>
      </c>
      <c r="G16" s="177" t="str">
        <f>IF(F16="","",VLOOKUP(F16,$C$3:$D$18,2,FALSE))</f>
        <v>Љупчо Треновски (404)</v>
      </c>
      <c r="H16" s="101">
        <v>7</v>
      </c>
      <c r="I16" s="101">
        <v>9</v>
      </c>
      <c r="J16" s="101">
        <v>9</v>
      </c>
      <c r="K16" s="101"/>
      <c r="L16" s="101"/>
      <c r="M16" s="101"/>
      <c r="N16" s="101"/>
      <c r="O16" s="19">
        <f>IF(H16="","",SUMPRODUCT(--(H16:N16&gt;H17:N17)))</f>
        <v>0</v>
      </c>
      <c r="Z16" s="102"/>
      <c r="AI16" s="106"/>
      <c r="AW16" s="474" t="str">
        <f>IF(AT25="","",IF(AT25&lt;AT26,AL25,AL26))</f>
        <v>Александар Јакимовски (178)</v>
      </c>
      <c r="AX16" s="474"/>
      <c r="AY16" s="475" t="str">
        <f>IF(AT25=AT26,"",IF(AT34=AT35,AL34,IF(AT34&gt;AT35,AL34,AL35)))</f>
        <v>Лука Дворник (206)</v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>Љупчо Треновски (404)</v>
      </c>
      <c r="E17" s="42">
        <v>4</v>
      </c>
      <c r="F17" s="180">
        <v>10</v>
      </c>
      <c r="G17" s="177" t="str">
        <f>IF(F17="","",VLOOKUP(F17,$C$3:$D$18,2,FALSE))</f>
        <v>Ведран Рангелов (204)</v>
      </c>
      <c r="H17" s="101">
        <v>11</v>
      </c>
      <c r="I17" s="101">
        <v>11</v>
      </c>
      <c r="J17" s="101">
        <v>11</v>
      </c>
      <c r="K17" s="101"/>
      <c r="L17" s="101"/>
      <c r="M17" s="101"/>
      <c r="N17" s="101"/>
      <c r="O17" s="19">
        <f>IF(H16="","",SUMPRODUCT(--(H16:N16&lt;H17:N17)))</f>
        <v>3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4"/>
      <c r="AX17" s="474"/>
      <c r="AY17" s="475"/>
    </row>
    <row r="18" spans="1:52" ht="16.2" thickBot="1">
      <c r="B18" s="65" t="s">
        <v>57</v>
      </c>
      <c r="C18" s="65">
        <v>16</v>
      </c>
      <c r="D18" s="30" t="str">
        <f>IF(VIII!$X$3="","",VIII!$X$3)</f>
        <v>Давид Иванов (211)</v>
      </c>
      <c r="F18" s="179"/>
      <c r="P18" s="102"/>
      <c r="Z18" s="102"/>
      <c r="AI18" s="106"/>
      <c r="AT18" s="34"/>
      <c r="AW18" s="474"/>
      <c r="AY18" s="475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>Ведран Рангелов (204)</v>
      </c>
      <c r="R19" s="101">
        <v>9</v>
      </c>
      <c r="S19" s="101">
        <v>12</v>
      </c>
      <c r="T19" s="101">
        <v>9</v>
      </c>
      <c r="U19" s="101"/>
      <c r="V19" s="101"/>
      <c r="W19" s="101"/>
      <c r="X19" s="101"/>
      <c r="Y19" s="19">
        <f>IF(R19="","",SUMPRODUCT(--(R19:X19&gt;R20:X20)))</f>
        <v>0</v>
      </c>
      <c r="AI19" s="106"/>
      <c r="AU19" s="49"/>
      <c r="AV19" s="49"/>
      <c r="AY19" s="476" t="str">
        <f>IF(AT25=AT26,"",IF(OR(AT34&gt;AT35,AT34&lt;AT35),"",AL35))</f>
        <v>Филип Ангела (299)</v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>Лука Дворник (206)</v>
      </c>
      <c r="R20" s="101">
        <v>11</v>
      </c>
      <c r="S20" s="101">
        <v>14</v>
      </c>
      <c r="T20" s="101">
        <v>11</v>
      </c>
      <c r="U20" s="101"/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498" t="s">
        <v>58</v>
      </c>
      <c r="AY20" s="476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7" t="s">
        <v>59</v>
      </c>
      <c r="AX21" s="499"/>
      <c r="AY21" s="477"/>
    </row>
    <row r="22" spans="1:52" ht="15.6">
      <c r="A22" s="49"/>
      <c r="B22" s="49"/>
      <c r="C22" s="78"/>
      <c r="D22" s="74"/>
      <c r="E22">
        <v>6</v>
      </c>
      <c r="F22" s="178">
        <v>4</v>
      </c>
      <c r="G22" s="177" t="str">
        <f>IF(F22="","",VLOOKUP(F22,$C$3:$D$18,2,FALSE))</f>
        <v>Петар Јуришиќ (361)</v>
      </c>
      <c r="H22" s="101">
        <v>7</v>
      </c>
      <c r="I22" s="101">
        <v>3</v>
      </c>
      <c r="J22" s="101">
        <v>8</v>
      </c>
      <c r="K22" s="101"/>
      <c r="L22" s="101"/>
      <c r="M22" s="101"/>
      <c r="N22" s="101"/>
      <c r="O22" s="19">
        <f>IF(H22="","",SUMPRODUCT(--(H22:N22&gt;H23:N23)))</f>
        <v>0</v>
      </c>
      <c r="AI22" s="106"/>
      <c r="AU22" s="49"/>
      <c r="AV22" s="49"/>
      <c r="AW22" s="508"/>
      <c r="AX22" s="499"/>
      <c r="AY22" s="504" t="s">
        <v>60</v>
      </c>
    </row>
    <row r="23" spans="1:52" ht="16.2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>Лука Дворник (206)</v>
      </c>
      <c r="H23" s="101">
        <v>11</v>
      </c>
      <c r="I23" s="101">
        <v>11</v>
      </c>
      <c r="J23" s="101">
        <v>11</v>
      </c>
      <c r="K23" s="101"/>
      <c r="L23" s="101"/>
      <c r="M23" s="101"/>
      <c r="N23" s="101"/>
      <c r="O23" s="19">
        <f>IF(H22="","",SUMPRODUCT(--(H22:N22&lt;H23:N23)))</f>
        <v>3</v>
      </c>
      <c r="AI23" s="106"/>
      <c r="AU23" s="49"/>
      <c r="AV23" s="49"/>
      <c r="AW23" s="509"/>
      <c r="AX23" s="500"/>
      <c r="AY23" s="505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>Александар Јакимовски (178)</v>
      </c>
      <c r="AM25" s="101">
        <v>8</v>
      </c>
      <c r="AN25" s="101">
        <v>13</v>
      </c>
      <c r="AO25" s="101">
        <v>11</v>
      </c>
      <c r="AP25" s="101">
        <v>4</v>
      </c>
      <c r="AQ25" s="101">
        <v>10</v>
      </c>
      <c r="AR25" s="101"/>
      <c r="AS25" s="101"/>
      <c r="AT25" s="19">
        <f>IF(AM25="","",SUMPRODUCT(--(AM25:AS25&gt;AM26:AS26)))</f>
        <v>2</v>
      </c>
      <c r="AU25" s="49"/>
      <c r="AV25" s="49"/>
    </row>
    <row r="26" spans="1:52" ht="15.6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>Лука Стојчев (73)</v>
      </c>
      <c r="AM26" s="101">
        <v>11</v>
      </c>
      <c r="AN26" s="101">
        <v>11</v>
      </c>
      <c r="AO26" s="101">
        <v>3</v>
      </c>
      <c r="AP26" s="101">
        <v>11</v>
      </c>
      <c r="AQ26" s="101">
        <v>12</v>
      </c>
      <c r="AR26" s="101"/>
      <c r="AS26" s="101"/>
      <c r="AT26" s="19">
        <f>IF(AM25="","",SUMPRODUCT(--(AM25:AS25&lt;AM26:AS26)))</f>
        <v>3</v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87" t="s">
        <v>81</v>
      </c>
      <c r="AW27" s="488"/>
      <c r="AX27" s="488"/>
      <c r="AY27" s="488"/>
      <c r="AZ27" s="489"/>
    </row>
    <row r="28" spans="1:52" ht="15.6">
      <c r="C28" s="73"/>
      <c r="D28" s="74"/>
      <c r="E28">
        <v>5.7</v>
      </c>
      <c r="F28" s="178">
        <v>7</v>
      </c>
      <c r="G28" s="177" t="str">
        <f>IF(F28="","",VLOOKUP(F28,$C$3:$D$18,2,FALSE))</f>
        <v>Филип Ангела (299)</v>
      </c>
      <c r="H28" s="101">
        <v>11</v>
      </c>
      <c r="I28" s="101">
        <v>11</v>
      </c>
      <c r="J28" s="101">
        <v>12</v>
      </c>
      <c r="K28" s="101"/>
      <c r="L28" s="101"/>
      <c r="M28" s="101"/>
      <c r="N28" s="101"/>
      <c r="O28" s="19">
        <f>IF(H28="","",SUMPRODUCT(--(H28:N28&gt;H29:N29)))</f>
        <v>3</v>
      </c>
      <c r="AI28" s="106"/>
      <c r="AK28" s="53"/>
      <c r="AU28" s="49"/>
      <c r="AV28" s="351">
        <v>1</v>
      </c>
      <c r="AW28" s="352" t="s">
        <v>82</v>
      </c>
      <c r="AX28" s="490" t="str">
        <f>IF(AT25="","",IF(AT25&gt;AT26,AL25,AL26))</f>
        <v>Лука Стојчев (73)</v>
      </c>
      <c r="AY28" s="490"/>
      <c r="AZ28" s="490"/>
    </row>
    <row r="29" spans="1:52" s="42" customFormat="1" ht="15.6">
      <c r="C29" s="73"/>
      <c r="D29" s="74"/>
      <c r="E29" s="42">
        <v>8</v>
      </c>
      <c r="F29" s="180">
        <v>2</v>
      </c>
      <c r="G29" s="177" t="str">
        <f>IF(F29="","",VLOOKUP(F29,$C$3:$D$18,2,FALSE))</f>
        <v>Мартин Ристески (433)</v>
      </c>
      <c r="H29" s="101">
        <v>8</v>
      </c>
      <c r="I29" s="101">
        <v>3</v>
      </c>
      <c r="J29" s="101">
        <v>10</v>
      </c>
      <c r="K29" s="101"/>
      <c r="L29" s="101"/>
      <c r="M29" s="101"/>
      <c r="N29" s="101"/>
      <c r="O29" s="19">
        <f>IF(H28="","",SUMPRODUCT(--(H28:N28&lt;H29:N29)))</f>
        <v>0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1" t="str">
        <f>IF(AT25="","",IF(AT25&lt;AT26,AL25,AL26))</f>
        <v>Александар Јакимовски (178)</v>
      </c>
      <c r="AY29" s="491"/>
      <c r="AZ29" s="491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2" t="str">
        <f>IF(AT25=AT26,"",IF(AT34=AT35,AL34,IF(AT34&gt;AT35,AL34,AL35)))</f>
        <v>Лука Дворник (206)</v>
      </c>
      <c r="AY30" s="492"/>
      <c r="AZ30" s="492"/>
    </row>
    <row r="31" spans="1:52" ht="15.6">
      <c r="C31" s="73"/>
      <c r="D31" s="74"/>
      <c r="F31" s="179"/>
      <c r="P31" s="102"/>
      <c r="Q31" s="122" t="str">
        <f>IF(O28="","",IF(O28&gt;O29,G28,G29))</f>
        <v>Филип Ангела (299)</v>
      </c>
      <c r="R31" s="101">
        <v>11</v>
      </c>
      <c r="S31" s="101">
        <v>11</v>
      </c>
      <c r="T31" s="101">
        <v>11</v>
      </c>
      <c r="U31" s="101"/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2" t="str">
        <f>IF(AT25=AT26,"",IF(AT34=AT35,AL35,IF(AT34&lt;AT35,AL34,AL35)))</f>
        <v>Филип Ангела (299)</v>
      </c>
      <c r="AY31" s="492"/>
      <c r="AZ31" s="492"/>
    </row>
    <row r="32" spans="1:52" ht="15.6">
      <c r="C32" s="73"/>
      <c r="D32" s="74"/>
      <c r="F32" s="179"/>
      <c r="P32" s="108"/>
      <c r="Q32" s="122" t="str">
        <f>IF(O34="","",IF(O34&gt;O35,G34,G35))</f>
        <v>Кристијан Каламадевски (347)</v>
      </c>
      <c r="R32" s="101">
        <v>5</v>
      </c>
      <c r="S32" s="101">
        <v>9</v>
      </c>
      <c r="T32" s="101">
        <v>8</v>
      </c>
      <c r="U32" s="101"/>
      <c r="V32" s="101"/>
      <c r="W32" s="101"/>
      <c r="X32" s="101"/>
      <c r="Y32" s="19">
        <f>IF(R31="","",SUMPRODUCT(--(R31:X31&lt;R32:X32)))</f>
        <v>0</v>
      </c>
      <c r="AI32" s="106"/>
      <c r="AK32" s="53"/>
      <c r="AU32" s="49"/>
      <c r="AV32" s="113">
        <v>5</v>
      </c>
      <c r="AW32" s="114" t="s">
        <v>80</v>
      </c>
      <c r="AX32" s="493" t="str">
        <f>IF(Y7="","",IF(Y7&lt;Y8,Q7,Q8))</f>
        <v>Антонио Аврамски (144)</v>
      </c>
      <c r="AY32" s="493"/>
      <c r="AZ32" s="493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3" t="str">
        <f>IF(Y19="","",IF(Y19&lt;Y20,Q19,Q20))</f>
        <v>Ведран Рангелов (204)</v>
      </c>
      <c r="AY33" s="493"/>
      <c r="AZ33" s="493"/>
    </row>
    <row r="34" spans="3:52" ht="15.6">
      <c r="C34" s="73"/>
      <c r="D34" s="74"/>
      <c r="E34">
        <v>10</v>
      </c>
      <c r="F34" s="178">
        <v>14</v>
      </c>
      <c r="G34" s="177" t="str">
        <f>IF(F34="","",VLOOKUP(F34,$C$3:$D$18,2,FALSE))</f>
        <v>Ненад Тиловски (129)</v>
      </c>
      <c r="H34" s="101">
        <v>5</v>
      </c>
      <c r="I34" s="101">
        <v>7</v>
      </c>
      <c r="J34" s="101">
        <v>5</v>
      </c>
      <c r="K34" s="101"/>
      <c r="L34" s="101"/>
      <c r="M34" s="101"/>
      <c r="N34" s="101"/>
      <c r="O34" s="19">
        <f>IF(H34="","",SUMPRODUCT(--(H34:N34&gt;H35:N35)))</f>
        <v>0</v>
      </c>
      <c r="Z34" s="102"/>
      <c r="AI34" s="106"/>
      <c r="AK34" s="86"/>
      <c r="AL34" s="124" t="str">
        <f>IF(AI13="","",IF(AI13&lt;AI14,AA13,AA14))</f>
        <v>Лука Дворник (206)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3" t="str">
        <f>IF(Y31="","",IF(Y31&lt;Y32,Q31,Q32))</f>
        <v>Кристијан Каламадевски (347)</v>
      </c>
      <c r="AY34" s="493"/>
      <c r="AZ34" s="493"/>
    </row>
    <row r="35" spans="3:52">
      <c r="E35" s="362" t="s">
        <v>625</v>
      </c>
      <c r="F35" s="180">
        <v>11</v>
      </c>
      <c r="G35" s="177" t="str">
        <f>IF(F35="","",VLOOKUP(F35,$C$3:$D$18,2,FALSE))</f>
        <v>Кристијан Каламадевски (347)</v>
      </c>
      <c r="H35" s="101">
        <v>11</v>
      </c>
      <c r="I35" s="101">
        <v>11</v>
      </c>
      <c r="J35" s="101">
        <v>11</v>
      </c>
      <c r="K35" s="101"/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Филип Ангела (299)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3" t="str">
        <f>IF(Y43="","",IF(Y43&lt;Y44,Q43,Q44))</f>
        <v>Андреј Стојановски (47)</v>
      </c>
      <c r="AY35" s="493"/>
      <c r="AZ35" s="493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0" t="str">
        <f>IF(O4="","",IF(O4&lt;O5,G4,G5))</f>
        <v>Георгиј Стојаноски (344)</v>
      </c>
      <c r="AY36" s="510"/>
      <c r="AZ36" s="510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>Филип Ангела (299)</v>
      </c>
      <c r="AB37" s="101">
        <v>8</v>
      </c>
      <c r="AC37" s="101">
        <v>8</v>
      </c>
      <c r="AD37" s="101">
        <v>7</v>
      </c>
      <c r="AE37" s="101"/>
      <c r="AF37" s="101"/>
      <c r="AG37" s="101"/>
      <c r="AH37" s="101"/>
      <c r="AI37" s="19">
        <f>IF(AB37="","",SUMPRODUCT(--(AB37:AH37&gt;AB38:AH38)))</f>
        <v>0</v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0" t="str">
        <f>IF(O10="","",IF(O10&lt;O11,G10,G11))</f>
        <v>Давид Иванов (211)</v>
      </c>
      <c r="AY37" s="510"/>
      <c r="AZ37" s="510"/>
    </row>
    <row r="38" spans="3:52">
      <c r="F38" s="179"/>
      <c r="O38" s="34"/>
      <c r="Z38" s="108"/>
      <c r="AA38" s="121" t="str">
        <f>IF(Y43="","",IF(Y43&gt;Y44,Q43,Q44))</f>
        <v>Лука Стојчев (73)</v>
      </c>
      <c r="AB38" s="101">
        <v>11</v>
      </c>
      <c r="AC38" s="101">
        <v>11</v>
      </c>
      <c r="AD38" s="101">
        <v>11</v>
      </c>
      <c r="AE38" s="101"/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18">
        <v>9</v>
      </c>
      <c r="AW38" s="24" t="s">
        <v>20</v>
      </c>
      <c r="AX38" s="510" t="str">
        <f>IF(O16="","",IF(O16&lt;O17,G16,G17))</f>
        <v>Љупчо Треновски (404)</v>
      </c>
      <c r="AY38" s="510"/>
      <c r="AZ38" s="510"/>
    </row>
    <row r="39" spans="3:52">
      <c r="F39" s="179"/>
      <c r="Z39" s="102"/>
      <c r="AU39" s="49"/>
      <c r="AV39" s="118">
        <v>9</v>
      </c>
      <c r="AW39" s="24" t="s">
        <v>20</v>
      </c>
      <c r="AX39" s="510" t="str">
        <f>IF(O22="","",IF(O22&lt;O23,G22,G23))</f>
        <v>Петар Јуришиќ (361)</v>
      </c>
      <c r="AY39" s="510"/>
      <c r="AZ39" s="510"/>
    </row>
    <row r="40" spans="3:52" ht="15.6">
      <c r="E40" s="362" t="s">
        <v>625</v>
      </c>
      <c r="F40" s="178">
        <v>9</v>
      </c>
      <c r="G40" s="177" t="str">
        <f>IF(F40="","",VLOOKUP(F40,$C$3:$D$18,2,FALSE))</f>
        <v>Андреј Стојановски (47)</v>
      </c>
      <c r="H40" s="101">
        <v>11</v>
      </c>
      <c r="I40" s="101">
        <v>11</v>
      </c>
      <c r="J40" s="101">
        <v>11</v>
      </c>
      <c r="K40" s="101"/>
      <c r="L40" s="101"/>
      <c r="M40" s="101"/>
      <c r="N40" s="101"/>
      <c r="O40" s="19">
        <f>IF(H40="","",SUMPRODUCT(--(H40:N40&gt;H41:N41)))</f>
        <v>3</v>
      </c>
      <c r="Z40" s="102"/>
      <c r="AU40" s="49"/>
      <c r="AV40" s="118">
        <v>9</v>
      </c>
      <c r="AW40" s="24" t="s">
        <v>20</v>
      </c>
      <c r="AX40" s="510" t="str">
        <f>IF(O28="","",IF(O28&lt;O29,G28,G29))</f>
        <v>Мартин Ристески (433)</v>
      </c>
      <c r="AY40" s="510"/>
      <c r="AZ40" s="510"/>
    </row>
    <row r="41" spans="3:52" s="42" customFormat="1">
      <c r="E41" s="42">
        <v>12</v>
      </c>
      <c r="F41" s="180">
        <v>6</v>
      </c>
      <c r="G41" s="177" t="str">
        <f>IF(F41="","",VLOOKUP(F41,$C$3:$D$18,2,FALSE))</f>
        <v>Давид Јоноски (287)</v>
      </c>
      <c r="H41" s="101">
        <v>3</v>
      </c>
      <c r="I41" s="101">
        <v>7</v>
      </c>
      <c r="J41" s="101">
        <v>8</v>
      </c>
      <c r="K41" s="101"/>
      <c r="L41" s="101"/>
      <c r="M41" s="101"/>
      <c r="N41" s="101"/>
      <c r="O41" s="19">
        <f>IF(H40="","",SUMPRODUCT(--(H40:N40&lt;H41:N41)))</f>
        <v>0</v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0" t="str">
        <f>IF(O34="","",IF(O34&lt;O35,G34,G35))</f>
        <v>Ненад Тиловски (129)</v>
      </c>
      <c r="AY41" s="510"/>
      <c r="AZ41" s="510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0" t="str">
        <f>IF(O40="","",IF(O40&lt;O41,G40,G41))</f>
        <v>Давид Јоноски (287)</v>
      </c>
      <c r="AY42" s="510"/>
      <c r="AZ42" s="510"/>
    </row>
    <row r="43" spans="3:52">
      <c r="F43" s="179"/>
      <c r="P43" s="102"/>
      <c r="Q43" s="122" t="str">
        <f>IF(O40="","",IF(O40&gt;O41,G40,G41))</f>
        <v>Андреј Стојановски (47)</v>
      </c>
      <c r="R43" s="101">
        <v>6</v>
      </c>
      <c r="S43" s="101">
        <v>9</v>
      </c>
      <c r="T43" s="101">
        <v>7</v>
      </c>
      <c r="U43" s="101"/>
      <c r="V43" s="101"/>
      <c r="W43" s="101"/>
      <c r="X43" s="101"/>
      <c r="Y43" s="19">
        <f>IF(R43="","",SUMPRODUCT(--(R43:X43&gt;R44:X44)))</f>
        <v>0</v>
      </c>
      <c r="AU43" s="49"/>
      <c r="AV43" s="118">
        <v>9</v>
      </c>
      <c r="AW43" s="24" t="s">
        <v>20</v>
      </c>
      <c r="AX43" s="510" t="str">
        <f>IF(O46="","",IF(O46&lt;O47,G46,G47))</f>
        <v>Никола Ѓурчевски (209)</v>
      </c>
      <c r="AY43" s="510"/>
      <c r="AZ43" s="510"/>
    </row>
    <row r="44" spans="3:52">
      <c r="F44" s="179"/>
      <c r="P44" s="108"/>
      <c r="Q44" s="122" t="str">
        <f>IF(O46="","",IF(O46&gt;O47,G46,G47))</f>
        <v>Лука Стојчев (73)</v>
      </c>
      <c r="R44" s="101">
        <v>11</v>
      </c>
      <c r="S44" s="101">
        <v>11</v>
      </c>
      <c r="T44" s="101">
        <v>11</v>
      </c>
      <c r="U44" s="101"/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E46">
        <v>14</v>
      </c>
      <c r="F46" s="178">
        <v>12</v>
      </c>
      <c r="G46" s="177" t="str">
        <f>IF(F46="","",VLOOKUP(F46,$C$3:$D$18,2,FALSE))</f>
        <v>Никола Ѓурчевски (209)</v>
      </c>
      <c r="H46" s="101">
        <v>3</v>
      </c>
      <c r="I46" s="101">
        <v>3</v>
      </c>
      <c r="J46" s="101">
        <v>3</v>
      </c>
      <c r="K46" s="101"/>
      <c r="L46" s="101"/>
      <c r="M46" s="101"/>
      <c r="N46" s="101"/>
      <c r="O46" s="19">
        <f>IF(H46="","",SUMPRODUCT(--(H46:N46&gt;H47:N47)))</f>
        <v>0</v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>Лука Стојчев (73)</v>
      </c>
      <c r="H47" s="101">
        <v>11</v>
      </c>
      <c r="I47" s="101">
        <v>11</v>
      </c>
      <c r="J47" s="101">
        <v>11</v>
      </c>
      <c r="K47" s="101"/>
      <c r="L47" s="101"/>
      <c r="M47" s="101"/>
      <c r="N47" s="101"/>
      <c r="O47" s="19">
        <f>IF(H46="","",SUMPRODUCT(--(H46:N46&lt;H47:N47)))</f>
        <v>3</v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6"/>
      <c r="AY50" s="486"/>
      <c r="AZ50" s="486"/>
    </row>
    <row r="51" spans="6:52">
      <c r="AW51" s="75"/>
      <c r="AX51" s="486"/>
      <c r="AY51" s="486"/>
      <c r="AZ51" s="486"/>
    </row>
    <row r="52" spans="6:52">
      <c r="AW52" s="75"/>
      <c r="AX52" s="486"/>
      <c r="AY52" s="486"/>
      <c r="AZ52" s="486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4.4"/>
  <cols>
    <col min="2" max="2" width="11.88671875" customWidth="1"/>
    <col min="4" max="4" width="31.44140625" customWidth="1"/>
    <col min="5" max="5" width="24" style="356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96" t="s">
        <v>61</v>
      </c>
      <c r="D1" s="473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7" t="s">
        <v>125</v>
      </c>
      <c r="C2" s="277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81" t="s">
        <v>542</v>
      </c>
      <c r="F3">
        <v>1</v>
      </c>
      <c r="G3" s="63">
        <v>1</v>
      </c>
      <c r="H3" s="95" t="str">
        <f>IF(G3="","",VLOOKUP(G3,$C$3:$F$26,2,FALSE))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Мартин Ристески (433)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Лука Стојчев (73)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Петар Јуришиќ (361)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Лука Дворник (206)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Давид Јоноски (287)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Филип Ангела (299)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Георгиј Стојаноски (344)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Андреј Стојановски (47)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Ведран Рангелов (204)</v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Кристијан Каламадевски (347)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Никола Ѓурчевски (209)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>Антонио Аврамски (144)</v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4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>Ненад Тиловски (129)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4" t="str">
        <f>IF(BE25="","",IF(BE25&lt;BE26,AW25,AW26))</f>
        <v/>
      </c>
      <c r="BI16" s="474"/>
      <c r="BJ16" s="475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>Љупчо Треновски (404)</v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4"/>
      <c r="BI17" s="474"/>
      <c r="BJ17" s="475"/>
    </row>
    <row r="18" spans="2:63" ht="16.2" thickBot="1">
      <c r="B18" s="65" t="s">
        <v>57</v>
      </c>
      <c r="C18" s="65">
        <v>16</v>
      </c>
      <c r="D18" s="30" t="str">
        <f>IF(VIII!$X$3="","",VIII!$X$3)</f>
        <v>Давид Иванов (211)</v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4"/>
      <c r="BJ18" s="475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6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8" t="s">
        <v>58</v>
      </c>
      <c r="BJ20" s="476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1" t="s">
        <v>59</v>
      </c>
      <c r="BI21" s="479"/>
      <c r="BJ21" s="47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2"/>
      <c r="BI22" s="479"/>
      <c r="BJ22" s="484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3"/>
      <c r="BI23" s="480"/>
      <c r="BJ23" s="485"/>
    </row>
    <row r="24" spans="2:63" ht="15.6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Лука Стојчев (73)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7" t="s">
        <v>81</v>
      </c>
      <c r="BH27" s="488"/>
      <c r="BI27" s="488"/>
      <c r="BJ27" s="488"/>
      <c r="BK27" s="489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Лука Стојчев (73)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0" t="str">
        <f>IF(BE25="","",IF(BE25&gt;BE26,AW25,AW26))</f>
        <v/>
      </c>
      <c r="BJ28" s="490"/>
      <c r="BK28" s="490"/>
    </row>
    <row r="29" spans="2:63" s="42" customFormat="1" ht="15.6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1" t="str">
        <f>IF(BE25="","",IF(BE25&lt;BE26,AW25,AW26))</f>
        <v/>
      </c>
      <c r="BJ29" s="491"/>
      <c r="BK29" s="491"/>
    </row>
    <row r="30" spans="2:63" ht="16.2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2" t="str">
        <f>IF(BE25=BE26,"",IF(BE34=BE35,AW34,IF(BE34&gt;BE35,AW34,AW35)))</f>
        <v/>
      </c>
      <c r="BJ30" s="492"/>
      <c r="BK30" s="492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2" t="str">
        <f>IF(BE25=BE26,"",IF(BE34=BE35,AW35,IF(BE34&lt;BE35,AW34,AW35)))</f>
        <v/>
      </c>
      <c r="BJ31" s="492"/>
      <c r="BK31" s="492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3" t="str">
        <f>IF(AJ7="","",IF(AJ7&lt;AJ8,AB7,AB8))</f>
        <v/>
      </c>
      <c r="BJ32" s="493"/>
      <c r="BK32" s="493"/>
    </row>
    <row r="33" spans="3:63" s="42" customFormat="1" ht="15.6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3" t="str">
        <f>IF(AJ19="","",IF(AJ19&lt;AJ20,AB19,AB20))</f>
        <v/>
      </c>
      <c r="BJ33" s="493"/>
      <c r="BK33" s="493"/>
    </row>
    <row r="34" spans="3:63" ht="15.6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3" t="str">
        <f>IF(AJ31="","",IF(AJ31&lt;AJ32,AB31,AB32))</f>
        <v/>
      </c>
      <c r="BJ34" s="493"/>
      <c r="BK34" s="49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3" t="str">
        <f>IF(AJ43="","",IF(AJ43&lt;AJ44,AB43,AB44))</f>
        <v/>
      </c>
      <c r="BJ35" s="493"/>
      <c r="BK35" s="493"/>
    </row>
    <row r="36" spans="3:63" ht="15.6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0" t="str">
        <f>IF(Z4="","",IF(Z4&lt;Z5,R4,R5))</f>
        <v/>
      </c>
      <c r="BJ36" s="510"/>
      <c r="BK36" s="510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0" t="str">
        <f>IF(Z10="","",IF(Z10&lt;Z11,R10,R11))</f>
        <v/>
      </c>
      <c r="BJ37" s="510"/>
      <c r="BK37" s="51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0" t="str">
        <f>IF(Z16="","",IF(Z16&lt;Z17,R16,R17))</f>
        <v/>
      </c>
      <c r="BJ38" s="510"/>
      <c r="BK38" s="510"/>
    </row>
    <row r="39" spans="3:63" ht="15.6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0" t="str">
        <f>IF(Z22="","",IF(Z22&lt;Z23,R22,R23))</f>
        <v/>
      </c>
      <c r="BJ39" s="510"/>
      <c r="BK39" s="51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0" t="str">
        <f>IF(Z28="","",IF(Z28&lt;Z29,R28,R29))</f>
        <v/>
      </c>
      <c r="BJ40" s="510"/>
      <c r="BK40" s="510"/>
    </row>
    <row r="41" spans="3:63" s="42" customFormat="1" ht="15.6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0" t="str">
        <f>IF(Z34="","",IF(Z34&lt;Z35,R34,R35))</f>
        <v/>
      </c>
      <c r="BJ41" s="510"/>
      <c r="BK41" s="510"/>
    </row>
    <row r="42" spans="3:63" ht="15.6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0" t="str">
        <f>IF(Z40="","",IF(Z40&lt;Z41,R40,R41))</f>
        <v/>
      </c>
      <c r="BJ42" s="510"/>
      <c r="BK42" s="51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0" t="str">
        <f>IF(Z46="","",IF(Z46&lt;Z47,R46,R47))</f>
        <v/>
      </c>
      <c r="BJ43" s="510"/>
      <c r="BK43" s="51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6"/>
      <c r="BJ50" s="486"/>
      <c r="BK50" s="486"/>
    </row>
    <row r="51" spans="5:63">
      <c r="H51"/>
      <c r="I51"/>
      <c r="J51"/>
      <c r="K51"/>
      <c r="L51"/>
      <c r="M51"/>
      <c r="N51"/>
      <c r="O51"/>
      <c r="P51"/>
      <c r="BH51" s="75"/>
      <c r="BI51" s="486"/>
      <c r="BJ51" s="486"/>
      <c r="BK51" s="486"/>
    </row>
    <row r="52" spans="5:63">
      <c r="H52"/>
      <c r="I52"/>
      <c r="J52"/>
      <c r="K52"/>
      <c r="L52"/>
      <c r="M52"/>
      <c r="N52"/>
      <c r="O52"/>
      <c r="P52"/>
      <c r="BH52" s="75"/>
      <c r="BI52" s="486"/>
      <c r="BJ52" s="486"/>
      <c r="BK52" s="486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62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96" t="s">
        <v>61</v>
      </c>
      <c r="D1" s="473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7" t="s">
        <v>125</v>
      </c>
      <c r="C2" s="277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62" t="s">
        <v>536</v>
      </c>
      <c r="F3">
        <v>1</v>
      </c>
      <c r="G3" s="63">
        <v>1</v>
      </c>
      <c r="H3" s="95" t="str">
        <f>IF(G3="","",VLOOKUP(G3,$C$3:$E$26,2,FALSE))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Мартин Ристески (433)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Лука Стојчев (73)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Петар Јуришиќ (361)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Лука Дворник (206)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Давид Јоноски (287)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Филип Ангела (299)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Георгиј Стојаноски (344)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Андреј Стојановски (47)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Ведран Рангелов (204)</v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Кристијан Каламадевски (347)</v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Никола Ѓурчевски (209)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>Антонио Аврамски (144)</v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4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>Ненад Тиловски (129)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4" t="str">
        <f>IF(BE25="","",IF(BE25&lt;BE26,AW25,AW26))</f>
        <v/>
      </c>
      <c r="BI16" s="474"/>
      <c r="BJ16" s="475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>Љупчо Треновски (404)</v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4"/>
      <c r="BI17" s="474"/>
      <c r="BJ17" s="475"/>
    </row>
    <row r="18" spans="2:63" ht="16.2" thickBot="1">
      <c r="B18" s="65" t="s">
        <v>57</v>
      </c>
      <c r="C18" s="65">
        <v>16</v>
      </c>
      <c r="D18" s="30" t="str">
        <f>IF(VIII!$X$3="","",VIII!$X$3)</f>
        <v>Давид Иванов (211)</v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4"/>
      <c r="BJ18" s="475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6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8" t="s">
        <v>58</v>
      </c>
      <c r="BJ20" s="476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1" t="s">
        <v>59</v>
      </c>
      <c r="BI21" s="479"/>
      <c r="BJ21" s="47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2"/>
      <c r="BI22" s="479"/>
      <c r="BJ22" s="484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3"/>
      <c r="BI23" s="480"/>
      <c r="BJ23" s="485"/>
    </row>
    <row r="24" spans="2:63" ht="16.2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Лука Стојчев (73)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7" t="s">
        <v>81</v>
      </c>
      <c r="BH27" s="488"/>
      <c r="BI27" s="488"/>
      <c r="BJ27" s="488"/>
      <c r="BK27" s="489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Лука Стојчев (73)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0" t="str">
        <f>IF(BE25="","",IF(BE25&gt;BE26,AW25,AW26))</f>
        <v/>
      </c>
      <c r="BJ28" s="490"/>
      <c r="BK28" s="490"/>
    </row>
    <row r="29" spans="2:63" s="42" customFormat="1" ht="15.6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1" t="str">
        <f>IF(BE25="","",IF(BE25&lt;BE26,AW25,AW26))</f>
        <v/>
      </c>
      <c r="BJ29" s="491"/>
      <c r="BK29" s="491"/>
    </row>
    <row r="30" spans="2:63" ht="16.2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2" t="str">
        <f>IF(BE25=BE26,"",IF(BE34=BE35,AW34,IF(BE34&gt;BE35,AW34,AW35)))</f>
        <v/>
      </c>
      <c r="BJ30" s="492"/>
      <c r="BK30" s="492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2" t="str">
        <f>IF(BE25=BE26,"",IF(BE34=BE35,AW35,IF(BE34&lt;BE35,AW34,AW35)))</f>
        <v/>
      </c>
      <c r="BJ31" s="492"/>
      <c r="BK31" s="492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3" t="str">
        <f>IF(AJ7="","",IF(AJ7&lt;AJ8,AB7,AB8))</f>
        <v/>
      </c>
      <c r="BJ32" s="493"/>
      <c r="BK32" s="493"/>
    </row>
    <row r="33" spans="3:63" s="42" customFormat="1" ht="15.6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3" t="str">
        <f>IF(AJ19="","",IF(AJ19&lt;AJ20,AB19,AB20))</f>
        <v/>
      </c>
      <c r="BJ33" s="493"/>
      <c r="BK33" s="493"/>
    </row>
    <row r="34" spans="3:63" ht="15.6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3" t="str">
        <f>IF(AJ31="","",IF(AJ31&lt;AJ32,AB31,AB32))</f>
        <v/>
      </c>
      <c r="BJ34" s="493"/>
      <c r="BK34" s="49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3" t="str">
        <f>IF(AJ43="","",IF(AJ43&lt;AJ44,AB43,AB44))</f>
        <v/>
      </c>
      <c r="BJ35" s="493"/>
      <c r="BK35" s="493"/>
    </row>
    <row r="36" spans="3:63" ht="15.6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0" t="str">
        <f>IF(Z4="","",IF(Z4&lt;Z5,R4,R5))</f>
        <v/>
      </c>
      <c r="BJ36" s="510"/>
      <c r="BK36" s="510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0" t="str">
        <f>IF(Z10="","",IF(Z10&lt;Z11,R10,R11))</f>
        <v/>
      </c>
      <c r="BJ37" s="510"/>
      <c r="BK37" s="51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0" t="str">
        <f>IF(Z16="","",IF(Z16&lt;Z17,R16,R17))</f>
        <v/>
      </c>
      <c r="BJ38" s="510"/>
      <c r="BK38" s="510"/>
    </row>
    <row r="39" spans="3:63" ht="15.6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0" t="str">
        <f>IF(Z22="","",IF(Z22&lt;Z23,R22,R23))</f>
        <v/>
      </c>
      <c r="BJ39" s="510"/>
      <c r="BK39" s="51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0" t="str">
        <f>IF(Z28="","",IF(Z28&lt;Z29,R28,R29))</f>
        <v/>
      </c>
      <c r="BJ40" s="510"/>
      <c r="BK40" s="510"/>
    </row>
    <row r="41" spans="3:63" s="42" customFormat="1" ht="15.6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0" t="str">
        <f>IF(Z34="","",IF(Z34&lt;Z35,R34,R35))</f>
        <v/>
      </c>
      <c r="BJ41" s="510"/>
      <c r="BK41" s="510"/>
    </row>
    <row r="42" spans="3:63" ht="15.6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0" t="str">
        <f>IF(Z40="","",IF(Z40&lt;Z41,R40,R41))</f>
        <v/>
      </c>
      <c r="BJ42" s="510"/>
      <c r="BK42" s="51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0" t="str">
        <f>IF(Z46="","",IF(Z46&lt;Z47,R46,R47))</f>
        <v/>
      </c>
      <c r="BJ43" s="510"/>
      <c r="BK43" s="51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6"/>
      <c r="BJ50" s="486"/>
      <c r="BK50" s="486"/>
    </row>
    <row r="51" spans="5:63">
      <c r="H51"/>
      <c r="I51"/>
      <c r="J51"/>
      <c r="K51"/>
      <c r="L51"/>
      <c r="M51"/>
      <c r="N51"/>
      <c r="O51"/>
      <c r="P51"/>
      <c r="BH51" s="75"/>
      <c r="BI51" s="486"/>
      <c r="BJ51" s="486"/>
      <c r="BK51" s="486"/>
    </row>
    <row r="52" spans="5:63">
      <c r="H52"/>
      <c r="I52"/>
      <c r="J52"/>
      <c r="K52"/>
      <c r="L52"/>
      <c r="M52"/>
      <c r="N52"/>
      <c r="O52"/>
      <c r="P52"/>
      <c r="BH52" s="75"/>
      <c r="BI52" s="486"/>
      <c r="BJ52" s="486"/>
      <c r="BK52" s="486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62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496" t="s">
        <v>61</v>
      </c>
      <c r="D1" s="473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Мартин Ристески (433)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Лука Стојчев (73)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Петар Јуришиќ (361)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Лука Дворник (206)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Давид Јоноски (287)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Филип Ангела (299)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>Георгиј Стојаноски (344)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Андреј Стојановски (47)</v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>Ведран Рангелов (204)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Кристијан Каламадевски (347)</v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>Никола Ѓурчевски (209)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Антонио Аврамски (144)</v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4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Ненад Тиловски (129)</v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4" t="str">
        <f>IF(BD33=BD34,"",IF(BD33="","",IF(BD33&lt;BD34,AV33,AV34)))</f>
        <v/>
      </c>
      <c r="BG16" s="474"/>
      <c r="BH16" s="475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Љупчо Треновски (404)</v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4"/>
      <c r="BG17" s="474"/>
      <c r="BH17" s="475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>Давид Иванов (211)</v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4"/>
      <c r="BH18" s="475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6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78" t="s">
        <v>58</v>
      </c>
      <c r="BH20" s="476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79"/>
      <c r="BH21" s="477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1" t="s">
        <v>59</v>
      </c>
      <c r="BG22" s="479"/>
      <c r="BH22" s="484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2"/>
      <c r="BG23" s="480"/>
      <c r="BH23" s="485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5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5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4" t="str">
        <f>IF(BD33=BD34,"",IF(BD33="","",IF(BD33&lt;BD34,AV33,AV34)))</f>
        <v/>
      </c>
      <c r="BG42" s="515"/>
      <c r="BH42" s="515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4"/>
      <c r="BG43" s="42"/>
      <c r="BH43" s="515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4"/>
      <c r="BG44" s="42"/>
      <c r="BH44" s="515"/>
    </row>
    <row r="45" spans="2:60" s="42" customFormat="1" ht="16.2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6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78" t="s">
        <v>58</v>
      </c>
      <c r="BH46" s="476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79"/>
      <c r="BH47" s="513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1" t="s">
        <v>59</v>
      </c>
      <c r="BG48" s="479"/>
      <c r="BH48" s="484" t="s">
        <v>60</v>
      </c>
    </row>
    <row r="49" spans="5:61" s="42" customFormat="1" ht="16.2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2"/>
      <c r="BG49" s="480"/>
      <c r="BH49" s="485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7" t="s">
        <v>81</v>
      </c>
      <c r="BF51" s="488"/>
      <c r="BG51" s="488"/>
      <c r="BH51" s="488"/>
      <c r="BI51" s="489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6" t="str">
        <f>IF(BD33="","",IF(BD33&gt;BD34,AV33,AV34))</f>
        <v/>
      </c>
      <c r="BH52" s="516"/>
      <c r="BI52" s="516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1" t="str">
        <f>IF(BD33=BD34,"",IF(BD33="","",IF(BD33&lt;BD34,AV33,AV34)))</f>
        <v/>
      </c>
      <c r="BH53" s="491"/>
      <c r="BI53" s="491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2" t="str">
        <f>IF(BD33=BD34,"",IF(BD41=BD42,AV41,IF(BD41&gt;BD42,AV41,AV42)))</f>
        <v/>
      </c>
      <c r="BH54" s="492"/>
      <c r="BI54" s="492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2" t="str">
        <f>IF(BD33=BD34,"",IF(BD41=BD42,AV42,IF(BD42&lt;BD41,AV42,AV41)))</f>
        <v/>
      </c>
      <c r="BH55" s="492"/>
      <c r="BI55" s="492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3" t="str">
        <f>IF(AI9="","",IF(AI9&lt;AI10,AA9,AA10))</f>
        <v/>
      </c>
      <c r="BH56" s="493"/>
      <c r="BI56" s="493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3" t="str">
        <f>IF(AI25="","",IF(AI25&lt;AI26,AA25,AA26))</f>
        <v/>
      </c>
      <c r="BH57" s="493"/>
      <c r="BI57" s="493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3" t="str">
        <f>IF(AI41="","",IF(AI41&lt;AI42,AA41,AA42))</f>
        <v/>
      </c>
      <c r="BH58" s="493"/>
      <c r="BI58" s="493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3" t="str">
        <f>IF(AI57="","",IF(AI57&lt;AI58,AA57,AA58))</f>
        <v/>
      </c>
      <c r="BH59" s="493"/>
      <c r="BI59" s="493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0" t="str">
        <f>IF(Y5="","",IF(Y5&lt;Y6,Q5,Q6))</f>
        <v/>
      </c>
      <c r="BH60" s="510"/>
      <c r="BI60" s="510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0" t="str">
        <f>IF(Y13="","",IF(Y13&lt;Y14,Q13,Q14))</f>
        <v/>
      </c>
      <c r="BH61" s="510"/>
      <c r="BI61" s="510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0" t="str">
        <f>IF(Y21="","",IF(Y21&lt;Y22,Q21,Q22))</f>
        <v/>
      </c>
      <c r="BH62" s="510"/>
      <c r="BI62" s="510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0" t="str">
        <f>IF(Y29="","",IF(Y29&lt;Y30,Q29,Q30))</f>
        <v/>
      </c>
      <c r="BH63" s="510"/>
      <c r="BI63" s="510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0" t="str">
        <f>IF(Y37="","",IF(Y37&lt;Y38,Q37,Q38))</f>
        <v/>
      </c>
      <c r="BH64" s="510"/>
      <c r="BI64" s="510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0" t="str">
        <f>IF(Y45="","",IF(Y45&lt;Y46,Q45,Q46))</f>
        <v/>
      </c>
      <c r="BH65" s="510"/>
      <c r="BI65" s="510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0" t="str">
        <f>IF(Y53="","",IF(Y53&lt;Y54,Q53,Q54))</f>
        <v/>
      </c>
      <c r="BH66" s="510"/>
      <c r="BI66" s="510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0" t="str">
        <f>IF(Y61="","",IF(Y61&lt;Y62,Q61,Q62))</f>
        <v/>
      </c>
      <c r="BH67" s="510"/>
      <c r="BI67" s="510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496" t="s">
        <v>61</v>
      </c>
      <c r="D1" s="473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77" t="s">
        <v>125</v>
      </c>
      <c r="C2" s="277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Мартин Ристески (433)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Лука Стојчев (73)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Петар Јуришиќ (361)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Лука Дворник (206)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Давид Јоноски (287)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Филип Ангела (299)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Георгиј Стојаноски (344)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>Андреј Стојановски (47)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>Ведран Рангелов (204)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>Кристијан Каламадевски (347)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>Никола Ѓурчевски (209)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>Антонио Аврамски (144)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>Ненад Тиловски (129)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>Љупчо Треновски (404)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>Давид Иванов (211)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2022-02-20T16:39:34Z</dcterms:modified>
</cp:coreProperties>
</file>