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3256" windowHeight="12336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K8" i="19"/>
  <c r="K14"/>
  <c r="K3"/>
  <c r="K4"/>
  <c r="K7"/>
  <c r="K5"/>
  <c r="K9"/>
  <c r="K10"/>
  <c r="K12"/>
  <c r="K13"/>
  <c r="K15"/>
  <c r="K1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6"/>
  <c r="J6"/>
  <c r="I6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J26"/>
  <c r="AJ25"/>
  <c r="O20"/>
  <c r="O19"/>
  <c r="Y14"/>
  <c r="Y13"/>
  <c r="O8"/>
  <c r="O7"/>
  <c r="AN29" l="1"/>
  <c r="AN15"/>
  <c r="AN30"/>
  <c r="AN28"/>
  <c r="AN33"/>
  <c r="AN34"/>
  <c r="Q37"/>
  <c r="AN32"/>
  <c r="AN31"/>
  <c r="AB25"/>
  <c r="AB34"/>
  <c r="AM16"/>
  <c r="Q14"/>
  <c r="AO16"/>
  <c r="AB26"/>
  <c r="AM31"/>
  <c r="Q13"/>
  <c r="AO19"/>
  <c r="Q38"/>
  <c r="H48" i="48"/>
  <c r="R47" s="1"/>
  <c r="Z47"/>
  <c r="Z46"/>
  <c r="AB44" s="1"/>
  <c r="R46"/>
  <c r="H45"/>
  <c r="AJ44"/>
  <c r="BI43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I35"/>
  <c r="BE35"/>
  <c r="Z35"/>
  <c r="BE34"/>
  <c r="Z34"/>
  <c r="BI41" s="1"/>
  <c r="H33"/>
  <c r="R34" s="1"/>
  <c r="AJ32"/>
  <c r="BH31"/>
  <c r="BG31"/>
  <c r="AJ31"/>
  <c r="AL37" s="1"/>
  <c r="BH30"/>
  <c r="P30"/>
  <c r="H30"/>
  <c r="Z29"/>
  <c r="R29"/>
  <c r="P29"/>
  <c r="H29"/>
  <c r="BI28"/>
  <c r="Z28"/>
  <c r="AB31" s="1"/>
  <c r="BE26"/>
  <c r="BE25"/>
  <c r="BI30" s="1"/>
  <c r="H24"/>
  <c r="R23" s="1"/>
  <c r="Z23"/>
  <c r="Z22"/>
  <c r="BI39" s="1"/>
  <c r="H21"/>
  <c r="R22" s="1"/>
  <c r="AJ20"/>
  <c r="AB20"/>
  <c r="AJ19"/>
  <c r="AL14" s="1"/>
  <c r="AB19"/>
  <c r="P18"/>
  <c r="H18"/>
  <c r="Z17"/>
  <c r="P17"/>
  <c r="R17" s="1"/>
  <c r="H17"/>
  <c r="BH16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AB7"/>
  <c r="P6"/>
  <c r="H6"/>
  <c r="Z5"/>
  <c r="P5"/>
  <c r="R5" s="1"/>
  <c r="H5"/>
  <c r="Z4"/>
  <c r="BI36" s="1"/>
  <c r="BI29" l="1"/>
  <c r="BJ16"/>
  <c r="BI33"/>
  <c r="BI37"/>
  <c r="BI40"/>
  <c r="BI42"/>
  <c r="AL13"/>
  <c r="BJ19"/>
  <c r="BI31"/>
  <c r="AW35"/>
  <c r="AB32"/>
  <c r="AW25"/>
  <c r="BI34"/>
  <c r="G5" i="26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M31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4" i="19"/>
  <c r="J3"/>
  <c r="J4"/>
  <c r="J7"/>
  <c r="J5"/>
  <c r="J9"/>
  <c r="J10"/>
  <c r="J12"/>
  <c r="J13"/>
  <c r="J15"/>
  <c r="J1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8"/>
  <c r="I8"/>
  <c r="I14"/>
  <c r="I3"/>
  <c r="I4"/>
  <c r="I7"/>
  <c r="I5"/>
  <c r="I9"/>
  <c r="I10"/>
  <c r="I12"/>
  <c r="I13"/>
  <c r="I15"/>
  <c r="I11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4" l="1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H6"/>
  <c r="AC6" s="1"/>
  <c r="F6"/>
  <c r="AB6" s="1"/>
  <c r="AJ5"/>
  <c r="AO4" s="1"/>
  <c r="AI5"/>
  <c r="AN6" s="1"/>
  <c r="AC5"/>
  <c r="I5"/>
  <c r="H5"/>
  <c r="AJ4"/>
  <c r="AO5" s="1"/>
  <c r="AI4"/>
  <c r="AG4" s="1"/>
  <c r="AH4"/>
  <c r="AM6" s="1"/>
  <c r="P4"/>
  <c r="M4"/>
  <c r="J4"/>
  <c r="AC4" s="1"/>
  <c r="G4"/>
  <c r="F4"/>
  <c r="AB4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AG6" s="1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H4"/>
  <c r="AM6" s="1"/>
  <c r="L4"/>
  <c r="AD4" s="1"/>
  <c r="K4"/>
  <c r="F4"/>
  <c r="AB4" s="1"/>
  <c r="AO3"/>
  <c r="AN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N6"/>
  <c r="AJ6"/>
  <c r="AI6"/>
  <c r="AH6"/>
  <c r="AM4" s="1"/>
  <c r="Q6"/>
  <c r="J6"/>
  <c r="AD6" s="1"/>
  <c r="H6"/>
  <c r="AC6" s="1"/>
  <c r="G6"/>
  <c r="AJ5"/>
  <c r="AO4" s="1"/>
  <c r="AI5"/>
  <c r="N5"/>
  <c r="M5"/>
  <c r="L5"/>
  <c r="AD5" s="1"/>
  <c r="I5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G5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P4" l="1"/>
  <c r="AN3" i="45"/>
  <c r="Q4"/>
  <c r="AN6" i="42"/>
  <c r="AG4" i="43"/>
  <c r="L4" i="45"/>
  <c r="AD4" s="1"/>
  <c r="AP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R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Q7" s="1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AK5"/>
  <c r="I3"/>
  <c r="O4"/>
  <c r="AK6" i="42"/>
  <c r="R6" s="1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AC5"/>
  <c r="P5"/>
  <c r="O5"/>
  <c r="N5"/>
  <c r="M5"/>
  <c r="L5"/>
  <c r="AD5" s="1"/>
  <c r="I5"/>
  <c r="H5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H6"/>
  <c r="AC6"/>
  <c r="AB6"/>
  <c r="P6"/>
  <c r="K6"/>
  <c r="J6"/>
  <c r="AD6" s="1"/>
  <c r="H6"/>
  <c r="F6"/>
  <c r="AN5"/>
  <c r="AJ5"/>
  <c r="AO4" s="1"/>
  <c r="AI5"/>
  <c r="O5"/>
  <c r="N5"/>
  <c r="M5"/>
  <c r="L5"/>
  <c r="AD5" s="1"/>
  <c r="I5"/>
  <c r="H5"/>
  <c r="AC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N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AP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M3"/>
  <c r="L3"/>
  <c r="AD3" s="1"/>
  <c r="K3"/>
  <c r="J3"/>
  <c r="AC3" s="1"/>
  <c r="AG4" i="40" l="1"/>
  <c r="AG4" i="41"/>
  <c r="R5" i="43"/>
  <c r="P7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K3"/>
  <c r="R3" s="1"/>
  <c r="AG5"/>
  <c r="M3"/>
  <c r="G5"/>
  <c r="O6"/>
  <c r="AG6"/>
  <c r="R6" s="1"/>
  <c r="P3"/>
  <c r="P7" s="1"/>
  <c r="AG3"/>
  <c r="N4"/>
  <c r="N3"/>
  <c r="O3"/>
  <c r="AM4"/>
  <c r="O4"/>
  <c r="AK6" i="40"/>
  <c r="Q7"/>
  <c r="AN6"/>
  <c r="AP6" s="1"/>
  <c r="L3"/>
  <c r="AD3" s="1"/>
  <c r="AK3"/>
  <c r="R3" s="1"/>
  <c r="F5"/>
  <c r="AB5" s="1"/>
  <c r="P5"/>
  <c r="AG5"/>
  <c r="R5" s="1"/>
  <c r="N6"/>
  <c r="M3"/>
  <c r="G5"/>
  <c r="O6"/>
  <c r="AG6"/>
  <c r="O3"/>
  <c r="AM4"/>
  <c r="AP4" s="1"/>
  <c r="P3"/>
  <c r="P7" s="1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I6"/>
  <c r="AN5" s="1"/>
  <c r="AH6"/>
  <c r="Q6"/>
  <c r="P6"/>
  <c r="O6"/>
  <c r="N6"/>
  <c r="J6"/>
  <c r="AD6" s="1"/>
  <c r="H6"/>
  <c r="AC6" s="1"/>
  <c r="F6"/>
  <c r="AB6" s="1"/>
  <c r="AJ5"/>
  <c r="AO4" s="1"/>
  <c r="AI5"/>
  <c r="AN6" s="1"/>
  <c r="AG5"/>
  <c r="P5"/>
  <c r="N5"/>
  <c r="M5"/>
  <c r="L5"/>
  <c r="AD5" s="1"/>
  <c r="I5"/>
  <c r="F5"/>
  <c r="AB5" s="1"/>
  <c r="AM4"/>
  <c r="AJ4"/>
  <c r="AO5" s="1"/>
  <c r="AI4"/>
  <c r="AH4"/>
  <c r="AM6" s="1"/>
  <c r="P4"/>
  <c r="M4"/>
  <c r="J4"/>
  <c r="AC4" s="1"/>
  <c r="G4"/>
  <c r="F4"/>
  <c r="AB4" s="1"/>
  <c r="AO3"/>
  <c r="AJ3"/>
  <c r="AO6" s="1"/>
  <c r="AI3"/>
  <c r="AN4" s="1"/>
  <c r="AH3"/>
  <c r="AM5" s="1"/>
  <c r="M3"/>
  <c r="L3"/>
  <c r="AD3" s="1"/>
  <c r="K3"/>
  <c r="J3"/>
  <c r="AC3" s="1"/>
  <c r="I3"/>
  <c r="H3"/>
  <c r="AB3" s="1"/>
  <c r="AG4" l="1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R6" s="1"/>
  <c r="AK4"/>
  <c r="R4" s="1"/>
  <c r="H5"/>
  <c r="AC5" s="1"/>
  <c r="O3"/>
  <c r="N3"/>
  <c r="AN3"/>
  <c r="AP3" s="1"/>
  <c r="L4"/>
  <c r="AD4" s="1"/>
  <c r="P3"/>
  <c r="P7" s="1"/>
  <c r="AG3"/>
  <c r="N4"/>
  <c r="O4"/>
  <c r="I6"/>
  <c r="O5"/>
  <c r="G6" i="10"/>
  <c r="K6"/>
  <c r="G4"/>
  <c r="Q4"/>
  <c r="O3"/>
  <c r="AM6"/>
  <c r="AJ6"/>
  <c r="AI6"/>
  <c r="AN5" s="1"/>
  <c r="AH6"/>
  <c r="AM4" s="1"/>
  <c r="AB6"/>
  <c r="J6"/>
  <c r="AD6" s="1"/>
  <c r="H6"/>
  <c r="AC6" s="1"/>
  <c r="F6"/>
  <c r="AJ5"/>
  <c r="AG5" s="1"/>
  <c r="P5" s="1"/>
  <c r="AI5"/>
  <c r="AN6" s="1"/>
  <c r="AM3"/>
  <c r="I5"/>
  <c r="F5"/>
  <c r="AB5" s="1"/>
  <c r="AJ4"/>
  <c r="AO5" s="1"/>
  <c r="AI4"/>
  <c r="AH4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AB6" s="1"/>
  <c r="G6"/>
  <c r="J6"/>
  <c r="L5"/>
  <c r="P3"/>
  <c r="AJ6"/>
  <c r="AO3" s="1"/>
  <c r="AI6"/>
  <c r="AN5" s="1"/>
  <c r="AH6"/>
  <c r="AM4" s="1"/>
  <c r="H6"/>
  <c r="AC6" s="1"/>
  <c r="AJ5"/>
  <c r="AI5"/>
  <c r="AN6" s="1"/>
  <c r="I5"/>
  <c r="F5"/>
  <c r="AB5" s="1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Q3"/>
  <c r="M3"/>
  <c r="L3"/>
  <c r="AD3" s="1"/>
  <c r="K3"/>
  <c r="J3"/>
  <c r="AC3" s="1"/>
  <c r="I3"/>
  <c r="H3"/>
  <c r="AB3" s="1"/>
  <c r="H5" i="7"/>
  <c r="AC5" s="1"/>
  <c r="P6"/>
  <c r="I3"/>
  <c r="I6"/>
  <c r="F5"/>
  <c r="AJ6"/>
  <c r="AO3" s="1"/>
  <c r="AI6"/>
  <c r="AN5" s="1"/>
  <c r="AH6"/>
  <c r="Q6"/>
  <c r="N6"/>
  <c r="K6"/>
  <c r="J6"/>
  <c r="AD6" s="1"/>
  <c r="H6"/>
  <c r="AC6" s="1"/>
  <c r="G6"/>
  <c r="AO5"/>
  <c r="AJ5"/>
  <c r="AO4" s="1"/>
  <c r="AI5"/>
  <c r="AN6" s="1"/>
  <c r="AM3"/>
  <c r="M5"/>
  <c r="L5"/>
  <c r="AD5" s="1"/>
  <c r="I5"/>
  <c r="AM4"/>
  <c r="AJ4"/>
  <c r="AI4"/>
  <c r="AN3" s="1"/>
  <c r="AH4"/>
  <c r="AM6" s="1"/>
  <c r="AB4"/>
  <c r="Q4"/>
  <c r="P4"/>
  <c r="N4"/>
  <c r="M4"/>
  <c r="J4"/>
  <c r="AC4" s="1"/>
  <c r="G4"/>
  <c r="F4"/>
  <c r="AJ3"/>
  <c r="AO6" s="1"/>
  <c r="AI3"/>
  <c r="AG3" s="1"/>
  <c r="AH3"/>
  <c r="AM5" s="1"/>
  <c r="AD3"/>
  <c r="L3"/>
  <c r="H3"/>
  <c r="AB3" s="1"/>
  <c r="K4" i="6"/>
  <c r="G6"/>
  <c r="K6"/>
  <c r="G4"/>
  <c r="AJ6"/>
  <c r="AI6"/>
  <c r="AH6"/>
  <c r="AM4" s="1"/>
  <c r="J6"/>
  <c r="AD6" s="1"/>
  <c r="F6"/>
  <c r="AN5"/>
  <c r="AJ5"/>
  <c r="AI5"/>
  <c r="AN6" s="1"/>
  <c r="M5"/>
  <c r="L5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K3"/>
  <c r="J3"/>
  <c r="I3"/>
  <c r="H3"/>
  <c r="AB3" s="1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G6"/>
  <c r="I3"/>
  <c r="I6"/>
  <c r="F5"/>
  <c r="AJ6"/>
  <c r="AO3" s="1"/>
  <c r="AI6"/>
  <c r="AN5" s="1"/>
  <c r="AH6"/>
  <c r="K6"/>
  <c r="J6"/>
  <c r="AD6" s="1"/>
  <c r="H6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B3" s="1"/>
  <c r="AC4" i="6" l="1"/>
  <c r="AC5"/>
  <c r="AD3"/>
  <c r="AB6"/>
  <c r="N5"/>
  <c r="AD5"/>
  <c r="AG5"/>
  <c r="P5" s="1"/>
  <c r="O3"/>
  <c r="AC3"/>
  <c r="N3"/>
  <c r="AC4" i="5"/>
  <c r="AC5"/>
  <c r="AD5"/>
  <c r="AD6"/>
  <c r="O3"/>
  <c r="AC6"/>
  <c r="AC3"/>
  <c r="AC5" i="24"/>
  <c r="AB4"/>
  <c r="AC6"/>
  <c r="AG4"/>
  <c r="P4" s="1"/>
  <c r="AP6" i="5"/>
  <c r="Q6" s="1"/>
  <c r="AO4" i="6"/>
  <c r="AG3"/>
  <c r="P3" s="1"/>
  <c r="AP6"/>
  <c r="Q6" s="1"/>
  <c r="AG4" i="10"/>
  <c r="AO4"/>
  <c r="AP4" s="1"/>
  <c r="AK6" i="9"/>
  <c r="AP5"/>
  <c r="AP3"/>
  <c r="AG5"/>
  <c r="AG5" i="8"/>
  <c r="AP5" i="7"/>
  <c r="AP4" i="6"/>
  <c r="Q4" s="1"/>
  <c r="AP3" i="5"/>
  <c r="Q3" s="1"/>
  <c r="AP5"/>
  <c r="Q5" s="1"/>
  <c r="AP5" i="24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R6" s="1"/>
  <c r="AN3"/>
  <c r="L4"/>
  <c r="AD4" s="1"/>
  <c r="AK4"/>
  <c r="R4" s="1"/>
  <c r="H5"/>
  <c r="AC5" s="1"/>
  <c r="AO3"/>
  <c r="AG3"/>
  <c r="N4"/>
  <c r="O4"/>
  <c r="I6"/>
  <c r="P4"/>
  <c r="AG4" i="8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Q4" i="8"/>
  <c r="AO4"/>
  <c r="AK4" s="1"/>
  <c r="M5"/>
  <c r="AD5" s="1"/>
  <c r="K6"/>
  <c r="AD6" s="1"/>
  <c r="AG6"/>
  <c r="P5"/>
  <c r="N6"/>
  <c r="O5"/>
  <c r="AK6"/>
  <c r="AK5"/>
  <c r="AP5"/>
  <c r="Q5" s="1"/>
  <c r="K4"/>
  <c r="O4" s="1"/>
  <c r="G5"/>
  <c r="O6"/>
  <c r="AP6"/>
  <c r="N3"/>
  <c r="AN3"/>
  <c r="L4"/>
  <c r="AD4" s="1"/>
  <c r="H5"/>
  <c r="AC5" s="1"/>
  <c r="P6"/>
  <c r="O3"/>
  <c r="Q6"/>
  <c r="AG3"/>
  <c r="N4"/>
  <c r="I6"/>
  <c r="P4"/>
  <c r="N5" i="7"/>
  <c r="AP3"/>
  <c r="Q3"/>
  <c r="P5"/>
  <c r="J3"/>
  <c r="K3"/>
  <c r="O3" s="1"/>
  <c r="AP6"/>
  <c r="AK6"/>
  <c r="AK3"/>
  <c r="M3"/>
  <c r="K4"/>
  <c r="G5"/>
  <c r="O5" s="1"/>
  <c r="Q5"/>
  <c r="O6"/>
  <c r="AG6"/>
  <c r="AG5"/>
  <c r="N3"/>
  <c r="L4"/>
  <c r="AD4" s="1"/>
  <c r="F6"/>
  <c r="AB6" s="1"/>
  <c r="AN4"/>
  <c r="AK4" s="1"/>
  <c r="AK5"/>
  <c r="P3"/>
  <c r="O4"/>
  <c r="AG4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Q5"/>
  <c r="O6"/>
  <c r="AG6"/>
  <c r="P6" s="1"/>
  <c r="L3"/>
  <c r="AD3" s="1"/>
  <c r="AK3"/>
  <c r="N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O6"/>
  <c r="K6"/>
  <c r="J6"/>
  <c r="AD6" s="1"/>
  <c r="AJ5"/>
  <c r="AO4" s="1"/>
  <c r="AI5"/>
  <c r="AN6" s="1"/>
  <c r="AH5"/>
  <c r="M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R5" i="6" l="1"/>
  <c r="O4" i="5"/>
  <c r="N3"/>
  <c r="R3" s="1"/>
  <c r="AB5"/>
  <c r="N5"/>
  <c r="O4" i="24"/>
  <c r="N6"/>
  <c r="R6" s="1"/>
  <c r="R4"/>
  <c r="AC3"/>
  <c r="R3" s="1"/>
  <c r="L4" i="37"/>
  <c r="AD4" s="1"/>
  <c r="P7" i="6"/>
  <c r="R4" i="7"/>
  <c r="Q7"/>
  <c r="AC6" i="6"/>
  <c r="R6" s="1"/>
  <c r="Q7" i="10"/>
  <c r="P7"/>
  <c r="AD5"/>
  <c r="R5" s="1"/>
  <c r="AP3"/>
  <c r="AK3"/>
  <c r="R3" s="1"/>
  <c r="AP4" i="8"/>
  <c r="AB3" i="9"/>
  <c r="R3" s="1"/>
  <c r="P7"/>
  <c r="AK4"/>
  <c r="R4" s="1"/>
  <c r="AP4"/>
  <c r="Q4" s="1"/>
  <c r="Q7" s="1"/>
  <c r="N5" i="8"/>
  <c r="AC4"/>
  <c r="R4" s="1"/>
  <c r="R6"/>
  <c r="P7"/>
  <c r="R5"/>
  <c r="Q7"/>
  <c r="AP3"/>
  <c r="AK3"/>
  <c r="R3" s="1"/>
  <c r="R5" i="7"/>
  <c r="P7"/>
  <c r="AC3"/>
  <c r="R3" s="1"/>
  <c r="AB5"/>
  <c r="AP4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M3"/>
  <c r="AP3" s="1"/>
  <c r="Q3" s="1"/>
  <c r="AP5"/>
  <c r="Q5" s="1"/>
  <c r="AP4"/>
  <c r="Q4" s="1"/>
  <c r="J4"/>
  <c r="AC4" s="1"/>
  <c r="F5"/>
  <c r="AB5" s="1"/>
  <c r="AG5"/>
  <c r="P5" s="1"/>
  <c r="N6"/>
  <c r="AO6"/>
  <c r="AK6" s="1"/>
  <c r="R6" s="1"/>
  <c r="AK4"/>
  <c r="P6"/>
  <c r="M4"/>
  <c r="I5"/>
  <c r="O5" s="1"/>
  <c r="Q6"/>
  <c r="H6"/>
  <c r="AC6" s="1"/>
  <c r="O4"/>
  <c r="AG4"/>
  <c r="P4" s="1"/>
  <c r="AJ3" i="23"/>
  <c r="AO6" s="1"/>
  <c r="R5" i="5" l="1"/>
  <c r="R4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6" i="19"/>
  <c r="D45" i="36" l="1"/>
  <c r="D46"/>
  <c r="D38"/>
  <c r="D37"/>
  <c r="D4" i="1"/>
  <c r="C3" i="37" s="1"/>
  <c r="M7" i="19"/>
  <c r="M5"/>
  <c r="M9"/>
  <c r="M10"/>
  <c r="M12"/>
  <c r="M13"/>
  <c r="M15"/>
  <c r="M11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8"/>
  <c r="M14"/>
  <c r="M3"/>
  <c r="M4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AL34" s="1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H3"/>
  <c r="G4"/>
  <c r="I3"/>
  <c r="F4"/>
  <c r="AB4" s="1"/>
  <c r="L4"/>
  <c r="I6"/>
  <c r="M4"/>
  <c r="H6"/>
  <c r="G5"/>
  <c r="O5" s="1"/>
  <c r="J3"/>
  <c r="F5"/>
  <c r="K3"/>
  <c r="AP3"/>
  <c r="Q3" s="1"/>
  <c r="AG4"/>
  <c r="P4" s="1"/>
  <c r="AK5"/>
  <c r="AK3"/>
  <c r="AB3"/>
  <c r="AP5"/>
  <c r="Q5" s="1"/>
  <c r="AP6"/>
  <c r="Q6" s="1"/>
  <c r="AG3"/>
  <c r="P3" s="1"/>
  <c r="AP4"/>
  <c r="Q4" s="1"/>
  <c r="AG5"/>
  <c r="P5" s="1"/>
  <c r="AG6"/>
  <c r="P6" s="1"/>
  <c r="AC5" l="1"/>
  <c r="AD6"/>
  <c r="AD5"/>
  <c r="N5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Q7" s="1"/>
  <c r="AX32" s="1"/>
  <c r="D3" i="25"/>
  <c r="G4" s="1"/>
  <c r="Q7" s="1"/>
  <c r="AX32" s="1"/>
  <c r="D4" i="21"/>
  <c r="D4" i="22"/>
  <c r="D3"/>
  <c r="D3" i="21"/>
  <c r="G3" s="1"/>
  <c r="D4" i="25"/>
  <c r="G5" s="1"/>
  <c r="AX36" s="1"/>
  <c r="D4" i="26"/>
  <c r="G10" s="1"/>
  <c r="Q8" s="1"/>
  <c r="AA13" s="1"/>
  <c r="AL25" s="1"/>
  <c r="AW16"/>
  <c r="AX29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BH45" l="1"/>
  <c r="BG40"/>
  <c r="BG15"/>
  <c r="BH42"/>
  <c r="BF42"/>
  <c r="BH16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G23" s="1"/>
  <c r="D8" i="25"/>
  <c r="G17" s="1"/>
  <c r="AX38" s="1"/>
  <c r="D10" i="26"/>
  <c r="G34" s="1"/>
  <c r="Q32" s="1"/>
  <c r="AA37" s="1"/>
  <c r="AL26" s="1"/>
  <c r="D10" i="22"/>
  <c r="D10" i="25"/>
  <c r="G23" s="1"/>
  <c r="AX39" s="1"/>
  <c r="D7" i="26"/>
  <c r="G22" s="1"/>
  <c r="Q20" s="1"/>
  <c r="AA14" s="1"/>
  <c r="AX30" s="1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G46" s="1"/>
  <c r="Q44" s="1"/>
  <c r="AA38" s="1"/>
  <c r="AL35" s="1"/>
  <c r="D13" i="25"/>
  <c r="G34" s="1"/>
  <c r="Q32" s="1"/>
  <c r="AA37" s="1"/>
  <c r="AL26" s="1"/>
  <c r="AX28" s="1"/>
  <c r="D13" i="22"/>
  <c r="D14" i="26"/>
  <c r="G47" s="1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X5" i="45" l="1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D11" i="25"/>
  <c r="G28" s="1"/>
  <c r="Q31" s="1"/>
  <c r="AX34" s="1"/>
  <c r="D11" i="22"/>
  <c r="H17" s="1"/>
  <c r="D12" i="26"/>
  <c r="G41" s="1"/>
  <c r="Q43" s="1"/>
  <c r="AX35" s="1"/>
  <c r="D12" i="22"/>
  <c r="H18" s="1"/>
  <c r="D12" i="25"/>
  <c r="G29" s="1"/>
  <c r="AX40" s="1"/>
  <c r="BJ19" i="22"/>
  <c r="D6"/>
  <c r="H9" s="1"/>
  <c r="D6" i="26"/>
  <c r="G17" s="1"/>
  <c r="Q19" s="1"/>
  <c r="AX33" s="1"/>
  <c r="D6" i="25"/>
  <c r="G11" s="1"/>
  <c r="AX37" s="1"/>
  <c r="AX30"/>
  <c r="AY16"/>
  <c r="AY16" i="26"/>
  <c r="AX31"/>
  <c r="AY19"/>
  <c r="AX15" i="25"/>
  <c r="AX28" i="26"/>
  <c r="AX15"/>
  <c r="H27" i="22" l="1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BI37" i="22" l="1"/>
  <c r="BI42"/>
  <c r="AB44"/>
  <c r="BI35" s="1"/>
  <c r="AW25"/>
  <c r="BJ16"/>
  <c r="BI30"/>
  <c r="BI39"/>
  <c r="AL38" l="1"/>
  <c r="AW26" s="1"/>
  <c r="BI15" s="1"/>
  <c r="BH16"/>
  <c r="BI29"/>
  <c r="BI28" l="1"/>
</calcChain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<sst xmlns="http://schemas.openxmlformats.org/spreadsheetml/2006/main" count="2903" uniqueCount="726">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</sst>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1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30" xfId="0" applyFont="1" applyFill="1" applyBorder="1"/>
    <xf numFmtId="0" fontId="0" fillId="0" borderId="30" xfId="0" applyBorder="1"/>
    <xf numFmtId="0" fontId="0" fillId="0" borderId="1" xfId="0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E3" sqref="E3"/>
    </sheetView>
  </sheetViews>
  <sheetFormatPr defaultColWidth="8.88671875" defaultRowHeight="15.6"/>
  <cols>
    <col min="1" max="1" width="9" style="278" customWidth="1"/>
    <col min="2" max="2" width="6.109375" style="38" customWidth="1"/>
    <col min="3" max="3" width="4.109375" style="278" customWidth="1"/>
    <col min="4" max="4" width="45.6640625" style="278" customWidth="1"/>
    <col min="5" max="5" width="19.88671875" style="289" customWidth="1"/>
    <col min="6" max="6" width="4.33203125" style="278" customWidth="1"/>
    <col min="7" max="7" width="7.5546875" style="278" customWidth="1"/>
    <col min="8" max="8" width="7.5546875" style="289" customWidth="1"/>
    <col min="9" max="9" width="35.44140625" style="293" customWidth="1"/>
    <col min="10" max="10" width="14.6640625" style="278" customWidth="1"/>
    <col min="11" max="11" width="11" style="279" hidden="1" customWidth="1"/>
    <col min="12" max="12" width="5.109375" style="279" hidden="1" customWidth="1"/>
    <col min="13" max="13" width="23.5546875" style="278" hidden="1" customWidth="1"/>
    <col min="14" max="14" width="2.6640625" style="278" hidden="1" customWidth="1"/>
    <col min="15" max="15" width="8.88671875" style="279"/>
    <col min="16" max="16384" width="8.88671875" style="278"/>
  </cols>
  <sheetData>
    <row r="1" spans="2:17">
      <c r="B1" s="398" t="s">
        <v>123</v>
      </c>
      <c r="C1" s="399"/>
      <c r="D1" s="399"/>
      <c r="E1" s="399"/>
      <c r="F1" s="400" t="s">
        <v>121</v>
      </c>
      <c r="G1" s="401"/>
      <c r="H1" s="401"/>
      <c r="I1" s="401"/>
      <c r="J1" s="401"/>
      <c r="K1" s="401"/>
      <c r="L1" s="401"/>
      <c r="M1" s="401"/>
      <c r="N1" s="401"/>
      <c r="O1" s="402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3" t="s">
        <v>62</v>
      </c>
      <c r="C3" s="310">
        <v>1</v>
      </c>
      <c r="D3" s="336" t="str">
        <f>IF(ISERROR(VLOOKUP(C3,$G$3:$I$66,3,FALSE)),"",(VLOOKUP(C3,$G$3:$I$66,3,FALSE)))</f>
        <v>Софија Хасану (194)</v>
      </c>
      <c r="E3" s="337" t="str">
        <f>IF(D3="","",INDEX($J$3:$J$42,MATCH(C3,$G$3:$G$42,0)))</f>
        <v>Крушево</v>
      </c>
      <c r="F3" s="342">
        <v>4</v>
      </c>
      <c r="G3" s="395">
        <v>1</v>
      </c>
      <c r="H3" s="396">
        <v>194</v>
      </c>
      <c r="I3" s="343" t="str">
        <f>IF(ISERROR(VLOOKUP(H3,Baza!A:C,2,FALSE)&amp;" "&amp;"("&amp;H3&amp;")"),"",(VLOOKUP(H3,Baza!A:C,2,FALSE)&amp;" "&amp;"("&amp;H3&amp;")"))</f>
        <v>Софија Хасану (194)</v>
      </c>
      <c r="J3" s="343" t="str">
        <f>IF(ISERROR(VLOOKUP(H3,Baza!A:C,3,FALSE)),"",(VLOOKUP(H3,Baza!A:C,3,FALSE)))</f>
        <v>Крушево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4</v>
      </c>
      <c r="O3" s="359">
        <v>1</v>
      </c>
      <c r="Q3" s="371"/>
    </row>
    <row r="4" spans="2:17">
      <c r="B4" s="404"/>
      <c r="C4" s="308">
        <v>2</v>
      </c>
      <c r="D4" s="330" t="str">
        <f t="shared" ref="D4:D67" si="1">IF(ISERROR(VLOOKUP(C4,$G$3:$I$66,3,FALSE)),"",(VLOOKUP(C4,$G$3:$I$66,3,FALSE)))</f>
        <v>Сара Ризовска (339)</v>
      </c>
      <c r="E4" s="331" t="str">
        <f t="shared" ref="E4:E66" si="2">IF(D4="","",INDEX($J$3:$J$42,MATCH(C4,$G$3:$G$42,0)))</f>
        <v>Берово</v>
      </c>
      <c r="F4" s="327">
        <v>5</v>
      </c>
      <c r="G4" s="283">
        <v>5</v>
      </c>
      <c r="H4" s="46">
        <v>193</v>
      </c>
      <c r="I4" s="294" t="str">
        <f>IF(ISERROR(VLOOKUP(H4,Baza!A:C,2,FALSE)&amp;" "&amp;"("&amp;H4&amp;")"),"",(VLOOKUP(H4,Baza!A:C,2,FALSE)&amp;" "&amp;"("&amp;H4&amp;")"))</f>
        <v>Фани Јованоска (193)</v>
      </c>
      <c r="J4" s="294" t="str">
        <f>IF(ISERROR(VLOOKUP(H4,Baza!A:C,3,FALSE)),"",(VLOOKUP(H4,Baza!A:C,3,FALSE)))</f>
        <v>Крушево</v>
      </c>
      <c r="K4" s="358" t="str">
        <f>IF(ISERROR(VLOOKUP(H4,Baza!A:D,4,FALSE)),"",(VLOOKUP(H4,Baza!A:D,4,FALSE)))</f>
        <v>U-12</v>
      </c>
      <c r="M4" s="278" t="e">
        <f t="shared" si="0"/>
        <v>#N/A</v>
      </c>
      <c r="N4" s="278">
        <v>5</v>
      </c>
      <c r="O4" s="358">
        <v>2</v>
      </c>
      <c r="Q4" s="371"/>
    </row>
    <row r="5" spans="2:17">
      <c r="B5" s="404"/>
      <c r="C5" s="308">
        <v>3</v>
      </c>
      <c r="D5" s="330" t="str">
        <f t="shared" si="1"/>
        <v>Матеја Смолиќ (214)</v>
      </c>
      <c r="E5" s="331" t="str">
        <f t="shared" si="2"/>
        <v>Рисови</v>
      </c>
      <c r="F5" s="327">
        <v>7</v>
      </c>
      <c r="G5" s="283">
        <v>9</v>
      </c>
      <c r="H5" s="46">
        <v>140</v>
      </c>
      <c r="I5" s="294" t="str">
        <f>IF(ISERROR(VLOOKUP(H5,Baza!A:C,2,FALSE)&amp;" "&amp;"("&amp;H5&amp;")"),"",(VLOOKUP(H5,Baza!A:C,2,FALSE)&amp;" "&amp;"("&amp;H5&amp;")"))</f>
        <v>Изабела Ковачовска (140)</v>
      </c>
      <c r="J5" s="294" t="str">
        <f>IF(ISERROR(VLOOKUP(H5,Baza!A:C,3,FALSE)),"",(VLOOKUP(H5,Baza!A:C,3,FALSE)))</f>
        <v>Берово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7</v>
      </c>
      <c r="O5" s="358">
        <v>3</v>
      </c>
      <c r="Q5" s="371"/>
    </row>
    <row r="6" spans="2:17" ht="16.2" thickBot="1">
      <c r="B6" s="405"/>
      <c r="C6" s="311">
        <v>4</v>
      </c>
      <c r="D6" s="334" t="str">
        <f t="shared" si="1"/>
        <v>Бојана Ѓузелова (485)</v>
      </c>
      <c r="E6" s="335" t="str">
        <f t="shared" si="2"/>
        <v>Агро Милениум</v>
      </c>
      <c r="F6" s="327">
        <v>1</v>
      </c>
      <c r="G6" s="282">
        <v>13</v>
      </c>
      <c r="H6" s="397">
        <v>182</v>
      </c>
      <c r="I6" s="294" t="str">
        <f>IF(ISERROR(VLOOKUP(H6,Baza!A:C,2,FALSE)&amp;" "&amp;"("&amp;H6&amp;")"),"",(VLOOKUP(H6,Baza!A:C,2,FALSE)&amp;" "&amp;"("&amp;H6&amp;")"))</f>
        <v>Сара А.Стојановска (182)</v>
      </c>
      <c r="J6" s="294" t="str">
        <f>IF(ISERROR(VLOOKUP(H6,Baza!A:C,3,FALSE)),"",(VLOOKUP(H6,Baza!A:C,3,FALSE)))</f>
        <v>Крива Паланка</v>
      </c>
      <c r="K6" s="358" t="str">
        <f>IF(ISERROR(VLOOKUP(H6,Baza!A:D,4,FALSE)),"",(VLOOKUP(H6,Baza!A:D,4,FALSE)))</f>
        <v>U-15</v>
      </c>
      <c r="M6" s="278" t="e">
        <f t="shared" si="0"/>
        <v>#N/A</v>
      </c>
      <c r="N6" s="278">
        <v>1</v>
      </c>
      <c r="O6" s="358">
        <v>4</v>
      </c>
      <c r="Q6" s="371"/>
    </row>
    <row r="7" spans="2:17">
      <c r="B7" s="406" t="s">
        <v>63</v>
      </c>
      <c r="C7" s="307">
        <v>5</v>
      </c>
      <c r="D7" s="328" t="str">
        <f t="shared" si="1"/>
        <v>Фани Јованоска (193)</v>
      </c>
      <c r="E7" s="329" t="str">
        <f t="shared" si="2"/>
        <v>Крушево</v>
      </c>
      <c r="F7" s="327">
        <v>6</v>
      </c>
      <c r="G7" s="283">
        <v>14</v>
      </c>
      <c r="H7" s="394">
        <v>195</v>
      </c>
      <c r="I7" s="294" t="str">
        <f>IF(ISERROR(VLOOKUP(H7,Baza!A:C,2,FALSE)&amp;" "&amp;"("&amp;H7&amp;")"),"",(VLOOKUP(H7,Baza!A:C,2,FALSE)&amp;" "&amp;"("&amp;H7&amp;")"))</f>
        <v>Емилија Марковска (195)</v>
      </c>
      <c r="J7" s="294" t="str">
        <f>IF(ISERROR(VLOOKUP(H7,Baza!A:C,3,FALSE)),"",(VLOOKUP(H7,Baza!A:C,3,FALSE)))</f>
        <v>Крушево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6</v>
      </c>
      <c r="O7" s="358">
        <v>5</v>
      </c>
      <c r="Q7" s="371"/>
    </row>
    <row r="8" spans="2:17">
      <c r="B8" s="404"/>
      <c r="C8" s="308">
        <v>6</v>
      </c>
      <c r="D8" s="330" t="str">
        <f t="shared" si="1"/>
        <v>Моника Стајковска (337)</v>
      </c>
      <c r="E8" s="331" t="str">
        <f t="shared" si="2"/>
        <v>Берово</v>
      </c>
      <c r="F8" s="327">
        <v>2</v>
      </c>
      <c r="G8" s="283">
        <v>10</v>
      </c>
      <c r="H8" s="394">
        <v>20</v>
      </c>
      <c r="I8" s="294" t="str">
        <f>IF(ISERROR(VLOOKUP(H8,Baza!A:C,2,FALSE)&amp;" "&amp;"("&amp;H8&amp;")"),"",(VLOOKUP(H8,Baza!A:C,2,FALSE)&amp;" "&amp;"("&amp;H8&amp;")"))</f>
        <v>Камелија Стојческа (20)</v>
      </c>
      <c r="J8" s="294" t="str">
        <f>IF(ISERROR(VLOOKUP(H8,Baza!A:C,3,FALSE)),"",(VLOOKUP(H8,Baza!A:C,3,FALSE)))</f>
        <v>Младост 96</v>
      </c>
      <c r="K8" s="358" t="str">
        <f>IF(ISERROR(VLOOKUP(H8,Baza!A:D,4,FALSE)),"",(VLOOKUP(H8,Baza!A:D,4,FALSE)))</f>
        <v>U-15</v>
      </c>
      <c r="M8" s="278" t="e">
        <f t="shared" si="0"/>
        <v>#N/A</v>
      </c>
      <c r="N8" s="278">
        <v>2</v>
      </c>
      <c r="O8" s="358">
        <v>6</v>
      </c>
      <c r="Q8" s="371"/>
    </row>
    <row r="9" spans="2:17">
      <c r="B9" s="404"/>
      <c r="C9" s="308">
        <v>7</v>
      </c>
      <c r="D9" s="330" t="str">
        <f t="shared" si="1"/>
        <v>Мила Гулеска (427)</v>
      </c>
      <c r="E9" s="331" t="str">
        <f t="shared" si="2"/>
        <v>Младост 96</v>
      </c>
      <c r="F9" s="327">
        <v>8</v>
      </c>
      <c r="G9" s="283">
        <v>6</v>
      </c>
      <c r="H9" s="394">
        <v>337</v>
      </c>
      <c r="I9" s="294" t="str">
        <f>IF(ISERROR(VLOOKUP(H9,Baza!A:C,2,FALSE)&amp;" "&amp;"("&amp;H9&amp;")"),"",(VLOOKUP(H9,Baza!A:C,2,FALSE)&amp;" "&amp;"("&amp;H9&amp;")"))</f>
        <v>Моника Стајковска (337)</v>
      </c>
      <c r="J9" s="294" t="str">
        <f>IF(ISERROR(VLOOKUP(H9,Baza!A:C,3,FALSE)),"",(VLOOKUP(H9,Baza!A:C,3,FALSE)))</f>
        <v>Берово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8</v>
      </c>
      <c r="O9" s="358">
        <v>7</v>
      </c>
      <c r="Q9" s="371"/>
    </row>
    <row r="10" spans="2:17" ht="16.2" thickBot="1">
      <c r="B10" s="407"/>
      <c r="C10" s="309">
        <v>8</v>
      </c>
      <c r="D10" s="332" t="str">
        <f t="shared" si="1"/>
        <v>Сара Чабуковска (487)</v>
      </c>
      <c r="E10" s="333" t="str">
        <f t="shared" si="2"/>
        <v>Агро Милениум</v>
      </c>
      <c r="F10" s="327">
        <v>9</v>
      </c>
      <c r="G10" s="283">
        <v>2</v>
      </c>
      <c r="H10" s="394">
        <v>339</v>
      </c>
      <c r="I10" s="294" t="str">
        <f>IF(ISERROR(VLOOKUP(H10,Baza!A:C,2,FALSE)&amp;" "&amp;"("&amp;H10&amp;")"),"",(VLOOKUP(H10,Baza!A:C,2,FALSE)&amp;" "&amp;"("&amp;H10&amp;")"))</f>
        <v>Сара Ризовска (339)</v>
      </c>
      <c r="J10" s="294" t="str">
        <f>IF(ISERROR(VLOOKUP(H10,Baza!A:C,3,FALSE)),"",(VLOOKUP(H10,Baza!A:C,3,FALSE)))</f>
        <v>Берово</v>
      </c>
      <c r="K10" s="358" t="str">
        <f>IF(ISERROR(VLOOKUP(H10,Baza!A:D,4,FALSE)),"",(VLOOKUP(H10,Baza!A:D,4,FALSE)))</f>
        <v>U-12</v>
      </c>
      <c r="M10" s="278" t="e">
        <f t="shared" si="0"/>
        <v>#N/A</v>
      </c>
      <c r="N10" s="278">
        <v>9</v>
      </c>
      <c r="O10" s="358">
        <v>8</v>
      </c>
      <c r="Q10" s="371"/>
    </row>
    <row r="11" spans="2:17">
      <c r="B11" s="403" t="s">
        <v>64</v>
      </c>
      <c r="C11" s="310">
        <v>9</v>
      </c>
      <c r="D11" s="336" t="str">
        <f t="shared" si="1"/>
        <v>Изабела Ковачовска (140)</v>
      </c>
      <c r="E11" s="337" t="str">
        <f t="shared" si="2"/>
        <v>Берово</v>
      </c>
      <c r="F11" s="327">
        <v>13</v>
      </c>
      <c r="G11" s="283">
        <v>3</v>
      </c>
      <c r="H11" s="283">
        <v>214</v>
      </c>
      <c r="I11" s="294" t="str">
        <f>IF(ISERROR(VLOOKUP(H11,Baza!A:C,2,FALSE)&amp;" "&amp;"("&amp;H11&amp;")"),"",(VLOOKUP(H11,Baza!A:C,2,FALSE)&amp;" "&amp;"("&amp;H11&amp;")"))</f>
        <v>Матеја Смолиќ (214)</v>
      </c>
      <c r="J11" s="294" t="str">
        <f>IF(ISERROR(VLOOKUP(H11,Baza!A:C,3,FALSE)),"",(VLOOKUP(H11,Baza!A:C,3,FALSE)))</f>
        <v>Рисови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13</v>
      </c>
      <c r="O11" s="358">
        <v>9</v>
      </c>
      <c r="Q11" s="371"/>
    </row>
    <row r="12" spans="2:17">
      <c r="B12" s="404"/>
      <c r="C12" s="308">
        <v>10</v>
      </c>
      <c r="D12" s="330" t="str">
        <f t="shared" si="1"/>
        <v>Камелија Стојческа (20)</v>
      </c>
      <c r="E12" s="331" t="str">
        <f t="shared" si="2"/>
        <v>Младост 96</v>
      </c>
      <c r="F12" s="327">
        <v>10</v>
      </c>
      <c r="G12" s="283">
        <v>15</v>
      </c>
      <c r="H12" s="394">
        <v>424</v>
      </c>
      <c r="I12" s="294" t="str">
        <f>IF(ISERROR(VLOOKUP(H12,Baza!A:C,2,FALSE)&amp;" "&amp;"("&amp;H12&amp;")"),"",(VLOOKUP(H12,Baza!A:C,2,FALSE)&amp;" "&amp;"("&amp;H12&amp;")"))</f>
        <v>Дина Кучевиќ Колевска (424)</v>
      </c>
      <c r="J12" s="294" t="str">
        <f>IF(ISERROR(VLOOKUP(H12,Baza!A:C,3,FALSE)),"",(VLOOKUP(H12,Baza!A:C,3,FALSE)))</f>
        <v>Берово</v>
      </c>
      <c r="K12" s="358" t="str">
        <f>IF(ISERROR(VLOOKUP(H12,Baza!A:D,4,FALSE)),"",(VLOOKUP(H12,Baza!A:D,4,FALSE)))</f>
        <v>U-12</v>
      </c>
      <c r="M12" s="278" t="e">
        <f t="shared" si="0"/>
        <v>#N/A</v>
      </c>
      <c r="N12" s="278">
        <v>10</v>
      </c>
      <c r="O12" s="358">
        <v>10</v>
      </c>
      <c r="Q12" s="371"/>
    </row>
    <row r="13" spans="2:17">
      <c r="B13" s="404"/>
      <c r="C13" s="308">
        <v>11</v>
      </c>
      <c r="D13" s="330" t="str">
        <f t="shared" si="1"/>
        <v>Благица Печинска (349)</v>
      </c>
      <c r="E13" s="331" t="str">
        <f t="shared" si="2"/>
        <v>Берово</v>
      </c>
      <c r="F13" s="327">
        <v>11</v>
      </c>
      <c r="G13" s="283">
        <v>11</v>
      </c>
      <c r="H13" s="394">
        <v>349</v>
      </c>
      <c r="I13" s="294" t="str">
        <f>IF(ISERROR(VLOOKUP(H13,Baza!A:C,2,FALSE)&amp;" "&amp;"("&amp;H13&amp;")"),"",(VLOOKUP(H13,Baza!A:C,2,FALSE)&amp;" "&amp;"("&amp;H13&amp;")"))</f>
        <v>Благица Печинска (349)</v>
      </c>
      <c r="J13" s="294" t="str">
        <f>IF(ISERROR(VLOOKUP(H13,Baza!A:C,3,FALSE)),"",(VLOOKUP(H13,Baza!A:C,3,FALSE)))</f>
        <v>Берово</v>
      </c>
      <c r="K13" s="358" t="str">
        <f>IF(ISERROR(VLOOKUP(H13,Baza!A:D,4,FALSE)),"",(VLOOKUP(H13,Baza!A:D,4,FALSE)))</f>
        <v>U-12</v>
      </c>
      <c r="M13" s="278" t="e">
        <f t="shared" si="0"/>
        <v>#N/A</v>
      </c>
      <c r="N13" s="278">
        <v>11</v>
      </c>
      <c r="O13" s="358">
        <v>10</v>
      </c>
      <c r="Q13" s="371"/>
    </row>
    <row r="14" spans="2:17" ht="16.2" thickBot="1">
      <c r="B14" s="405"/>
      <c r="C14" s="311">
        <v>12</v>
      </c>
      <c r="D14" s="334" t="str">
        <f t="shared" si="1"/>
        <v>Викторија Сасанска (494)</v>
      </c>
      <c r="E14" s="335" t="str">
        <f t="shared" si="2"/>
        <v>Агро Милениум</v>
      </c>
      <c r="F14" s="327">
        <v>3</v>
      </c>
      <c r="G14" s="283">
        <v>7</v>
      </c>
      <c r="H14" s="46">
        <v>427</v>
      </c>
      <c r="I14" s="294" t="str">
        <f>IF(ISERROR(VLOOKUP(H14,Baza!A:C,2,FALSE)&amp;" "&amp;"("&amp;H14&amp;")"),"",(VLOOKUP(H14,Baza!A:C,2,FALSE)&amp;" "&amp;"("&amp;H14&amp;")"))</f>
        <v>Мила Гулеска (427)</v>
      </c>
      <c r="J14" s="294" t="str">
        <f>IF(ISERROR(VLOOKUP(H14,Baza!A:C,3,FALSE)),"",(VLOOKUP(H14,Baza!A:C,3,FALSE)))</f>
        <v>Младост 96</v>
      </c>
      <c r="K14" s="358" t="str">
        <f>IF(ISERROR(VLOOKUP(H14,Baza!A:D,4,FALSE)),"",(VLOOKUP(H14,Baza!A:D,4,FALSE)))</f>
        <v>U-12</v>
      </c>
      <c r="M14" s="278" t="e">
        <f t="shared" si="0"/>
        <v>#N/A</v>
      </c>
      <c r="N14" s="278">
        <v>3</v>
      </c>
      <c r="O14" s="358"/>
      <c r="Q14" s="371"/>
    </row>
    <row r="15" spans="2:17">
      <c r="B15" s="406" t="s">
        <v>65</v>
      </c>
      <c r="C15" s="307">
        <v>13</v>
      </c>
      <c r="D15" s="328" t="str">
        <f t="shared" si="1"/>
        <v>Сара А.Стојановска (182)</v>
      </c>
      <c r="E15" s="329" t="str">
        <f t="shared" si="2"/>
        <v>Крива Паланка</v>
      </c>
      <c r="F15" s="327">
        <v>12</v>
      </c>
      <c r="G15" s="283">
        <v>16</v>
      </c>
      <c r="H15" s="394">
        <v>418</v>
      </c>
      <c r="I15" s="294" t="str">
        <f>IF(ISERROR(VLOOKUP(H15,Baza!A:C,2,FALSE)&amp;" "&amp;"("&amp;H15&amp;")"),"",(VLOOKUP(H15,Baza!A:C,2,FALSE)&amp;" "&amp;"("&amp;H15&amp;")"))</f>
        <v>Ана Смолиќ (418)</v>
      </c>
      <c r="J15" s="294" t="str">
        <f>IF(ISERROR(VLOOKUP(H15,Baza!A:C,3,FALSE)),"",(VLOOKUP(H15,Baza!A:C,3,FALSE)))</f>
        <v>Рисови</v>
      </c>
      <c r="K15" s="358" t="str">
        <f>IF(ISERROR(VLOOKUP(H15,Baza!A:D,4,FALSE)),"",(VLOOKUP(H15,Baza!A:D,4,FALSE)))</f>
        <v>U-12</v>
      </c>
      <c r="M15" s="278" t="e">
        <f t="shared" si="0"/>
        <v>#N/A</v>
      </c>
      <c r="N15" s="278">
        <v>12</v>
      </c>
      <c r="O15" s="358"/>
      <c r="Q15" s="371"/>
    </row>
    <row r="16" spans="2:17">
      <c r="B16" s="404"/>
      <c r="C16" s="308">
        <v>14</v>
      </c>
      <c r="D16" s="330" t="str">
        <f t="shared" si="1"/>
        <v>Емилија Марковска (195)</v>
      </c>
      <c r="E16" s="331" t="str">
        <f t="shared" si="2"/>
        <v>Крушево</v>
      </c>
      <c r="F16" s="327">
        <v>14</v>
      </c>
      <c r="G16" s="283">
        <v>4</v>
      </c>
      <c r="H16" s="283">
        <v>485</v>
      </c>
      <c r="I16" s="294" t="str">
        <f>IF(ISERROR(VLOOKUP(H16,Baza!A:C,2,FALSE)&amp;" "&amp;"("&amp;H16&amp;")"),"",(VLOOKUP(H16,Baza!A:C,2,FALSE)&amp;" "&amp;"("&amp;H16&amp;")"))</f>
        <v>Бојана Ѓузелова (485)</v>
      </c>
      <c r="J16" s="294" t="str">
        <f>IF(ISERROR(VLOOKUP(H16,Baza!A:C,3,FALSE)),"",(VLOOKUP(H16,Baza!A:C,3,FALSE)))</f>
        <v>Агро Милениум</v>
      </c>
      <c r="K16" s="358">
        <f>IF(ISERROR(VLOOKUP(H16,Baza!A:D,4,FALSE)),"",(VLOOKUP(H16,Baza!A:D,4,FALSE)))</f>
        <v>0</v>
      </c>
      <c r="M16" s="278" t="e">
        <f t="shared" si="0"/>
        <v>#N/A</v>
      </c>
      <c r="N16" s="278">
        <v>14</v>
      </c>
      <c r="O16" s="358"/>
      <c r="Q16" s="371"/>
    </row>
    <row r="17" spans="2:15">
      <c r="B17" s="404"/>
      <c r="C17" s="308">
        <v>15</v>
      </c>
      <c r="D17" s="330" t="str">
        <f t="shared" si="1"/>
        <v>Дина Кучевиќ Колевска (424)</v>
      </c>
      <c r="E17" s="331" t="str">
        <f t="shared" si="2"/>
        <v>Берово</v>
      </c>
      <c r="F17" s="327">
        <v>15</v>
      </c>
      <c r="G17" s="283">
        <v>8</v>
      </c>
      <c r="H17" s="283">
        <v>487</v>
      </c>
      <c r="I17" s="294" t="str">
        <f>IF(ISERROR(VLOOKUP(H17,Baza!A:C,2,FALSE)&amp;" "&amp;"("&amp;H17&amp;")"),"",(VLOOKUP(H17,Baza!A:C,2,FALSE)&amp;" "&amp;"("&amp;H17&amp;")"))</f>
        <v>Сара Чабуковска (487)</v>
      </c>
      <c r="J17" s="294" t="str">
        <f>IF(ISERROR(VLOOKUP(H17,Baza!A:C,3,FALSE)),"",(VLOOKUP(H17,Baza!A:C,3,FALSE)))</f>
        <v>Агро Милениум</v>
      </c>
      <c r="K17" s="358">
        <f>IF(ISERROR(VLOOKUP(H17,Baza!A:D,4,FALSE)),"",(VLOOKUP(H17,Baza!A:D,4,FALSE)))</f>
        <v>0</v>
      </c>
      <c r="M17" s="278" t="e">
        <f t="shared" si="0"/>
        <v>#N/A</v>
      </c>
      <c r="N17" s="278">
        <v>15</v>
      </c>
      <c r="O17" s="358"/>
    </row>
    <row r="18" spans="2:15" ht="16.2" thickBot="1">
      <c r="B18" s="407"/>
      <c r="C18" s="309">
        <v>16</v>
      </c>
      <c r="D18" s="332" t="str">
        <f t="shared" si="1"/>
        <v>Ана Смолиќ (418)</v>
      </c>
      <c r="E18" s="333" t="str">
        <f t="shared" si="2"/>
        <v>Рисови</v>
      </c>
      <c r="F18" s="327">
        <v>16</v>
      </c>
      <c r="G18" s="283">
        <v>12</v>
      </c>
      <c r="H18" s="283">
        <v>494</v>
      </c>
      <c r="I18" s="294" t="str">
        <f>IF(ISERROR(VLOOKUP(H18,Baza!A:C,2,FALSE)&amp;" "&amp;"("&amp;H18&amp;")"),"",(VLOOKUP(H18,Baza!A:C,2,FALSE)&amp;" "&amp;"("&amp;H18&amp;")"))</f>
        <v>Викторија Сасанска (494)</v>
      </c>
      <c r="J18" s="294" t="str">
        <f>IF(ISERROR(VLOOKUP(H18,Baza!A:C,3,FALSE)),"",(VLOOKUP(H18,Baza!A:C,3,FALSE)))</f>
        <v>Агро Милениум</v>
      </c>
      <c r="K18" s="358">
        <f>IF(ISERROR(VLOOKUP(H18,Baza!A:D,4,FALSE)),"",(VLOOKUP(H18,Baza!A:D,4,FALSE)))</f>
        <v>0</v>
      </c>
      <c r="M18" s="278" t="e">
        <f t="shared" si="0"/>
        <v>#N/A</v>
      </c>
      <c r="N18" s="278">
        <v>16</v>
      </c>
      <c r="O18" s="358"/>
    </row>
    <row r="19" spans="2:15">
      <c r="B19" s="403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404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404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2" thickBot="1">
      <c r="B22" s="405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str">
        <f t="shared" si="0"/>
        <v>Младост 96</v>
      </c>
      <c r="N22" s="278">
        <v>20</v>
      </c>
      <c r="O22" s="358"/>
    </row>
    <row r="23" spans="2:15">
      <c r="B23" s="406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404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404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2" thickBot="1">
      <c r="B26" s="407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403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404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404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2" thickBot="1">
      <c r="B30" s="405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406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404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404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2" thickBot="1">
      <c r="B34" s="407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403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404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404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2" thickBot="1">
      <c r="B38" s="405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406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404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404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2" thickBot="1">
      <c r="B42" s="407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403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404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404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2" thickBot="1">
      <c r="B46" s="405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406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404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404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2" thickBot="1">
      <c r="B50" s="407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403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404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404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2" thickBot="1">
      <c r="B54" s="405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406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404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404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2" thickBot="1">
      <c r="B58" s="407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403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404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404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2" thickBot="1">
      <c r="B62" s="405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406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404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404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2" thickBot="1">
      <c r="B66" s="407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406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2" hidden="1" thickBot="1">
      <c r="B68" s="404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2" hidden="1" thickBot="1">
      <c r="B69" s="404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2" hidden="1" thickBot="1">
      <c r="B70" s="407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2" hidden="1" thickBot="1">
      <c r="B71" s="406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2" hidden="1" thickBot="1">
      <c r="B72" s="404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2" hidden="1" thickBot="1">
      <c r="B73" s="404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2" hidden="1" thickBot="1">
      <c r="B74" s="407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2" hidden="1" thickBot="1">
      <c r="B75" s="406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2" hidden="1" thickBot="1">
      <c r="B76" s="404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2" hidden="1" thickBot="1">
      <c r="B77" s="404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2" hidden="1" thickBot="1">
      <c r="B78" s="407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2" hidden="1" thickBot="1">
      <c r="B79" s="406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2" hidden="1" thickBot="1">
      <c r="B80" s="404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2" hidden="1" thickBot="1">
      <c r="B81" s="404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2" hidden="1" thickBot="1">
      <c r="B82" s="407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2" hidden="1" thickBot="1">
      <c r="B83" s="406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2" hidden="1" thickBot="1">
      <c r="B84" s="404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2" hidden="1" thickBot="1">
      <c r="B85" s="404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2" hidden="1" thickBot="1">
      <c r="B86" s="407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2" hidden="1" thickBot="1">
      <c r="B87" s="406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2" hidden="1" thickBot="1">
      <c r="B88" s="404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2" hidden="1" thickBot="1">
      <c r="B89" s="404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2" hidden="1" thickBot="1">
      <c r="B90" s="407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2" hidden="1" thickBot="1">
      <c r="B91" s="406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2" hidden="1" thickBot="1">
      <c r="B92" s="404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2" hidden="1" thickBot="1">
      <c r="B93" s="404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2" hidden="1" thickBot="1">
      <c r="B94" s="407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2" hidden="1" thickBot="1">
      <c r="B95" s="406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2" hidden="1" thickBot="1">
      <c r="B96" s="404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2" hidden="1" thickBot="1">
      <c r="B97" s="404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2" hidden="1" thickBot="1">
      <c r="B98" s="407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P18" sqref="P18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Софија Хасану (194)</v>
      </c>
      <c r="E4" s="35">
        <f>C4+4</f>
        <v>5</v>
      </c>
      <c r="F4" s="36" t="str">
        <f>IF(VLOOKUP(E4,PARTICIPANTS!$C$3:$D$98,2,FALSE)="","",(VLOOKUP(E4,PARTICIPANTS!$C$3:$D$98,2,FALSE)))</f>
        <v>Фани Јованоска (193)</v>
      </c>
      <c r="G4" s="35">
        <f>E4+4</f>
        <v>9</v>
      </c>
      <c r="H4" s="36" t="str">
        <f>IF(VLOOKUP(G4,PARTICIPANTS!$C$3:$D$98,2,FALSE)="","",(VLOOKUP(G4,PARTICIPANTS!$C$3:$D$98,2,FALSE)))</f>
        <v>Изабела Ковачовска (140)</v>
      </c>
      <c r="I4" s="35">
        <f>G4+4</f>
        <v>13</v>
      </c>
      <c r="J4" s="36" t="str">
        <f>IF(VLOOKUP(I4,PARTICIPANTS!$C$3:$D$98,2,FALSE)="","",(VLOOKUP(I4,PARTICIPANTS!$C$3:$D$98,2,FALSE)))</f>
        <v>Сара А.Стојановска (182)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Сара Ризовска (339)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Моника Стајковска (337)</v>
      </c>
      <c r="G5" s="35">
        <f t="shared" si="0"/>
        <v>10</v>
      </c>
      <c r="H5" s="36" t="str">
        <f>IF(VLOOKUP(G5,PARTICIPANTS!$C$3:$D$98,2,FALSE)="","",(VLOOKUP(G5,PARTICIPANTS!$C$3:$D$98,2,FALSE)))</f>
        <v>Камелија Стојческа (20)</v>
      </c>
      <c r="I5" s="35">
        <f t="shared" si="0"/>
        <v>14</v>
      </c>
      <c r="J5" s="36" t="str">
        <f>IF(VLOOKUP(I5,PARTICIPANTS!$C$3:$D$98,2,FALSE)="","",(VLOOKUP(I5,PARTICIPANTS!$C$3:$D$98,2,FALSE)))</f>
        <v>Емилија Марковска (195)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Матеја Смолиќ (214)</v>
      </c>
      <c r="E6" s="35">
        <f t="shared" si="0"/>
        <v>7</v>
      </c>
      <c r="F6" s="36" t="str">
        <f>IF(VLOOKUP(E6,PARTICIPANTS!$C$3:$D$98,2,FALSE)="","",(VLOOKUP(E6,PARTICIPANTS!$C$3:$D$98,2,FALSE)))</f>
        <v>Мила Гулеска (427)</v>
      </c>
      <c r="G6" s="35">
        <f t="shared" si="0"/>
        <v>11</v>
      </c>
      <c r="H6" s="36" t="str">
        <f>IF(VLOOKUP(G6,PARTICIPANTS!$C$3:$D$98,2,FALSE)="","",(VLOOKUP(G6,PARTICIPANTS!$C$3:$D$98,2,FALSE)))</f>
        <v>Благица Печинска (349)</v>
      </c>
      <c r="I6" s="35">
        <f t="shared" si="0"/>
        <v>15</v>
      </c>
      <c r="J6" s="36" t="str">
        <f>IF(VLOOKUP(I6,PARTICIPANTS!$C$3:$D$98,2,FALSE)="","",(VLOOKUP(I6,PARTICIPANTS!$C$3:$D$98,2,FALSE)))</f>
        <v>Дина Кучевиќ Колевска (424)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>Бојана Ѓузелова (485)</v>
      </c>
      <c r="E7" s="35">
        <f t="shared" si="0"/>
        <v>8</v>
      </c>
      <c r="F7" s="36" t="str">
        <f>IF(VLOOKUP(E7,PARTICIPANTS!$C$3:$D$98,2,FALSE)="","",(VLOOKUP(E7,PARTICIPANTS!$C$3:$D$98,2,FALSE)))</f>
        <v>Сара Чабуковска (487)</v>
      </c>
      <c r="G7" s="35">
        <f t="shared" si="0"/>
        <v>12</v>
      </c>
      <c r="H7" s="36" t="str">
        <f>IF(VLOOKUP(G7,PARTICIPANTS!$C$3:$D$98,2,FALSE)="","",(VLOOKUP(G7,PARTICIPANTS!$C$3:$D$98,2,FALSE)))</f>
        <v>Викторија Сасанска (494)</v>
      </c>
      <c r="I7" s="35">
        <f t="shared" si="0"/>
        <v>16</v>
      </c>
      <c r="J7" s="36" t="str">
        <f>IF(VLOOKUP(I7,PARTICIPANTS!$C$3:$D$98,2,FALSE)="","",(VLOOKUP(I7,PARTICIPANTS!$C$3:$D$98,2,FALSE)))</f>
        <v>Ана Смолиќ (418)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516"/>
  <sheetViews>
    <sheetView topLeftCell="A31" workbookViewId="0">
      <selection activeCell="G44" sqref="G44"/>
    </sheetView>
  </sheetViews>
  <sheetFormatPr defaultRowHeight="14.4"/>
  <cols>
    <col min="2" max="3" width="24.10937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6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28.8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IF(GROUPS!D4="","",GROUPS!D4)</f>
        <v>Софија Хасану (194)</v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IF(GROUPS!D5="","",GROUPS!D5)</f>
        <v>Сара Ризовска (339)</v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IF(GROUPS!D6="","",GROUPS!D6)</f>
        <v>Матеја Смолиќ (214)</v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IF(GROUPS!D7="","",GROUPS!D7)</f>
        <v>Бојана Ѓузелова (485)</v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 ht="18.600000000000001" thickBot="1">
      <c r="B9" s="217">
        <v>1</v>
      </c>
      <c r="C9" s="218" t="str">
        <f>IF(C3="","",VLOOKUP(B9,$B$3:$E$6,2,FALSE))</f>
        <v>Софија Хасану (194)</v>
      </c>
      <c r="D9" s="219">
        <v>3</v>
      </c>
      <c r="E9" s="215" t="str">
        <f>IF(C6="","",VLOOKUP(D9,$B$3:$E$6,2,FALSE))</f>
        <v>Матеја Смолиќ (214)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Сара Ризовска (339)</v>
      </c>
      <c r="D10" s="219">
        <v>4</v>
      </c>
      <c r="E10" s="215" t="str">
        <f>IF(C5="","",VLOOKUP(D10,$B$3:$E$6,2,FALSE))</f>
        <v>Бојана Ѓузелова (485)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 ht="18.600000000000001" thickBot="1">
      <c r="B13" s="217">
        <v>1</v>
      </c>
      <c r="C13" s="230" t="str">
        <f>IF(C6="","",VLOOKUP(B13,$B$3:$E$6,2,FALSE))</f>
        <v>Софија Хасану (194)</v>
      </c>
      <c r="D13" s="219">
        <v>2</v>
      </c>
      <c r="E13" s="215" t="str">
        <f>IF(C5="","",VLOOKUP(D13,$B$3:$E$6,2,FALSE))</f>
        <v>Сара Ризовска (339)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Матеја Смолиќ (214)</v>
      </c>
      <c r="D14" s="219">
        <v>4</v>
      </c>
      <c r="E14" s="215" t="str">
        <f>IF(C4="","",VLOOKUP(D14,$B$3:$E$6,2,FALSE))</f>
        <v>Бојана Ѓузелова (485)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 hidden="1">
      <c r="B17" s="154">
        <v>1</v>
      </c>
      <c r="C17" s="155" t="str">
        <f>IF(C5="","",VLOOKUP(B17,$B$3:$E$6,2,FALSE))</f>
        <v>Софија Хасану (194)</v>
      </c>
      <c r="D17" s="156">
        <v>4</v>
      </c>
      <c r="E17" s="157" t="str">
        <f>IF(C6="","",VLOOKUP(D17,$B$3:$E$6,2,FALSE))</f>
        <v>Бојана Ѓузелова (485)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Матеја Смолиќ (214)</v>
      </c>
      <c r="D18" s="166">
        <v>2</v>
      </c>
      <c r="E18" s="167" t="str">
        <f>IF(C5="","",VLOOKUP(D18,$B$3:$E$6,2,FALSE))</f>
        <v>Сара Ризовска (339)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50" t="str">
        <f>IF(ISERROR(INDEX($C$3:$C$6,MATCH(W2,$T$3:$T$6,0))),"",(INDEX($C$3:$C$6,MATCH(W2,$T$3:$T$6,0))))</f>
        <v>Софија Хасану (194)</v>
      </c>
      <c r="Y2" s="451"/>
      <c r="Z2" s="452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IF(GROUPS!D4="","",GROUPS!D4)</f>
        <v>Софија Хасану (194)</v>
      </c>
      <c r="D3" s="428"/>
      <c r="E3" s="42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36</v>
      </c>
      <c r="R3" s="430">
        <f>IF(ISERROR(IF(AND(T9="",T13="",T17=""),"",SUM(AB3:AD3)+(N3-O3)/1000)+(AK3/10000)),"",IF(AND(T9="",T13="",T17=""),"",SUM(AB3:AD3)+(N3-O3)/1000)+(AK3/10000)+(AG3/100000))</f>
        <v>6.0162900000000006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>Матеја Смолиќ (214)</v>
      </c>
      <c r="Y3" s="451"/>
      <c r="Z3" s="452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1">
        <f>SUM(AH3:AJ3)-SUM(AM3:AO3)</f>
        <v>63</v>
      </c>
      <c r="AL3" s="432"/>
      <c r="AM3" s="10">
        <f>AH5</f>
        <v>15</v>
      </c>
      <c r="AN3" s="10">
        <f>AI4</f>
        <v>16</v>
      </c>
      <c r="AO3" s="10">
        <f>AJ6</f>
        <v>5</v>
      </c>
      <c r="AP3" s="9">
        <f>SUM(AM3:AO3)</f>
        <v>36</v>
      </c>
    </row>
    <row r="4" spans="2:47" ht="24" customHeight="1">
      <c r="B4" s="127">
        <v>2</v>
      </c>
      <c r="C4" s="427" t="str">
        <f>IF(GROUPS!D5="","",GROUPS!D5)</f>
        <v>Сара Ризовска (339)</v>
      </c>
      <c r="D4" s="428"/>
      <c r="E4" s="429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85</v>
      </c>
      <c r="Q4" s="137">
        <f>IF(AND(T10="",U13="",U18=""),"",AP4)</f>
        <v>85</v>
      </c>
      <c r="R4" s="430">
        <f>IF(ISERROR(IF(AND(T10="",U13="",U18=""),"",SUM(AB4:AD4)+(N4-O4)/1000)+(AK4/10000)+(AG4/100000)),"",IF(AND(T10="",U13="",U18=""),"",SUM(AB4:AD4)+(N4-O4)/1000)+(AK4/10000)+(AG4/100000))</f>
        <v>3.99885</v>
      </c>
      <c r="S4" s="430"/>
      <c r="T4" s="138">
        <f>IF(ISERROR(IF(C4="","",RANK(R4,$R$3:$S$6,0))),"",IF(C4="","",RANK(R4,$R$3:$S$6,0)))</f>
        <v>3</v>
      </c>
      <c r="U4" s="9"/>
      <c r="V4" s="9"/>
      <c r="W4" s="7">
        <v>3</v>
      </c>
      <c r="X4" s="453" t="str">
        <f t="shared" si="0"/>
        <v>Сара Ризовска (339)</v>
      </c>
      <c r="Y4" s="454"/>
      <c r="Z4" s="455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85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36</v>
      </c>
      <c r="AK4" s="431">
        <f t="shared" ref="AK4:AK6" si="2">SUM(AH4:AJ4)-SUM(AM4:AO4)</f>
        <v>0</v>
      </c>
      <c r="AL4" s="432"/>
      <c r="AM4" s="10">
        <f>AH6</f>
        <v>9</v>
      </c>
      <c r="AN4" s="10">
        <f>AI3</f>
        <v>33</v>
      </c>
      <c r="AO4" s="10">
        <f>AJ5</f>
        <v>43</v>
      </c>
      <c r="AP4" s="9">
        <f t="shared" ref="AP4:AP6" si="3">SUM(AM4:AO4)</f>
        <v>85</v>
      </c>
    </row>
    <row r="5" spans="2:47" ht="24" customHeight="1">
      <c r="B5" s="127">
        <v>3</v>
      </c>
      <c r="C5" s="427" t="str">
        <f>IF(GROUPS!D6="","",GROUPS!D6)</f>
        <v>Матеја Смолиќ (214)</v>
      </c>
      <c r="D5" s="428"/>
      <c r="E5" s="429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4</v>
      </c>
      <c r="P5" s="136">
        <f>IF(AND(U9="",T14="",T18=""),"",AG5)</f>
        <v>91</v>
      </c>
      <c r="Q5" s="137">
        <f>IF(AND(U9="",T14="",T18=""),"",AP5)</f>
        <v>77</v>
      </c>
      <c r="R5" s="430">
        <f>IF(ISERROR(IF(AND(U9="",T14="",T18=""),"",SUM(AB5:AD5)+(N5-O5)/1000)+(AK5/10000)+(AG5/100000)),"",IF(AND(U9="",T14="",T18=""),"",SUM(AB5:AD5)+(N5-O5)/1000)+(AK5/10000)+(AG5/100000))</f>
        <v>5.0043100000000003</v>
      </c>
      <c r="S5" s="430"/>
      <c r="T5" s="138">
        <f>IF(ISERROR(IF(C5="","",RANK(R5,$R$3:$S$6,0))),"",IF(C5="","",RANK(R5,$R$3:$S$6,0)))</f>
        <v>2</v>
      </c>
      <c r="U5" s="9"/>
      <c r="V5" s="9"/>
      <c r="W5" s="7">
        <v>4</v>
      </c>
      <c r="X5" s="453" t="str">
        <f t="shared" si="0"/>
        <v>Бојана Ѓузелова (485)</v>
      </c>
      <c r="Y5" s="454"/>
      <c r="Z5" s="455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91</v>
      </c>
      <c r="AH5" s="10">
        <f>G9+I9+K9+M9+O9+Q9+S9</f>
        <v>15</v>
      </c>
      <c r="AI5" s="10">
        <f>F14+H14+J14+L14+N14+P14+R14</f>
        <v>33</v>
      </c>
      <c r="AJ5" s="10">
        <f>F18+H18+J18+L18+N18+P18+R18</f>
        <v>43</v>
      </c>
      <c r="AK5" s="431">
        <f t="shared" si="2"/>
        <v>14</v>
      </c>
      <c r="AL5" s="432"/>
      <c r="AM5" s="10">
        <f>AH3</f>
        <v>33</v>
      </c>
      <c r="AN5" s="10">
        <f>AI6</f>
        <v>8</v>
      </c>
      <c r="AO5" s="10">
        <f>AJ4</f>
        <v>36</v>
      </c>
      <c r="AP5" s="9">
        <f t="shared" si="3"/>
        <v>77</v>
      </c>
    </row>
    <row r="6" spans="2:47" ht="24" customHeight="1" thickBot="1">
      <c r="B6" s="142">
        <v>4</v>
      </c>
      <c r="C6" s="436" t="str">
        <f>IF(GROUPS!D7="","",GROUPS!D7)</f>
        <v>Бојана Ѓузелова (485)</v>
      </c>
      <c r="D6" s="437"/>
      <c r="E6" s="43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22</v>
      </c>
      <c r="Q6" s="151">
        <f>IF(AND(U10="",U14="",U17=""),"",AP6)</f>
        <v>99</v>
      </c>
      <c r="R6" s="439">
        <f>IF(ISERROR(IF(AND(U10="",U14="",U17=""),"",SUM(AB6:AD6)+(N6-O6)/1000)+(AK6/10000)+(AG6/100000)),"",IF(AND(U10="",U14="",U17=""),"",SUM(AB6:AD6)+(N6-O6)/1000)+(AK6/10000)+(AG6/100000))</f>
        <v>2.9835200000000004</v>
      </c>
      <c r="S6" s="43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22</v>
      </c>
      <c r="AH6" s="10">
        <f>G10+I10+K10+M10+O10+Q10+S10</f>
        <v>9</v>
      </c>
      <c r="AI6" s="10">
        <f>G14+I14+K14+M14+O14+Q14+S14</f>
        <v>8</v>
      </c>
      <c r="AJ6" s="10">
        <f>G17+I17+K17+M17+O17+Q17+S17</f>
        <v>5</v>
      </c>
      <c r="AK6" s="431">
        <f t="shared" si="2"/>
        <v>-77</v>
      </c>
      <c r="AL6" s="43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297</v>
      </c>
      <c r="Q7" s="153">
        <f>SUM(Q3:Q6)</f>
        <v>297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Матеја Смолиќ (214)</v>
      </c>
      <c r="F9" s="158">
        <v>11</v>
      </c>
      <c r="G9" s="159">
        <v>3</v>
      </c>
      <c r="H9" s="160">
        <v>11</v>
      </c>
      <c r="I9" s="159">
        <v>7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>Бојана Ѓузелова (485)</v>
      </c>
      <c r="F10" s="168">
        <v>11</v>
      </c>
      <c r="G10" s="169">
        <v>1</v>
      </c>
      <c r="H10" s="170">
        <v>11</v>
      </c>
      <c r="I10" s="169">
        <v>4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Ризовска (339)</v>
      </c>
      <c r="F13" s="158">
        <v>11</v>
      </c>
      <c r="G13" s="159">
        <v>7</v>
      </c>
      <c r="H13" s="160">
        <v>11</v>
      </c>
      <c r="I13" s="159">
        <v>5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Матеја Смолиќ (214)</v>
      </c>
      <c r="D14" s="166">
        <v>4</v>
      </c>
      <c r="E14" s="167" t="str">
        <f>IF(C6="","",VLOOKUP(D14,$B$3:$E$6,2,FALSE))</f>
        <v>Бојана Ѓузелова (485)</v>
      </c>
      <c r="F14" s="168">
        <v>11</v>
      </c>
      <c r="G14" s="169">
        <v>2</v>
      </c>
      <c r="H14" s="170">
        <v>11</v>
      </c>
      <c r="I14" s="169">
        <v>4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Бојана Ѓузелова (485)</v>
      </c>
      <c r="F17" s="158">
        <v>11</v>
      </c>
      <c r="G17" s="159">
        <v>2</v>
      </c>
      <c r="H17" s="160">
        <v>11</v>
      </c>
      <c r="I17" s="159">
        <v>1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Матеја Смолиќ (214)</v>
      </c>
      <c r="D18" s="166">
        <v>2</v>
      </c>
      <c r="E18" s="167" t="str">
        <f>IF(C4="","",VLOOKUP(D18,$B$3:$E$6,2,FALSE))</f>
        <v>Сара Ризовска (339)</v>
      </c>
      <c r="F18" s="168">
        <v>11</v>
      </c>
      <c r="G18" s="169">
        <v>9</v>
      </c>
      <c r="H18" s="170">
        <v>10</v>
      </c>
      <c r="I18" s="169">
        <v>12</v>
      </c>
      <c r="J18" s="168">
        <v>11</v>
      </c>
      <c r="K18" s="171">
        <v>9</v>
      </c>
      <c r="L18" s="170">
        <v>11</v>
      </c>
      <c r="M18" s="169">
        <v>6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4" sqref="L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>Фани Јованоска (193)</v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IF(GROUPS!F4="","",GROUPS!F4)</f>
        <v>Фани Јованоска (193)</v>
      </c>
      <c r="D3" s="428"/>
      <c r="E3" s="429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107</v>
      </c>
      <c r="Q3" s="137">
        <f>IF(AND(T9="",T13="",T17=""),"",AP3)</f>
        <v>53</v>
      </c>
      <c r="R3" s="430">
        <f>IF(ISERROR(IF(AND(T9="",T13="",T17=""),"",SUM(AB3:AD3)+(N3-O3)/1000)+(AK3/10000)),"",IF(AND(T9="",T13="",T17=""),"",SUM(AB3:AD3)+(N3-O3)/1000)+(AK3/10000)+(AG3/100000))</f>
        <v>6.0144700000000002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>Моника Стајковска (337)</v>
      </c>
      <c r="Y3" s="423"/>
      <c r="Z3" s="42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107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33</v>
      </c>
      <c r="AK3" s="431">
        <f>SUM(AH3:AJ3)-SUM(AM3:AO3)</f>
        <v>54</v>
      </c>
      <c r="AL3" s="432"/>
      <c r="AM3" s="10">
        <f>AH5</f>
        <v>9</v>
      </c>
      <c r="AN3" s="10">
        <f>AI4</f>
        <v>35</v>
      </c>
      <c r="AO3" s="10">
        <f>AJ6</f>
        <v>9</v>
      </c>
      <c r="AP3" s="9">
        <f>SUM(AM3:AO3)</f>
        <v>53</v>
      </c>
    </row>
    <row r="4" spans="2:47" ht="24" customHeight="1">
      <c r="B4" s="127">
        <v>2</v>
      </c>
      <c r="C4" s="427" t="str">
        <f>IF(GROUPS!F5="","",GROUPS!F5)</f>
        <v>Моника Стајковска (337)</v>
      </c>
      <c r="D4" s="428"/>
      <c r="E4" s="429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3</v>
      </c>
      <c r="P4" s="136">
        <f>IF(AND(T10="",U13="",U18=""),"",AG4)</f>
        <v>101</v>
      </c>
      <c r="Q4" s="137">
        <f>IF(AND(T10="",U13="",U18=""),"",AP4)</f>
        <v>66</v>
      </c>
      <c r="R4" s="430">
        <f>IF(ISERROR(IF(AND(T10="",U13="",U18=""),"",SUM(AB4:AD4)+(N4-O4)/1000)+(AK4/10000)+(AG4/100000)),"",IF(AND(T10="",U13="",U18=""),"",SUM(AB4:AD4)+(N4-O4)/1000)+(AK4/10000)+(AG4/100000))</f>
        <v>5.0085099999999994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Сара Чабуковска (487)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101</v>
      </c>
      <c r="AH4" s="10">
        <f>F10+H10+J10+L10+N10+P10+R10</f>
        <v>33</v>
      </c>
      <c r="AI4" s="10">
        <f>G13+I13+K13+M13+O13+Q13+S13</f>
        <v>35</v>
      </c>
      <c r="AJ4" s="10">
        <f>G18+I18+K18+M18+O18+Q18+S18</f>
        <v>33</v>
      </c>
      <c r="AK4" s="431">
        <f t="shared" ref="AK4:AK6" si="2">SUM(AH4:AJ4)-SUM(AM4:AO4)</f>
        <v>35</v>
      </c>
      <c r="AL4" s="432"/>
      <c r="AM4" s="10">
        <f>AH6</f>
        <v>16</v>
      </c>
      <c r="AN4" s="10">
        <f>AI3</f>
        <v>41</v>
      </c>
      <c r="AO4" s="10">
        <f>AJ5</f>
        <v>9</v>
      </c>
      <c r="AP4" s="9">
        <f t="shared" ref="AP4:AP6" si="3">SUM(AM4:AO4)</f>
        <v>66</v>
      </c>
    </row>
    <row r="5" spans="2:47" ht="24" customHeight="1">
      <c r="B5" s="127">
        <v>3</v>
      </c>
      <c r="C5" s="427" t="str">
        <f>IF(GROUPS!F6="","",GROUPS!F6)</f>
        <v>Мила Гулеска (427)</v>
      </c>
      <c r="D5" s="428"/>
      <c r="E5" s="42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61</v>
      </c>
      <c r="Q5" s="137">
        <f>IF(AND(U9="",T14="",T18=""),"",AP5)</f>
        <v>110</v>
      </c>
      <c r="R5" s="430">
        <f>IF(ISERROR(IF(AND(U9="",T14="",T18=""),"",SUM(AB5:AD5)+(N5-O5)/1000)+(AK5/10000)+(AG5/100000)),"",IF(AND(U9="",T14="",T18=""),"",SUM(AB5:AD5)+(N5-O5)/1000)+(AK5/10000)+(AG5/100000))</f>
        <v>2.9887099999999998</v>
      </c>
      <c r="S5" s="430"/>
      <c r="T5" s="138">
        <f>IF(ISERROR(IF(C5="","",RANK(R5,$R$3:$S$6,0))),"",IF(C5="","",RANK(R5,$R$3:$S$6,0)))</f>
        <v>4</v>
      </c>
      <c r="U5" s="9"/>
      <c r="V5" s="9"/>
      <c r="W5" s="7">
        <v>4</v>
      </c>
      <c r="X5" s="433" t="str">
        <f t="shared" si="0"/>
        <v>Мила Гулеска (427)</v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61</v>
      </c>
      <c r="AH5" s="10">
        <f>G9+I9+K9+M9+O9+Q9+S9</f>
        <v>9</v>
      </c>
      <c r="AI5" s="10">
        <f>F14+H14+J14+L14+N14+P14+R14</f>
        <v>43</v>
      </c>
      <c r="AJ5" s="10">
        <f>F18+H18+J18+L18+N18+P18+R18</f>
        <v>9</v>
      </c>
      <c r="AK5" s="431">
        <f t="shared" si="2"/>
        <v>-49</v>
      </c>
      <c r="AL5" s="432"/>
      <c r="AM5" s="10">
        <f>AH3</f>
        <v>33</v>
      </c>
      <c r="AN5" s="10">
        <f>AI6</f>
        <v>44</v>
      </c>
      <c r="AO5" s="10">
        <f>AJ4</f>
        <v>33</v>
      </c>
      <c r="AP5" s="9">
        <f t="shared" si="3"/>
        <v>110</v>
      </c>
    </row>
    <row r="6" spans="2:47" ht="24" customHeight="1" thickBot="1">
      <c r="B6" s="142">
        <v>4</v>
      </c>
      <c r="C6" s="436" t="str">
        <f>IF(GROUPS!F7="","",GROUPS!F7)</f>
        <v>Сара Чабуковска (487)</v>
      </c>
      <c r="D6" s="437"/>
      <c r="E6" s="43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8</v>
      </c>
      <c r="P6" s="150">
        <f>IF(AND(U10="",U14="",U17=""),"",AG6)</f>
        <v>69</v>
      </c>
      <c r="Q6" s="151">
        <f>IF(AND(U10="",U14="",U17=""),"",AP6)</f>
        <v>109</v>
      </c>
      <c r="R6" s="439">
        <f>IF(ISERROR(IF(AND(U10="",U14="",U17=""),"",SUM(AB6:AD6)+(N6-O6)/1000)+(AK6/10000)+(AG6/100000)),"",IF(AND(U10="",U14="",U17=""),"",SUM(AB6:AD6)+(N6-O6)/1000)+(AK6/10000)+(AG6/100000))</f>
        <v>3.9916900000000002</v>
      </c>
      <c r="S6" s="43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69</v>
      </c>
      <c r="AH6" s="10">
        <f>G10+I10+K10+M10+O10+Q10+S10</f>
        <v>16</v>
      </c>
      <c r="AI6" s="10">
        <f>G14+I14+K14+M14+O14+Q14+S14</f>
        <v>44</v>
      </c>
      <c r="AJ6" s="10">
        <f>G17+I17+K17+M17+O17+Q17+S17</f>
        <v>9</v>
      </c>
      <c r="AK6" s="431">
        <f t="shared" si="2"/>
        <v>-40</v>
      </c>
      <c r="AL6" s="432"/>
      <c r="AM6" s="10">
        <f>AH4</f>
        <v>33</v>
      </c>
      <c r="AN6" s="10">
        <f>AI5</f>
        <v>43</v>
      </c>
      <c r="AO6" s="10">
        <f>AJ3</f>
        <v>33</v>
      </c>
      <c r="AP6" s="9">
        <f t="shared" si="3"/>
        <v>109</v>
      </c>
    </row>
    <row r="7" spans="2:47" ht="18.600000000000001" thickBot="1">
      <c r="P7" s="153">
        <f>SUM(P3:P6)</f>
        <v>338</v>
      </c>
      <c r="Q7" s="153">
        <f>SUM(Q3:Q6)</f>
        <v>338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Мила Гулеска (427)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Моника Стајковска (337)</v>
      </c>
      <c r="D10" s="166">
        <v>4</v>
      </c>
      <c r="E10" s="167" t="str">
        <f>IF(C6="","",VLOOKUP(D10,$B$3:$E$6,2,FALSE))</f>
        <v>Сара Чабуковска (487)</v>
      </c>
      <c r="F10" s="168">
        <v>11</v>
      </c>
      <c r="G10" s="169">
        <v>5</v>
      </c>
      <c r="H10" s="170">
        <v>11</v>
      </c>
      <c r="I10" s="169">
        <v>6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Моника Стајковска (337)</v>
      </c>
      <c r="F13" s="158">
        <v>8</v>
      </c>
      <c r="G13" s="159">
        <v>11</v>
      </c>
      <c r="H13" s="160">
        <v>11</v>
      </c>
      <c r="I13" s="159">
        <v>9</v>
      </c>
      <c r="J13" s="158">
        <v>11</v>
      </c>
      <c r="K13" s="161">
        <v>6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Мила Гулеска (427)</v>
      </c>
      <c r="D14" s="166">
        <v>4</v>
      </c>
      <c r="E14" s="167" t="str">
        <f>IF(C6="","",VLOOKUP(D14,$B$3:$E$6,2,FALSE))</f>
        <v>Сара Чабуковска (487)</v>
      </c>
      <c r="F14" s="168">
        <v>8</v>
      </c>
      <c r="G14" s="169">
        <v>11</v>
      </c>
      <c r="H14" s="170">
        <v>5</v>
      </c>
      <c r="I14" s="169">
        <v>11</v>
      </c>
      <c r="J14" s="168">
        <v>11</v>
      </c>
      <c r="K14" s="171">
        <v>5</v>
      </c>
      <c r="L14" s="170">
        <v>11</v>
      </c>
      <c r="M14" s="169">
        <v>6</v>
      </c>
      <c r="N14" s="168">
        <v>8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>Сара Чабуковска (487)</v>
      </c>
      <c r="F17" s="158">
        <v>11</v>
      </c>
      <c r="G17" s="159">
        <v>1</v>
      </c>
      <c r="H17" s="160">
        <v>11</v>
      </c>
      <c r="I17" s="159">
        <v>3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Мила Гулеска (427)</v>
      </c>
      <c r="D18" s="166">
        <v>2</v>
      </c>
      <c r="E18" s="167" t="str">
        <f>IF(C4="","",VLOOKUP(D18,$B$3:$E$6,2,FALSE))</f>
        <v>Моника Стајковска (337)</v>
      </c>
      <c r="F18" s="168">
        <v>2</v>
      </c>
      <c r="G18" s="169">
        <v>11</v>
      </c>
      <c r="H18" s="170">
        <v>3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>Изабела Ковачовска (140)</v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IF(GROUPS!H4="","",GROUPS!H4)</f>
        <v>Изабела Ковачовска (140)</v>
      </c>
      <c r="D3" s="428"/>
      <c r="E3" s="42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21</v>
      </c>
      <c r="R3" s="430">
        <f>IF(ISERROR(IF(AND(T9="",T13="",T17=""),"",SUM(AB3:AD3)+(N3-O3)/1000)+(AK3/10000)),"",IF(AND(T9="",T13="",T17=""),"",SUM(AB3:AD3)+(N3-O3)/1000)+(AK3/10000)+(AG3/100000))</f>
        <v>6.0177899999999998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>Камелија Стојческа (20)</v>
      </c>
      <c r="Y3" s="423"/>
      <c r="Z3" s="42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1">
        <f>SUM(AH3:AJ3)-SUM(AM3:AO3)</f>
        <v>78</v>
      </c>
      <c r="AL3" s="432"/>
      <c r="AM3" s="10">
        <f>AH5</f>
        <v>9</v>
      </c>
      <c r="AN3" s="10">
        <f>AI4</f>
        <v>8</v>
      </c>
      <c r="AO3" s="10">
        <f>AJ6</f>
        <v>4</v>
      </c>
      <c r="AP3" s="9">
        <f>SUM(AM3:AO3)</f>
        <v>21</v>
      </c>
    </row>
    <row r="4" spans="2:47" ht="24" customHeight="1">
      <c r="B4" s="127">
        <v>2</v>
      </c>
      <c r="C4" s="427" t="str">
        <f>IF(GROUPS!H5="","",GROUPS!H5)</f>
        <v>Камелија Стојческа (20)</v>
      </c>
      <c r="D4" s="428"/>
      <c r="E4" s="42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74</v>
      </c>
      <c r="Q4" s="137">
        <f>IF(AND(T10="",U13="",U18=""),"",AP4)</f>
        <v>63</v>
      </c>
      <c r="R4" s="430">
        <f>IF(ISERROR(IF(AND(T10="",U13="",U18=""),"",SUM(AB4:AD4)+(N4-O4)/1000)+(AK4/10000)+(AG4/100000)),"",IF(AND(T10="",U13="",U18=""),"",SUM(AB4:AD4)+(N4-O4)/1000)+(AK4/10000)+(AG4/100000))</f>
        <v>5.0048400000000006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Благица Печинска (349)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74</v>
      </c>
      <c r="AH4" s="10">
        <f>F10+H10+J10+L10+N10+P10+R10</f>
        <v>33</v>
      </c>
      <c r="AI4" s="10">
        <f>G13+I13+K13+M13+O13+Q13+S13</f>
        <v>8</v>
      </c>
      <c r="AJ4" s="10">
        <f>G18+I18+K18+M18+O18+Q18+S18</f>
        <v>33</v>
      </c>
      <c r="AK4" s="431">
        <f t="shared" ref="AK4:AK6" si="2">SUM(AH4:AJ4)-SUM(AM4:AO4)</f>
        <v>11</v>
      </c>
      <c r="AL4" s="432"/>
      <c r="AM4" s="10">
        <f>AH6</f>
        <v>17</v>
      </c>
      <c r="AN4" s="10">
        <f>AI3</f>
        <v>33</v>
      </c>
      <c r="AO4" s="10">
        <f>AJ5</f>
        <v>13</v>
      </c>
      <c r="AP4" s="9">
        <f t="shared" ref="AP4:AP6" si="3">SUM(AM4:AO4)</f>
        <v>63</v>
      </c>
    </row>
    <row r="5" spans="2:47" ht="24" customHeight="1">
      <c r="B5" s="127">
        <v>3</v>
      </c>
      <c r="C5" s="427" t="str">
        <f>IF(GROUPS!H6="","",GROUPS!H6)</f>
        <v>Благица Печинска (349)</v>
      </c>
      <c r="D5" s="428"/>
      <c r="E5" s="42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55</v>
      </c>
      <c r="Q5" s="137">
        <f>IF(AND(U9="",T14="",T18=""),"",AP5)</f>
        <v>79</v>
      </c>
      <c r="R5" s="430">
        <f>IF(ISERROR(IF(AND(U9="",T14="",T18=""),"",SUM(AB5:AD5)+(N5-O5)/1000)+(AK5/10000)+(AG5/100000)),"",IF(AND(U9="",T14="",T18=""),"",SUM(AB5:AD5)+(N5-O5)/1000)+(AK5/10000)+(AG5/100000))</f>
        <v>3.9951499999999998</v>
      </c>
      <c r="S5" s="430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>Викторија Сасанска (494)</v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55</v>
      </c>
      <c r="AH5" s="10">
        <f>G9+I9+K9+M9+O9+Q9+S9</f>
        <v>9</v>
      </c>
      <c r="AI5" s="10">
        <f>F14+H14+J14+L14+N14+P14+R14</f>
        <v>33</v>
      </c>
      <c r="AJ5" s="10">
        <f>F18+H18+J18+L18+N18+P18+R18</f>
        <v>13</v>
      </c>
      <c r="AK5" s="431">
        <f t="shared" si="2"/>
        <v>-24</v>
      </c>
      <c r="AL5" s="432"/>
      <c r="AM5" s="10">
        <f>AH3</f>
        <v>33</v>
      </c>
      <c r="AN5" s="10">
        <f>AI6</f>
        <v>13</v>
      </c>
      <c r="AO5" s="10">
        <f>AJ4</f>
        <v>33</v>
      </c>
      <c r="AP5" s="9">
        <f t="shared" si="3"/>
        <v>79</v>
      </c>
    </row>
    <row r="6" spans="2:47" ht="24" customHeight="1" thickBot="1">
      <c r="B6" s="142">
        <v>4</v>
      </c>
      <c r="C6" s="436" t="str">
        <f>IF(GROUPS!H7="","",GROUPS!H7)</f>
        <v>Викторија Сасанска (494)</v>
      </c>
      <c r="D6" s="437"/>
      <c r="E6" s="43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34</v>
      </c>
      <c r="Q6" s="151">
        <f>IF(AND(U10="",U14="",U17=""),"",AP6)</f>
        <v>99</v>
      </c>
      <c r="R6" s="439">
        <f>IF(ISERROR(IF(AND(U10="",U14="",U17=""),"",SUM(AB6:AD6)+(N6-O6)/1000)+(AK6/10000)+(AG6/100000)),"",IF(AND(U10="",U14="",U17=""),"",SUM(AB6:AD6)+(N6-O6)/1000)+(AK6/10000)+(AG6/100000))</f>
        <v>2.9848400000000002</v>
      </c>
      <c r="S6" s="43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34</v>
      </c>
      <c r="AH6" s="10">
        <f>G10+I10+K10+M10+O10+Q10+S10</f>
        <v>17</v>
      </c>
      <c r="AI6" s="10">
        <f>G14+I14+K14+M14+O14+Q14+S14</f>
        <v>13</v>
      </c>
      <c r="AJ6" s="10">
        <f>G17+I17+K17+M17+O17+Q17+S17</f>
        <v>4</v>
      </c>
      <c r="AK6" s="431">
        <f t="shared" si="2"/>
        <v>-65</v>
      </c>
      <c r="AL6" s="43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262</v>
      </c>
      <c r="Q7" s="153">
        <f>SUM(Q3:Q6)</f>
        <v>262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Благица Печинска (349)</v>
      </c>
      <c r="F9" s="158">
        <v>11</v>
      </c>
      <c r="G9" s="159">
        <v>2</v>
      </c>
      <c r="H9" s="160">
        <v>11</v>
      </c>
      <c r="I9" s="159">
        <v>6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Камелија Стојческа (20)</v>
      </c>
      <c r="D10" s="166">
        <v>4</v>
      </c>
      <c r="E10" s="167" t="str">
        <f>IF(C6="","",VLOOKUP(D10,$B$3:$E$6,2,FALSE))</f>
        <v>Викторија Сасанска (494)</v>
      </c>
      <c r="F10" s="168">
        <v>11</v>
      </c>
      <c r="G10" s="169">
        <v>8</v>
      </c>
      <c r="H10" s="170">
        <v>11</v>
      </c>
      <c r="I10" s="169">
        <v>4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Камелија Стојческа (20)</v>
      </c>
      <c r="F13" s="158">
        <v>11</v>
      </c>
      <c r="G13" s="159">
        <v>5</v>
      </c>
      <c r="H13" s="160">
        <v>11</v>
      </c>
      <c r="I13" s="159">
        <v>1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Благица Печинска (349)</v>
      </c>
      <c r="D14" s="166">
        <v>4</v>
      </c>
      <c r="E14" s="167" t="str">
        <f>IF(C6="","",VLOOKUP(D14,$B$3:$E$6,2,FALSE))</f>
        <v>Викторија Сасанска (494)</v>
      </c>
      <c r="F14" s="168">
        <v>11</v>
      </c>
      <c r="G14" s="169">
        <v>2</v>
      </c>
      <c r="H14" s="170">
        <v>11</v>
      </c>
      <c r="I14" s="169">
        <v>7</v>
      </c>
      <c r="J14" s="168">
        <v>11</v>
      </c>
      <c r="K14" s="171">
        <v>4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>Викторија Сасанска (494)</v>
      </c>
      <c r="F17" s="158">
        <v>11</v>
      </c>
      <c r="G17" s="159">
        <v>2</v>
      </c>
      <c r="H17" s="160">
        <v>11</v>
      </c>
      <c r="I17" s="159">
        <v>1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Благица Печинска (349)</v>
      </c>
      <c r="D18" s="166">
        <v>2</v>
      </c>
      <c r="E18" s="167" t="str">
        <f>IF(C4="","",VLOOKUP(D18,$B$3:$E$6,2,FALSE))</f>
        <v>Камелија Стојческа (20)</v>
      </c>
      <c r="F18" s="168">
        <v>7</v>
      </c>
      <c r="G18" s="169">
        <v>11</v>
      </c>
      <c r="H18" s="170">
        <v>3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>Сара А.Стојановска (182)</v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IF(GROUPS!J4="","",GROUPS!J4)</f>
        <v>Сара А.Стојановска (182)</v>
      </c>
      <c r="D3" s="456"/>
      <c r="E3" s="457"/>
      <c r="F3" s="231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120</v>
      </c>
      <c r="Q3" s="137">
        <f>IF(AND(T9="",T13="",T17=""),"",AP3)</f>
        <v>81</v>
      </c>
      <c r="R3" s="430">
        <f>IF(ISERROR(IF(AND(T9="",T13="",T17=""),"",SUM(AB3:AD3)+(N3-O3)/1000)+(AK3/10000)),"",IF(AND(T9="",T13="",T17=""),"",SUM(AB3:AD3)+(N3-O3)/1000)+(AK3/10000)+(AG3/100000))</f>
        <v>6.0120999999999993</v>
      </c>
      <c r="S3" s="430"/>
      <c r="T3" s="138">
        <f>IF(ISERROR(IF(C3="","",RANK(R3,$R$3:$S$6,0))),"",IF(C3="","",RANK(R3,$R$3:$S$6,0)))</f>
        <v>1</v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>Емилија Марковска (195)</v>
      </c>
      <c r="Y3" s="423"/>
      <c r="Z3" s="42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120</v>
      </c>
      <c r="AH3" s="10">
        <f>F9+H9+J9+L9+N9+P9+R9</f>
        <v>33</v>
      </c>
      <c r="AI3" s="10">
        <f>F13+H13+J13+L13+N13+P13+R13</f>
        <v>54</v>
      </c>
      <c r="AJ3" s="10">
        <f>F17+H17+J17+L17+N17+P17+R17</f>
        <v>33</v>
      </c>
      <c r="AK3" s="431">
        <f>SUM(AH3:AJ3)-SUM(AM3:AO3)</f>
        <v>39</v>
      </c>
      <c r="AL3" s="432"/>
      <c r="AM3" s="10">
        <f>AH5</f>
        <v>20</v>
      </c>
      <c r="AN3" s="10">
        <f>AI4</f>
        <v>48</v>
      </c>
      <c r="AO3" s="10">
        <f>AJ6</f>
        <v>13</v>
      </c>
      <c r="AP3" s="9">
        <f>SUM(AM3:AO3)</f>
        <v>81</v>
      </c>
    </row>
    <row r="4" spans="2:47" ht="24" customHeight="1">
      <c r="B4" s="234">
        <v>2</v>
      </c>
      <c r="C4" s="456" t="str">
        <f>IF(GROUPS!J5="","",GROUPS!J5)</f>
        <v>Емилија Марковска (195)</v>
      </c>
      <c r="D4" s="456"/>
      <c r="E4" s="457"/>
      <c r="F4" s="232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4</v>
      </c>
      <c r="P4" s="136">
        <f>IF(AND(T10="",U13="",U18=""),"",AG4)</f>
        <v>124</v>
      </c>
      <c r="Q4" s="137">
        <f>IF(AND(T10="",U13="",U18=""),"",AP4)</f>
        <v>84</v>
      </c>
      <c r="R4" s="430">
        <f>IF(ISERROR(IF(AND(T10="",U13="",U18=""),"",SUM(AB4:AD4)+(N4-O4)/1000)+(AK4/10000)+(AG4/100000)),"",IF(AND(T10="",U13="",U18=""),"",SUM(AB4:AD4)+(N4-O4)/1000)+(AK4/10000)+(AG4/100000))</f>
        <v>5.0092399999999992</v>
      </c>
      <c r="S4" s="430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Дина Кучевиќ Колевска (424)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124</v>
      </c>
      <c r="AH4" s="10">
        <f>F10+H10+J10+L10+N10+P10+R10</f>
        <v>33</v>
      </c>
      <c r="AI4" s="10">
        <f>G13+I13+K13+M13+O13+Q13+S13</f>
        <v>48</v>
      </c>
      <c r="AJ4" s="10">
        <f>G18+I18+K18+M18+O18+Q18+S18</f>
        <v>43</v>
      </c>
      <c r="AK4" s="431">
        <f t="shared" ref="AK4:AK6" si="2">SUM(AH4:AJ4)-SUM(AM4:AO4)</f>
        <v>40</v>
      </c>
      <c r="AL4" s="432"/>
      <c r="AM4" s="10">
        <f>AH6</f>
        <v>7</v>
      </c>
      <c r="AN4" s="10">
        <f>AI3</f>
        <v>54</v>
      </c>
      <c r="AO4" s="10">
        <f>AJ5</f>
        <v>23</v>
      </c>
      <c r="AP4" s="9">
        <f t="shared" ref="AP4:AP6" si="3">SUM(AM4:AO4)</f>
        <v>84</v>
      </c>
    </row>
    <row r="5" spans="2:47" ht="24" customHeight="1">
      <c r="B5" s="234">
        <v>3</v>
      </c>
      <c r="C5" s="456" t="str">
        <f>IF(GROUPS!J6="","",GROUPS!J6)</f>
        <v>Дина Кучевиќ Колевска (424)</v>
      </c>
      <c r="D5" s="456"/>
      <c r="E5" s="457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76</v>
      </c>
      <c r="Q5" s="137">
        <f>IF(AND(U9="",T14="",T18=""),"",AP5)</f>
        <v>85</v>
      </c>
      <c r="R5" s="430">
        <f>IF(ISERROR(IF(AND(U9="",T14="",T18=""),"",SUM(AB5:AD5)+(N5-O5)/1000)+(AK5/10000)+(AG5/100000)),"",IF(AND(U9="",T14="",T18=""),"",SUM(AB5:AD5)+(N5-O5)/1000)+(AK5/10000)+(AG5/100000))</f>
        <v>3.9978600000000002</v>
      </c>
      <c r="S5" s="430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>Ана Смолиќ (418)</v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76</v>
      </c>
      <c r="AH5" s="10">
        <f>G9+I9+K9+M9+O9+Q9+S9</f>
        <v>20</v>
      </c>
      <c r="AI5" s="10">
        <f>F14+H14+J14+L14+N14+P14+R14</f>
        <v>33</v>
      </c>
      <c r="AJ5" s="10">
        <f>F18+H18+J18+L18+N18+P18+R18</f>
        <v>23</v>
      </c>
      <c r="AK5" s="431">
        <f t="shared" si="2"/>
        <v>-9</v>
      </c>
      <c r="AL5" s="432"/>
      <c r="AM5" s="10">
        <f>AH3</f>
        <v>33</v>
      </c>
      <c r="AN5" s="10">
        <f>AI6</f>
        <v>9</v>
      </c>
      <c r="AO5" s="10">
        <f>AJ4</f>
        <v>43</v>
      </c>
      <c r="AP5" s="9">
        <f t="shared" si="3"/>
        <v>85</v>
      </c>
    </row>
    <row r="6" spans="2:47" ht="24" customHeight="1" thickBot="1">
      <c r="B6" s="235">
        <v>4</v>
      </c>
      <c r="C6" s="458" t="str">
        <f>IF(GROUPS!J7="","",GROUPS!J7)</f>
        <v>Ана Смолиќ (418)</v>
      </c>
      <c r="D6" s="458"/>
      <c r="E6" s="459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29</v>
      </c>
      <c r="Q6" s="151">
        <f>IF(AND(U10="",U14="",U17=""),"",AP6)</f>
        <v>99</v>
      </c>
      <c r="R6" s="439">
        <f>IF(ISERROR(IF(AND(U10="",U14="",U17=""),"",SUM(AB6:AD6)+(N6-O6)/1000)+(AK6/10000)+(AG6/100000)),"",IF(AND(U10="",U14="",U17=""),"",SUM(AB6:AD6)+(N6-O6)/1000)+(AK6/10000)+(AG6/100000))</f>
        <v>2.9842900000000001</v>
      </c>
      <c r="S6" s="43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29</v>
      </c>
      <c r="AH6" s="10">
        <f>G10+I10+K10+M10+O10+Q10+S10</f>
        <v>7</v>
      </c>
      <c r="AI6" s="10">
        <f>G14+I14+K14+M14+O14+Q14+S14</f>
        <v>9</v>
      </c>
      <c r="AJ6" s="10">
        <f>G17+I17+K17+M17+O17+Q17+S17</f>
        <v>13</v>
      </c>
      <c r="AK6" s="431">
        <f t="shared" si="2"/>
        <v>-70</v>
      </c>
      <c r="AL6" s="43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349</v>
      </c>
      <c r="Q7" s="153">
        <f>SUM(Q3:Q6)</f>
        <v>349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8</v>
      </c>
      <c r="H9" s="160">
        <v>11</v>
      </c>
      <c r="I9" s="159">
        <v>7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>Ана Смолиќ (418)</v>
      </c>
      <c r="F10" s="168">
        <v>11</v>
      </c>
      <c r="G10" s="169">
        <v>3</v>
      </c>
      <c r="H10" s="170">
        <v>11</v>
      </c>
      <c r="I10" s="169">
        <v>3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Емилија Марковска (195)</v>
      </c>
      <c r="F13" s="158">
        <v>8</v>
      </c>
      <c r="G13" s="159">
        <v>11</v>
      </c>
      <c r="H13" s="160">
        <v>11</v>
      </c>
      <c r="I13" s="159">
        <v>4</v>
      </c>
      <c r="J13" s="158">
        <v>13</v>
      </c>
      <c r="K13" s="161">
        <v>11</v>
      </c>
      <c r="L13" s="160">
        <v>11</v>
      </c>
      <c r="M13" s="159">
        <v>13</v>
      </c>
      <c r="N13" s="158">
        <v>11</v>
      </c>
      <c r="O13" s="161">
        <v>9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>Ана Смолиќ (418)</v>
      </c>
      <c r="F14" s="168">
        <v>11</v>
      </c>
      <c r="G14" s="169">
        <v>6</v>
      </c>
      <c r="H14" s="170">
        <v>11</v>
      </c>
      <c r="I14" s="169">
        <v>1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>Ана Смолиќ (418)</v>
      </c>
      <c r="F17" s="158">
        <v>11</v>
      </c>
      <c r="G17" s="159">
        <v>4</v>
      </c>
      <c r="H17" s="160">
        <v>11</v>
      </c>
      <c r="I17" s="159">
        <v>3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Емилија Марковска (195)</v>
      </c>
      <c r="F18" s="168">
        <v>4</v>
      </c>
      <c r="G18" s="169">
        <v>11</v>
      </c>
      <c r="H18" s="170">
        <v>12</v>
      </c>
      <c r="I18" s="169">
        <v>10</v>
      </c>
      <c r="J18" s="168">
        <v>5</v>
      </c>
      <c r="K18" s="171">
        <v>11</v>
      </c>
      <c r="L18" s="170">
        <v>2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IF(GROUPS!D9="","",GROUPS!D9)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6" t="str">
        <f>IF(GROUPS!D10="","",GROUPS!D10)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6" t="str">
        <f>IF(GROUPS!D11="","",GROUPS!D11)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8" t="str">
        <f>IF(GROUPS!D12="","",GROUPS!D12)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IF(GROUPS!F9="","",GROUPS!F9)</f>
        <v/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IF(GROUPS!F10="","",GROUPS!F10)</f>
        <v/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IF(GROUPS!F11="","",GROUPS!F11)</f>
        <v/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IF(GROUPS!F12="","",GROUPS!F12)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8" t="s">
        <v>0</v>
      </c>
      <c r="C1" s="408"/>
      <c r="D1" s="40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0" t="s">
        <v>3</v>
      </c>
      <c r="D2" s="411"/>
      <c r="E2" s="412"/>
      <c r="F2" s="413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27" t="str">
        <f>IF(GROUPS!H9="","",GROUPS!H9)</f>
        <v/>
      </c>
      <c r="D3" s="428"/>
      <c r="E3" s="42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7" t="str">
        <f>IF(GROUPS!H10="","",GROUPS!H10)</f>
        <v/>
      </c>
      <c r="D4" s="428"/>
      <c r="E4" s="42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7" t="str">
        <f>IF(GROUPS!H11="","",GROUPS!H11)</f>
        <v/>
      </c>
      <c r="D5" s="428"/>
      <c r="E5" s="42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IF(GROUPS!H12="","",GROUPS!H12)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IF(GROUPS!J9="","",GROUPS!J9)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6" t="str">
        <f>IF(GROUPS!J10="","",GROUPS!J10)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6" t="str">
        <f>IF(GROUPS!J11="","",GROUPS!J11)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8" t="str">
        <f>IF(GROUPS!J12="","",GROUPS!J12)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IF(GROUPS!D14="","",GROUPS!D14)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6" t="str">
        <f>IF(GROUPS!D15="","",GROUPS!D15)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6" t="str">
        <f>IF(GROUPS!D16="","",GROUPS!D16)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8" t="str">
        <f>IF(GROUPS!D17="","",GROUPS!D17)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64" t="str">
        <f>IF(GROUPS!F14="","",GROUPS!F14)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4" t="str">
        <f>IF(GROUPS!F15="","",GROUPS!F15)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4" t="str">
        <f>IF(GROUPS!F16="","",GROUPS!F16)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IF(GROUPS!F17="","",GROUPS!F17)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IF(GROUPS!H14="","",GROUPS!H14)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6" t="str">
        <f>IF(GROUPS!H15="","",GROUPS!H15)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6" t="str">
        <f>IF(GROUPS!H16="","",GROUPS!H16)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8" t="str">
        <f>IF(GROUPS!H17="","",GROUPS!H17)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1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234">
        <v>1</v>
      </c>
      <c r="C3" s="456" t="str">
        <f>IF(GROUPS!J14="","",GROUPS!J14)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6" t="str">
        <f>IF(GROUPS!J15="","",GROUPS!J15)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6" t="str">
        <f>IF(GROUPS!J16="","",GROUPS!J16)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8" t="str">
        <f>IF(GROUPS!J17="","",GROUPS!J17)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61"/>
      <c r="E2" s="462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64" t="str">
        <f>IF(GROUPS!D19="","",GROUPS!D19)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4" t="str">
        <f>IF(GROUPS!D20="","",GROUPS!D20)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4" t="str">
        <f>IF(GROUPS!D21="","",GROUPS!D21)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IF(GROUPS!D22="","",GROUPS!D22)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66" t="str">
        <f>IF(GROUPS!F19="","",GROUPS!F19)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4" t="str">
        <f>IF(GROUPS!F20="","",GROUPS!F20)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4" t="str">
        <f>IF(GROUPS!F21="","",GROUPS!F21)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IF(GROUPS!F22="","",GROUPS!F22)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66" t="str">
        <f>IF(GROUPS!H19="","",GROUPS!H19)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4" t="str">
        <f>IF(GROUPS!H20="","",GROUPS!H20)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4" t="str">
        <f>IF(GROUPS!H21="","",GROUPS!H21)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IF(GROUPS!H22="","",GROUPS!H22)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0" t="s">
        <v>0</v>
      </c>
      <c r="C1" s="460"/>
      <c r="D1" s="460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9" t="s">
        <v>1</v>
      </c>
      <c r="R1" s="409"/>
      <c r="S1" s="409"/>
      <c r="T1" s="409"/>
      <c r="U1" s="40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9" t="s">
        <v>3</v>
      </c>
      <c r="D2" s="469"/>
      <c r="E2" s="470"/>
      <c r="F2" s="416">
        <v>1</v>
      </c>
      <c r="G2" s="414"/>
      <c r="H2" s="415">
        <v>2</v>
      </c>
      <c r="I2" s="414"/>
      <c r="J2" s="415">
        <v>3</v>
      </c>
      <c r="K2" s="414"/>
      <c r="L2" s="415">
        <v>4</v>
      </c>
      <c r="M2" s="416"/>
      <c r="N2" s="417" t="s">
        <v>4</v>
      </c>
      <c r="O2" s="418"/>
      <c r="P2" s="419" t="s">
        <v>84</v>
      </c>
      <c r="Q2" s="420"/>
      <c r="R2" s="421" t="s">
        <v>5</v>
      </c>
      <c r="S2" s="421"/>
      <c r="T2" s="126" t="s">
        <v>6</v>
      </c>
      <c r="W2" s="7">
        <v>1</v>
      </c>
      <c r="X2" s="422" t="str">
        <f>IF(ISERROR(INDEX($C$3:$C$6,MATCH(W2,$T$3:$T$6,0))),"",(INDEX($C$3:$C$6,MATCH(W2,$T$3:$T$6,0))))</f>
        <v/>
      </c>
      <c r="Y2" s="423"/>
      <c r="Z2" s="424"/>
      <c r="AB2" s="425" t="s">
        <v>85</v>
      </c>
      <c r="AC2" s="425"/>
      <c r="AD2" s="425"/>
      <c r="AE2" s="425"/>
      <c r="AG2" s="6" t="s">
        <v>86</v>
      </c>
      <c r="AK2" s="426" t="s">
        <v>87</v>
      </c>
      <c r="AL2" s="426"/>
      <c r="AP2" s="6" t="s">
        <v>88</v>
      </c>
    </row>
    <row r="3" spans="2:47" ht="24" customHeight="1">
      <c r="B3" s="127">
        <v>1</v>
      </c>
      <c r="C3" s="466" t="str">
        <f>IF(GROUPS!J19="","",GROUPS!J19)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0" t="str">
        <f>IF(ISERROR(IF(AND(T9="",T13="",T17=""),"",SUM(AB3:AD3)+(N3-O3)/1000)+(AK3/10000)),"",IF(AND(T9="",T13="",T17=""),"",SUM(AB3:AD3)+(N3-O3)/1000)+(AK3/10000)+(AG3/100000))</f>
        <v/>
      </c>
      <c r="S3" s="43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2" t="str">
        <f t="shared" ref="X3:X5" si="0">IF(ISERROR(INDEX($C$3:$C$6,MATCH(W3,$T$3:$T$6,0))),"",(INDEX($C$3:$C$6,MATCH(W3,$T$3:$T$6,0))))</f>
        <v/>
      </c>
      <c r="Y3" s="423"/>
      <c r="Z3" s="42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1">
        <f>SUM(AH3:AJ3)-SUM(AM3:AO3)</f>
        <v>0</v>
      </c>
      <c r="AL3" s="43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4" t="str">
        <f>IF(GROUPS!J20="","",GROUPS!J20)</f>
        <v/>
      </c>
      <c r="D4" s="456"/>
      <c r="E4" s="45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0" t="str">
        <f>IF(ISERROR(IF(AND(T10="",U13="",U18=""),"",SUM(AB4:AD4)+(N4-O4)/1000)+(AK4/10000)+(AG4/100000)),"",IF(AND(T10="",U13="",U18=""),"",SUM(AB4:AD4)+(N4-O4)/1000)+(AK4/10000)+(AG4/100000))</f>
        <v/>
      </c>
      <c r="S4" s="43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1">
        <f t="shared" ref="AK4:AK6" si="2">SUM(AH4:AJ4)-SUM(AM4:AO4)</f>
        <v>0</v>
      </c>
      <c r="AL4" s="43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4" t="str">
        <f>IF(GROUPS!J21="","",GROUPS!J21)</f>
        <v/>
      </c>
      <c r="D5" s="456"/>
      <c r="E5" s="45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0" t="str">
        <f>IF(ISERROR(IF(AND(U9="",T14="",T18=""),"",SUM(AB5:AD5)+(N5-O5)/1000)+(AK5/10000)+(AG5/100000)),"",IF(AND(U9="",T14="",T18=""),"",SUM(AB5:AD5)+(N5-O5)/1000)+(AK5/10000)+(AG5/100000))</f>
        <v/>
      </c>
      <c r="S5" s="43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1">
        <f t="shared" si="2"/>
        <v>0</v>
      </c>
      <c r="AL5" s="43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5" t="str">
        <f>IF(GROUPS!J22="","",GROUPS!J22)</f>
        <v/>
      </c>
      <c r="D6" s="458"/>
      <c r="E6" s="45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1">
        <f t="shared" si="2"/>
        <v>0</v>
      </c>
      <c r="AL6" s="43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40" t="s">
        <v>7</v>
      </c>
      <c r="C8" s="441"/>
      <c r="D8" s="441"/>
      <c r="E8" s="442"/>
      <c r="F8" s="443" t="s">
        <v>8</v>
      </c>
      <c r="G8" s="444"/>
      <c r="H8" s="445" t="s">
        <v>9</v>
      </c>
      <c r="I8" s="444"/>
      <c r="J8" s="445" t="s">
        <v>10</v>
      </c>
      <c r="K8" s="444"/>
      <c r="L8" s="445" t="s">
        <v>11</v>
      </c>
      <c r="M8" s="444"/>
      <c r="N8" s="445" t="s">
        <v>12</v>
      </c>
      <c r="O8" s="444"/>
      <c r="P8" s="445" t="s">
        <v>13</v>
      </c>
      <c r="Q8" s="444"/>
      <c r="R8" s="445" t="s">
        <v>14</v>
      </c>
      <c r="S8" s="448"/>
      <c r="T8" s="440" t="s">
        <v>15</v>
      </c>
      <c r="U8" s="442"/>
      <c r="AB8" s="446">
        <v>1</v>
      </c>
      <c r="AC8" s="447"/>
      <c r="AD8" s="446">
        <v>2</v>
      </c>
      <c r="AE8" s="447"/>
      <c r="AF8" s="446">
        <v>3</v>
      </c>
      <c r="AG8" s="447"/>
      <c r="AH8" s="446">
        <v>4</v>
      </c>
      <c r="AI8" s="447"/>
      <c r="AJ8" s="446">
        <v>5</v>
      </c>
      <c r="AK8" s="447"/>
      <c r="AL8" s="446">
        <v>6</v>
      </c>
      <c r="AM8" s="447"/>
      <c r="AN8" s="446">
        <v>7</v>
      </c>
      <c r="AO8" s="44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40" t="s">
        <v>16</v>
      </c>
      <c r="C12" s="441"/>
      <c r="D12" s="441"/>
      <c r="E12" s="442"/>
      <c r="F12" s="443" t="s">
        <v>8</v>
      </c>
      <c r="G12" s="444"/>
      <c r="H12" s="445" t="s">
        <v>9</v>
      </c>
      <c r="I12" s="444"/>
      <c r="J12" s="445" t="s">
        <v>10</v>
      </c>
      <c r="K12" s="444"/>
      <c r="L12" s="445" t="s">
        <v>11</v>
      </c>
      <c r="M12" s="444"/>
      <c r="N12" s="445" t="s">
        <v>12</v>
      </c>
      <c r="O12" s="444"/>
      <c r="P12" s="445" t="s">
        <v>13</v>
      </c>
      <c r="Q12" s="444"/>
      <c r="R12" s="445" t="s">
        <v>14</v>
      </c>
      <c r="S12" s="448"/>
      <c r="T12" s="440" t="s">
        <v>15</v>
      </c>
      <c r="U12" s="442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40" t="s">
        <v>17</v>
      </c>
      <c r="C16" s="441"/>
      <c r="D16" s="441"/>
      <c r="E16" s="442"/>
      <c r="F16" s="443" t="s">
        <v>8</v>
      </c>
      <c r="G16" s="444"/>
      <c r="H16" s="445" t="s">
        <v>9</v>
      </c>
      <c r="I16" s="444"/>
      <c r="J16" s="445" t="s">
        <v>10</v>
      </c>
      <c r="K16" s="444"/>
      <c r="L16" s="445" t="s">
        <v>11</v>
      </c>
      <c r="M16" s="444"/>
      <c r="N16" s="445" t="s">
        <v>12</v>
      </c>
      <c r="O16" s="444"/>
      <c r="P16" s="445" t="s">
        <v>13</v>
      </c>
      <c r="Q16" s="444"/>
      <c r="R16" s="445" t="s">
        <v>14</v>
      </c>
      <c r="S16" s="448"/>
      <c r="T16" s="440" t="s">
        <v>15</v>
      </c>
      <c r="U16" s="442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71" t="s">
        <v>61</v>
      </c>
      <c r="D1" s="47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7" t="s">
        <v>125</v>
      </c>
      <c r="C2" s="277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Софија Хасану (194)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Матеја Смолиќ (214)</v>
      </c>
    </row>
    <row r="5" spans="2:42" ht="15.6">
      <c r="B5" s="252" t="s">
        <v>27</v>
      </c>
      <c r="C5" s="244">
        <v>3</v>
      </c>
      <c r="D5" s="245" t="str">
        <f>IF(' II'!$X$2="","",' II'!$X$2)</f>
        <v>Фани Јованоска (193)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Моника Стајковска (337)</v>
      </c>
    </row>
    <row r="7" spans="2:42" ht="15.6">
      <c r="B7" s="246" t="s">
        <v>29</v>
      </c>
      <c r="C7" s="247">
        <v>5</v>
      </c>
      <c r="D7" s="241" t="str">
        <f>IF(' III'!$X$2="","",' III'!$X$2)</f>
        <v>Изабела Ковачовска (140)</v>
      </c>
      <c r="F7" s="297">
        <v>1</v>
      </c>
      <c r="G7" s="122" t="str">
        <f>IF(F7="","",VLOOKUP(F7,$C$3:$D$8,2,FALSE))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Камелија Стојческа (20)</v>
      </c>
      <c r="O8" s="296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61" t="s">
        <v>614</v>
      </c>
      <c r="P12" s="102"/>
      <c r="AN12" s="61"/>
    </row>
    <row r="13" spans="2:42" ht="15.6">
      <c r="B13" s="78"/>
      <c r="C13" s="78">
        <v>3</v>
      </c>
      <c r="D13" s="361" t="s">
        <v>615</v>
      </c>
      <c r="P13" s="102"/>
      <c r="Q13" s="121" t="str">
        <f>G7</f>
        <v>Софија Хасану (194)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61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73" t="str">
        <f>IF(AJ25="","",IF(AJ25&gt;AJ26,AB25,AB26))</f>
        <v/>
      </c>
    </row>
    <row r="16" spans="2:42" ht="15.6">
      <c r="C16" s="78"/>
      <c r="D16" s="74"/>
      <c r="P16" s="102"/>
      <c r="Y16" s="106"/>
      <c r="AM16" s="473" t="str">
        <f>IF(AJ25="","",IF(AJ25&lt;AJ26,AB25,AB26))</f>
        <v/>
      </c>
      <c r="AN16" s="473"/>
      <c r="AO16" s="474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73"/>
      <c r="AN17" s="473"/>
      <c r="AO17" s="474"/>
      <c r="AP17" s="42"/>
    </row>
    <row r="18" spans="3:42" ht="15.6">
      <c r="C18" s="78"/>
      <c r="D18" s="74"/>
      <c r="P18" s="102"/>
      <c r="Y18" s="106"/>
      <c r="AJ18" s="34"/>
      <c r="AM18" s="473"/>
      <c r="AO18" s="474"/>
    </row>
    <row r="19" spans="3:42" ht="16.2" thickBot="1">
      <c r="C19" s="78"/>
      <c r="D19" s="74"/>
      <c r="F19" s="297">
        <v>4</v>
      </c>
      <c r="G19" s="122" t="str">
        <f>IF(F19="","",VLOOKUP(F19,$C$3:$D$8,2,FALSE))</f>
        <v>Моника Стајковска (337)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5" t="str">
        <f>IF(AJ25=AJ26,"",IF(OR(AJ34&gt;AJ35,AJ34&lt;AJ35),"",AB35))</f>
        <v/>
      </c>
    </row>
    <row r="20" spans="3:42" ht="16.2" thickBot="1">
      <c r="C20" s="78"/>
      <c r="D20" s="74"/>
      <c r="F20" s="297">
        <v>6</v>
      </c>
      <c r="G20" s="122" t="str">
        <f>IF(F20="","",VLOOKUP(F20,$C$3:$D$8,2,FALSE))</f>
        <v>Камелија Стојческа (20)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7" t="s">
        <v>58</v>
      </c>
      <c r="AO20" s="475"/>
    </row>
    <row r="21" spans="3:42" ht="16.2" thickBot="1">
      <c r="C21" s="78"/>
      <c r="D21" s="74"/>
      <c r="Y21" s="106"/>
      <c r="AK21" s="49"/>
      <c r="AL21" s="49"/>
      <c r="AM21" s="480" t="s">
        <v>59</v>
      </c>
      <c r="AN21" s="478"/>
      <c r="AO21" s="476"/>
      <c r="AP21" s="42"/>
    </row>
    <row r="22" spans="3:42" ht="15.6">
      <c r="C22" s="78"/>
      <c r="D22" s="74"/>
      <c r="Y22" s="106"/>
      <c r="AK22" s="49"/>
      <c r="AL22" s="49"/>
      <c r="AM22" s="481"/>
      <c r="AN22" s="478"/>
      <c r="AO22" s="483" t="s">
        <v>60</v>
      </c>
    </row>
    <row r="23" spans="3:42" ht="16.2" thickBot="1">
      <c r="C23" s="78"/>
      <c r="D23" s="74"/>
      <c r="Y23" s="106"/>
      <c r="AK23" s="49"/>
      <c r="AL23" s="49"/>
      <c r="AM23" s="482"/>
      <c r="AN23" s="479"/>
      <c r="AO23" s="484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86" t="s">
        <v>81</v>
      </c>
      <c r="AM27" s="487"/>
      <c r="AN27" s="487"/>
      <c r="AO27" s="487"/>
      <c r="AP27" s="488"/>
    </row>
    <row r="28" spans="3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89" t="str">
        <f>IF(AJ25="","",IF(AJ25&gt;AJ26,AB25,AB26))</f>
        <v/>
      </c>
      <c r="AO28" s="489"/>
      <c r="AP28" s="489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90" t="str">
        <f>IF(AJ25="","",IF(AJ25&lt;AJ26,AB25,AB26))</f>
        <v/>
      </c>
      <c r="AO29" s="490"/>
      <c r="AP29" s="490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1" t="str">
        <f>IF(AJ25=AJ26,"",IF(AJ34=AJ35,AB34,IF(AJ34&gt;AJ35,AB34,AB35)))</f>
        <v/>
      </c>
      <c r="AO30" s="491"/>
      <c r="AP30" s="491"/>
    </row>
    <row r="31" spans="3:42" ht="15.6">
      <c r="C31" s="73"/>
      <c r="D31" s="74"/>
      <c r="E31" s="48"/>
      <c r="F31" s="297">
        <v>5</v>
      </c>
      <c r="G31" s="122" t="str">
        <f>IF(F31="","",VLOOKUP(F31,$C$3:$D$8,2,FALSE))</f>
        <v>Изабела Ковачовска (140)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1" t="str">
        <f>IF(AJ25=AJ26,"",IF(AJ34=AJ35,AB35,IF(AJ34&lt;AJ35,AB34,AB35)))</f>
        <v/>
      </c>
      <c r="AO31" s="491"/>
      <c r="AP31" s="491"/>
    </row>
    <row r="32" spans="3:42" ht="15.6">
      <c r="C32" s="73"/>
      <c r="D32" s="74"/>
      <c r="E32" s="48"/>
      <c r="F32" s="297">
        <v>2</v>
      </c>
      <c r="G32" s="122" t="str">
        <f>IF(F32="","",VLOOKUP(F32,$C$3:$D$8,2,FALSE))</f>
        <v>Матеја Смолиќ (214)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2" t="str">
        <f>IF(O7="","",IF(O7&lt;O8,G7,G8))</f>
        <v/>
      </c>
      <c r="AO32" s="492"/>
      <c r="AP32" s="492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2" t="str">
        <f>IF(O19="","",IF(O19&lt;O20,G19,G20))</f>
        <v/>
      </c>
      <c r="AO33" s="492"/>
      <c r="AP33" s="49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2" t="str">
        <f>IF(O31="","",IF(O31&lt;O32,G31,G32))</f>
        <v/>
      </c>
      <c r="AO34" s="492"/>
      <c r="AP34" s="49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3" t="str">
        <f>IF(O43="","",IF(O43&lt;O44,G43,G44))</f>
        <v/>
      </c>
      <c r="AO35" s="493"/>
      <c r="AP35" s="493"/>
    </row>
    <row r="36" spans="3:42">
      <c r="P36" s="102"/>
      <c r="Y36" s="107"/>
      <c r="AK36" s="49"/>
      <c r="AL36" s="190"/>
      <c r="AM36" s="191"/>
      <c r="AN36" s="494"/>
      <c r="AO36" s="494"/>
      <c r="AP36" s="49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5"/>
      <c r="AO37" s="485"/>
      <c r="AP37" s="485"/>
    </row>
    <row r="38" spans="3:42">
      <c r="P38" s="108"/>
      <c r="Q38" s="121" t="str">
        <f>G44</f>
        <v>Фани Јованоска (193)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5"/>
      <c r="AO38" s="485"/>
      <c r="AP38" s="485"/>
    </row>
    <row r="39" spans="3:42">
      <c r="P39" s="102"/>
      <c r="AK39" s="49"/>
      <c r="AL39" s="189"/>
      <c r="AM39" s="75"/>
      <c r="AN39" s="485"/>
      <c r="AO39" s="485"/>
      <c r="AP39" s="485"/>
    </row>
    <row r="40" spans="3:42">
      <c r="P40" s="102"/>
      <c r="AK40" s="49"/>
      <c r="AL40" s="189"/>
      <c r="AM40" s="75"/>
      <c r="AN40" s="485"/>
      <c r="AO40" s="485"/>
      <c r="AP40" s="485"/>
    </row>
    <row r="41" spans="3:42">
      <c r="C41" s="42"/>
      <c r="D41" s="42"/>
      <c r="O41" s="34"/>
      <c r="P41" s="102"/>
      <c r="AK41" s="49"/>
      <c r="AL41" s="189"/>
      <c r="AM41" s="75"/>
      <c r="AN41" s="485"/>
      <c r="AO41" s="485"/>
      <c r="AP41" s="485"/>
    </row>
    <row r="42" spans="3:42">
      <c r="E42" s="48"/>
      <c r="O42" s="34"/>
      <c r="P42" s="102"/>
      <c r="AK42" s="49"/>
      <c r="AL42" s="189"/>
      <c r="AM42" s="75"/>
      <c r="AN42" s="485"/>
      <c r="AO42" s="485"/>
      <c r="AP42" s="485"/>
    </row>
    <row r="43" spans="3:42">
      <c r="E43" s="48"/>
      <c r="O43" s="298"/>
      <c r="AK43" s="49"/>
      <c r="AL43" s="189"/>
      <c r="AM43" s="75"/>
      <c r="AN43" s="485"/>
      <c r="AO43" s="485"/>
      <c r="AP43" s="485"/>
    </row>
    <row r="44" spans="3:42">
      <c r="E44" s="48"/>
      <c r="F44" s="297">
        <v>3</v>
      </c>
      <c r="G44" s="122" t="str">
        <f>IF(F44="","",VLOOKUP(F44,$C$3:$D$8,2,FALSE))</f>
        <v>Фани Јованоска (193)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5"/>
      <c r="AO50" s="485"/>
      <c r="AP50" s="485"/>
    </row>
    <row r="51" spans="3:42">
      <c r="AM51" s="75"/>
      <c r="AN51" s="485"/>
      <c r="AO51" s="485"/>
      <c r="AP51" s="485"/>
    </row>
    <row r="52" spans="3:42">
      <c r="AM52" s="75"/>
      <c r="AN52" s="485"/>
      <c r="AO52" s="485"/>
      <c r="AP52" s="48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Y11" workbookViewId="0">
      <selection activeCell="AG25" sqref="AG25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95" t="s">
        <v>61</v>
      </c>
      <c r="D1" s="47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7" t="s">
        <v>125</v>
      </c>
      <c r="C2" s="277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Софија Хасану (194)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Матеја Смолиќ (214)</v>
      </c>
    </row>
    <row r="5" spans="2:47" ht="15.6">
      <c r="B5" s="64" t="s">
        <v>27</v>
      </c>
      <c r="C5" s="64">
        <v>3</v>
      </c>
      <c r="D5" s="29" t="str">
        <f>IF(' II'!$X$2="","",' II'!$X$2)</f>
        <v>Фани Јованоска (193)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Моника Стајковска (337)</v>
      </c>
    </row>
    <row r="7" spans="2:47" ht="15.6">
      <c r="B7" s="64" t="s">
        <v>29</v>
      </c>
      <c r="C7" s="64">
        <v>5</v>
      </c>
      <c r="D7" s="25" t="str">
        <f>IF(' III'!$X$2="","",' III'!$X$2)</f>
        <v>Изабела Ковачовска (140)</v>
      </c>
      <c r="F7" s="360">
        <v>1</v>
      </c>
      <c r="G7" s="177" t="str">
        <f>IF(F7="","",VLOOKUP(F7,$C$3:$D$10,2,FALSE))</f>
        <v>Софија Хасану (194)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Камелија Стојческа (20)</v>
      </c>
      <c r="E8">
        <v>2</v>
      </c>
      <c r="F8" s="360">
        <v>6</v>
      </c>
      <c r="G8" s="177" t="str">
        <f>IF(F8="","",VLOOKUP(F8,$C$3:$D$10,2,FALSE))</f>
        <v>Камелија Стојческа (20)</v>
      </c>
      <c r="H8" s="101">
        <v>2</v>
      </c>
      <c r="I8" s="101">
        <v>3</v>
      </c>
      <c r="J8" s="101">
        <v>5</v>
      </c>
      <c r="K8" s="101"/>
      <c r="L8" s="101"/>
      <c r="M8" s="101"/>
      <c r="N8" s="101"/>
      <c r="O8" s="19">
        <f>IF(H7="","",SUMPRODUCT(--(H7:N7&lt;H8:N8)))</f>
        <v>0</v>
      </c>
    </row>
    <row r="9" spans="2:47" ht="15.6">
      <c r="B9" s="64" t="s">
        <v>30</v>
      </c>
      <c r="C9" s="64">
        <v>7</v>
      </c>
      <c r="D9" s="29" t="str">
        <f>IF(IV!$X$2="","",IV!$X$2)</f>
        <v>Сара А.Стојановска (182)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Софија Хасану (194)</v>
      </c>
      <c r="R13" s="101">
        <v>11</v>
      </c>
      <c r="S13" s="101">
        <v>11</v>
      </c>
      <c r="T13" s="101">
        <v>9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61" t="s">
        <v>614</v>
      </c>
      <c r="P14" s="108"/>
      <c r="Q14" s="121" t="str">
        <f>IF(O19="","",IF(O19&gt;O20,G19,G20))</f>
        <v>Моника Стајковска (337)</v>
      </c>
      <c r="R14" s="101">
        <v>9</v>
      </c>
      <c r="S14" s="101">
        <v>8</v>
      </c>
      <c r="T14" s="101">
        <v>11</v>
      </c>
      <c r="U14" s="101">
        <v>6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6">
      <c r="B15" s="78"/>
      <c r="C15" s="78">
        <v>3</v>
      </c>
      <c r="D15" s="361" t="s">
        <v>615</v>
      </c>
      <c r="P15" s="102"/>
      <c r="Y15" s="105"/>
      <c r="AN15" s="473" t="str">
        <f>IF(AJ25="","",IF(AJ25&gt;AJ26,AB25,AB26))</f>
        <v>Софија Хасану (194)</v>
      </c>
    </row>
    <row r="16" spans="2:47" ht="15.6">
      <c r="B16" s="78"/>
      <c r="C16" s="78">
        <v>5</v>
      </c>
      <c r="D16" s="361" t="s">
        <v>616</v>
      </c>
      <c r="P16" s="102"/>
      <c r="Y16" s="106"/>
      <c r="AM16" s="473" t="str">
        <f>IF(AJ25="","",IF(AJ25&lt;AJ26,AB25,AB26))</f>
        <v>Изабела Ковачовска (140)</v>
      </c>
      <c r="AN16" s="473"/>
      <c r="AO16" s="474" t="str">
        <f>IF(AJ25=AJ26,"",IF(AJ34=AJ35,AB34,IF(AJ34&gt;AJ35,AB34,AB35)))</f>
        <v>Моника Стајковска (337)</v>
      </c>
    </row>
    <row r="17" spans="1:42" s="42" customFormat="1" ht="15.6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3"/>
      <c r="AN17" s="473"/>
      <c r="AO17" s="474"/>
    </row>
    <row r="18" spans="1:42" ht="15.6">
      <c r="B18" s="78"/>
      <c r="C18" s="78"/>
      <c r="D18" s="74"/>
      <c r="P18" s="102"/>
      <c r="Y18" s="106"/>
      <c r="AJ18" s="34"/>
      <c r="AM18" s="473"/>
      <c r="AO18" s="474"/>
    </row>
    <row r="19" spans="1:42" ht="16.2" thickBot="1">
      <c r="A19" s="49"/>
      <c r="B19" s="49"/>
      <c r="C19" s="78"/>
      <c r="D19" s="74"/>
      <c r="E19">
        <v>4</v>
      </c>
      <c r="F19" s="360">
        <v>4</v>
      </c>
      <c r="G19" s="177" t="str">
        <f>IF(F19="","",VLOOKUP(F19,$C$3:$D$10,2,FALSE))</f>
        <v>Моника Стајковска (337)</v>
      </c>
      <c r="H19" s="101">
        <v>11</v>
      </c>
      <c r="I19" s="101">
        <v>9</v>
      </c>
      <c r="J19" s="101">
        <v>11</v>
      </c>
      <c r="K19" s="101">
        <v>6</v>
      </c>
      <c r="L19" s="101">
        <v>11</v>
      </c>
      <c r="M19" s="101"/>
      <c r="N19" s="101"/>
      <c r="O19" s="19">
        <f>IF(H19="","",SUMPRODUCT(--(H19:N19&gt;H20:N20)))</f>
        <v>3</v>
      </c>
      <c r="Y19" s="106"/>
      <c r="AK19" s="49"/>
      <c r="AL19" s="49"/>
      <c r="AO19" s="475" t="str">
        <f>IF(AJ25=AJ26,"",IF(OR(AJ34&gt;AJ35,AJ34&lt;AJ35),"",AB35))</f>
        <v>Фани Јованоска (193)</v>
      </c>
    </row>
    <row r="20" spans="1:42" ht="16.2" thickBot="1">
      <c r="A20" s="49"/>
      <c r="B20" s="49"/>
      <c r="C20" s="78"/>
      <c r="D20" s="355">
        <v>5.7</v>
      </c>
      <c r="F20" s="360">
        <v>7</v>
      </c>
      <c r="G20" s="177" t="str">
        <f>IF(F20="","",VLOOKUP(F20,$C$3:$D$10,2,FALSE))</f>
        <v>Сара А.Стојановска (182)</v>
      </c>
      <c r="H20" s="101">
        <v>9</v>
      </c>
      <c r="I20" s="101">
        <v>11</v>
      </c>
      <c r="J20" s="101">
        <v>5</v>
      </c>
      <c r="K20" s="101">
        <v>11</v>
      </c>
      <c r="L20" s="101">
        <v>7</v>
      </c>
      <c r="M20" s="101"/>
      <c r="N20" s="101"/>
      <c r="O20" s="19">
        <f>IF(H19="","",SUMPRODUCT(--(H19:N19&lt;H20:N20)))</f>
        <v>2</v>
      </c>
      <c r="Y20" s="106"/>
      <c r="AK20" s="49"/>
      <c r="AL20" s="49"/>
      <c r="AN20" s="477" t="s">
        <v>58</v>
      </c>
      <c r="AO20" s="475"/>
    </row>
    <row r="21" spans="1:42" s="42" customFormat="1" ht="16.2" customHeight="1" thickBot="1">
      <c r="A21" s="49"/>
      <c r="B21" s="49"/>
      <c r="C21" s="496" t="s">
        <v>618</v>
      </c>
      <c r="D21" s="49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0" t="s">
        <v>59</v>
      </c>
      <c r="AN21" s="478"/>
      <c r="AO21" s="476"/>
    </row>
    <row r="22" spans="1:42" ht="15.6" customHeight="1">
      <c r="A22" s="49"/>
      <c r="B22" s="49"/>
      <c r="C22" s="496"/>
      <c r="D22" s="496"/>
      <c r="Y22" s="106"/>
      <c r="AK22" s="49"/>
      <c r="AL22" s="49"/>
      <c r="AM22" s="481"/>
      <c r="AN22" s="478"/>
      <c r="AO22" s="483" t="s">
        <v>60</v>
      </c>
    </row>
    <row r="23" spans="1:42" ht="16.2" customHeight="1" thickBot="1">
      <c r="A23" s="49"/>
      <c r="B23" s="49"/>
      <c r="C23" s="496"/>
      <c r="D23" s="496"/>
      <c r="Y23" s="106"/>
      <c r="AK23" s="49"/>
      <c r="AL23" s="49"/>
      <c r="AM23" s="482"/>
      <c r="AN23" s="479"/>
      <c r="AO23" s="484"/>
    </row>
    <row r="24" spans="1:42" ht="15.6" customHeight="1">
      <c r="A24" s="49"/>
      <c r="B24" s="49"/>
      <c r="C24" s="496"/>
      <c r="D24" s="496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Софија Хасану (194)</v>
      </c>
      <c r="AC25" s="101">
        <v>10</v>
      </c>
      <c r="AD25" s="101">
        <v>11</v>
      </c>
      <c r="AE25" s="101">
        <v>14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Изабела Ковачовска (140)</v>
      </c>
      <c r="AC26" s="101">
        <v>12</v>
      </c>
      <c r="AD26" s="101">
        <v>8</v>
      </c>
      <c r="AE26" s="101">
        <v>12</v>
      </c>
      <c r="AF26" s="101">
        <v>7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6">
      <c r="C27" s="73"/>
      <c r="D27" s="74"/>
      <c r="Y27" s="106"/>
      <c r="AA27" s="53"/>
      <c r="AK27" s="49"/>
      <c r="AL27" s="486" t="s">
        <v>81</v>
      </c>
      <c r="AM27" s="487"/>
      <c r="AN27" s="487"/>
      <c r="AO27" s="487"/>
      <c r="AP27" s="488"/>
    </row>
    <row r="28" spans="1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89" t="str">
        <f>IF(AJ25="","",IF(AJ25&gt;AJ26,AB25,AB26))</f>
        <v>Софија Хасану (194)</v>
      </c>
      <c r="AO28" s="489"/>
      <c r="AP28" s="489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0" t="str">
        <f>IF(AJ25="","",IF(AJ25&lt;AJ26,AB25,AB26))</f>
        <v>Изабела Ковачовска (140)</v>
      </c>
      <c r="AO29" s="490"/>
      <c r="AP29" s="490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1" t="str">
        <f>IF(AJ25=AJ26,"",IF(AJ34=AJ35,AB34,IF(AJ34&gt;AJ35,AB34,AB35)))</f>
        <v>Моника Стајковска (337)</v>
      </c>
      <c r="AO30" s="491"/>
      <c r="AP30" s="491"/>
    </row>
    <row r="31" spans="1:42" ht="15.6">
      <c r="C31" s="73"/>
      <c r="D31" s="355">
        <v>5.7</v>
      </c>
      <c r="F31" s="360">
        <v>5</v>
      </c>
      <c r="G31" s="177" t="str">
        <f>IF(F31="","",VLOOKUP(F31,$C$3:$D$10,2,FALSE))</f>
        <v>Изабела Ковачовска (140)</v>
      </c>
      <c r="H31" s="101">
        <v>9</v>
      </c>
      <c r="I31" s="101">
        <v>11</v>
      </c>
      <c r="J31" s="101">
        <v>12</v>
      </c>
      <c r="K31" s="101">
        <v>5</v>
      </c>
      <c r="L31" s="101">
        <v>11</v>
      </c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1" t="str">
        <f>IF(AJ25=AJ26,"",IF(AJ34=AJ35,AB35,IF(AJ34&lt;AJ35,AB34,AB35)))</f>
        <v>Фани Јованоска (193)</v>
      </c>
      <c r="AO31" s="491"/>
      <c r="AP31" s="491"/>
    </row>
    <row r="32" spans="1:42" ht="15.6">
      <c r="C32" s="73"/>
      <c r="D32" s="74"/>
      <c r="E32">
        <v>6</v>
      </c>
      <c r="F32" s="360">
        <v>2</v>
      </c>
      <c r="G32" s="177" t="str">
        <f>IF(F32="","",VLOOKUP(F32,$C$3:$D$10,2,FALSE))</f>
        <v>Матеја Смолиќ (214)</v>
      </c>
      <c r="H32" s="101">
        <v>11</v>
      </c>
      <c r="I32" s="101">
        <v>7</v>
      </c>
      <c r="J32" s="101">
        <v>10</v>
      </c>
      <c r="K32" s="101">
        <v>11</v>
      </c>
      <c r="L32" s="101">
        <v>4</v>
      </c>
      <c r="M32" s="101"/>
      <c r="N32" s="101"/>
      <c r="O32" s="19">
        <f>IF(H31="","",SUMPRODUCT(--(H31:N31&lt;H32:N32)))</f>
        <v>2</v>
      </c>
      <c r="Y32" s="106"/>
      <c r="AA32" s="53"/>
      <c r="AK32" s="49"/>
      <c r="AL32" s="113">
        <v>5</v>
      </c>
      <c r="AM32" s="114" t="s">
        <v>80</v>
      </c>
      <c r="AN32" s="492" t="str">
        <f>IF(O7="","",IF(O7&lt;O8,G7,G8))</f>
        <v>Камелија Стојческа (20)</v>
      </c>
      <c r="AO32" s="492"/>
      <c r="AP32" s="492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2" t="str">
        <f>IF(O19="","",IF(O19&lt;O20,G19,G20))</f>
        <v>Сара А.Стојановска (182)</v>
      </c>
      <c r="AO33" s="492"/>
      <c r="AP33" s="49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Моника Стајковска (337)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2" t="str">
        <f>IF(O31="","",IF(O31&lt;O32,G31,G32))</f>
        <v>Матеја Смолиќ (214)</v>
      </c>
      <c r="AO34" s="492"/>
      <c r="AP34" s="492"/>
    </row>
    <row r="35" spans="3:42">
      <c r="P35" s="102"/>
      <c r="Y35" s="106"/>
      <c r="AB35" s="124" t="str">
        <f>IF(Y37="","",IF(Y37&lt;Y38,Q37,Q38))</f>
        <v>Фани Јованоска (193)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2" t="str">
        <f>IF(O43="","",IF(O43&lt;O44,G43,G44))</f>
        <v>Емилија Марковска (195)</v>
      </c>
      <c r="AO35" s="492"/>
      <c r="AP35" s="492"/>
    </row>
    <row r="36" spans="3:42">
      <c r="P36" s="102"/>
      <c r="Y36" s="107"/>
      <c r="AK36" s="49"/>
      <c r="AL36" s="189"/>
      <c r="AM36" s="75"/>
      <c r="AN36" s="485"/>
      <c r="AO36" s="485"/>
      <c r="AP36" s="48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Изабела Ковачовска (140)</v>
      </c>
      <c r="R37" s="101">
        <v>12</v>
      </c>
      <c r="S37" s="101">
        <v>6</v>
      </c>
      <c r="T37" s="101">
        <v>11</v>
      </c>
      <c r="U37" s="101">
        <v>11</v>
      </c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5"/>
      <c r="AO37" s="485"/>
      <c r="AP37" s="485"/>
    </row>
    <row r="38" spans="3:42">
      <c r="P38" s="108"/>
      <c r="Q38" s="121" t="str">
        <f>IF(O43="","",IF(O43&gt;O44,G43,G44))</f>
        <v>Фани Јованоска (193)</v>
      </c>
      <c r="R38" s="101">
        <v>10</v>
      </c>
      <c r="S38" s="101">
        <v>11</v>
      </c>
      <c r="T38" s="101">
        <v>7</v>
      </c>
      <c r="U38" s="101">
        <v>7</v>
      </c>
      <c r="V38" s="101"/>
      <c r="W38" s="101"/>
      <c r="X38" s="101"/>
      <c r="Y38" s="19">
        <f>IF(R37="","",SUMPRODUCT(--(R37:X37&lt;R38:X38)))</f>
        <v>1</v>
      </c>
      <c r="Z38" s="41"/>
      <c r="AK38" s="49"/>
      <c r="AL38" s="189"/>
      <c r="AM38" s="75"/>
      <c r="AN38" s="485"/>
      <c r="AO38" s="485"/>
      <c r="AP38" s="485"/>
    </row>
    <row r="39" spans="3:42">
      <c r="P39" s="102"/>
      <c r="AK39" s="49"/>
      <c r="AL39" s="189"/>
      <c r="AM39" s="75"/>
      <c r="AN39" s="485"/>
      <c r="AO39" s="485"/>
      <c r="AP39" s="485"/>
    </row>
    <row r="40" spans="3:42">
      <c r="P40" s="102"/>
      <c r="AK40" s="49"/>
      <c r="AL40" s="189"/>
      <c r="AM40" s="75"/>
      <c r="AN40" s="485"/>
      <c r="AO40" s="485"/>
      <c r="AP40" s="48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5"/>
      <c r="AO41" s="485"/>
      <c r="AP41" s="485"/>
    </row>
    <row r="42" spans="3:42">
      <c r="O42" s="34"/>
      <c r="P42" s="102"/>
      <c r="AK42" s="49"/>
      <c r="AL42" s="189"/>
      <c r="AM42" s="75"/>
      <c r="AN42" s="485"/>
      <c r="AO42" s="485"/>
      <c r="AP42" s="485"/>
    </row>
    <row r="43" spans="3:42">
      <c r="E43">
        <v>8</v>
      </c>
      <c r="F43" s="360">
        <v>8</v>
      </c>
      <c r="G43" s="177" t="str">
        <f>IF(F43="","",VLOOKUP(F43,$C$3:$D$10,2,FALSE))</f>
        <v>Емилија Марковска (195)</v>
      </c>
      <c r="H43" s="101">
        <v>11</v>
      </c>
      <c r="I43" s="101">
        <v>4</v>
      </c>
      <c r="J43" s="101">
        <v>11</v>
      </c>
      <c r="K43" s="101">
        <v>9</v>
      </c>
      <c r="L43" s="101">
        <v>12</v>
      </c>
      <c r="M43" s="101"/>
      <c r="N43" s="101"/>
      <c r="O43" s="19">
        <f>IF(H43="","",SUMPRODUCT(--(H43:N43&gt;H44:N44)))</f>
        <v>2</v>
      </c>
      <c r="AK43" s="49"/>
      <c r="AL43" s="189"/>
      <c r="AM43" s="75"/>
      <c r="AN43" s="485"/>
      <c r="AO43" s="485"/>
      <c r="AP43" s="485"/>
    </row>
    <row r="44" spans="3:42">
      <c r="F44" s="360">
        <v>3</v>
      </c>
      <c r="G44" s="177" t="str">
        <f>IF(F44="","",VLOOKUP(F44,$C$3:$D$10,2,FALSE))</f>
        <v>Фани Јованоска (193)</v>
      </c>
      <c r="H44" s="101">
        <v>8</v>
      </c>
      <c r="I44" s="101">
        <v>11</v>
      </c>
      <c r="J44" s="101">
        <v>6</v>
      </c>
      <c r="K44" s="101">
        <v>11</v>
      </c>
      <c r="L44" s="101">
        <v>14</v>
      </c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5"/>
      <c r="AO50" s="485"/>
      <c r="AP50" s="485"/>
    </row>
    <row r="51" spans="6:42">
      <c r="AM51" s="75"/>
      <c r="AN51" s="485"/>
      <c r="AO51" s="485"/>
      <c r="AP51" s="485"/>
    </row>
    <row r="52" spans="6:42">
      <c r="AM52" s="75"/>
      <c r="AN52" s="485"/>
      <c r="AO52" s="485"/>
      <c r="AP52" s="48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AY12" sqref="AY12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71" t="s">
        <v>61</v>
      </c>
      <c r="D1" s="47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7" t="s">
        <v>125</v>
      </c>
      <c r="C2" s="277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Софија Хасану (194)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Матеја Смолиќ (214)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Фани Јованоска (193)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Моника Стајковска (337)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Изабела Ковачовска (140)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Камелија Стојческа (20)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Сара А.Стојановска (182)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Емилија Марковска (195)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73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3" t="str">
        <f>IF(AT25="","",IF(AT25&lt;AT26,AL25,AL26))</f>
        <v/>
      </c>
      <c r="AX16" s="473"/>
      <c r="AY16" s="474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3"/>
      <c r="AX17" s="473"/>
      <c r="AY17" s="474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73"/>
      <c r="AY18" s="474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5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75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0" t="s">
        <v>59</v>
      </c>
      <c r="AX21" s="498"/>
      <c r="AY21" s="476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1"/>
      <c r="AX22" s="498"/>
      <c r="AY22" s="503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2"/>
      <c r="AX23" s="499"/>
      <c r="AY23" s="504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86" t="s">
        <v>81</v>
      </c>
      <c r="AW27" s="487"/>
      <c r="AX27" s="487"/>
      <c r="AY27" s="487"/>
      <c r="AZ27" s="488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5" t="str">
        <f>IF(AT25="","",IF(AT25&gt;AT26,AL25,AL26))</f>
        <v/>
      </c>
      <c r="AY28" s="505"/>
      <c r="AZ28" s="505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0" t="str">
        <f>IF(AT25="","",IF(AT25&lt;AT26,AL25,AL26))</f>
        <v/>
      </c>
      <c r="AY29" s="490"/>
      <c r="AZ29" s="490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1" t="str">
        <f>IF(AT25=AT26,"",IF(AT34=AT35,AL34,IF(AT34&gt;AT35,AL34,AL35)))</f>
        <v/>
      </c>
      <c r="AY30" s="491"/>
      <c r="AZ30" s="491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1" t="str">
        <f>IF(AT25=AT26,"",IF(AT34=AT35,AL35,IF(AT34&lt;AT35,AL34,AL35)))</f>
        <v/>
      </c>
      <c r="AY31" s="491"/>
      <c r="AZ31" s="491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2" t="str">
        <f>IF(Y7="","",IF(Y7&lt;Y8,Q7,Q8))</f>
        <v/>
      </c>
      <c r="AY32" s="492"/>
      <c r="AZ32" s="492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2" t="str">
        <f>IF(Y19="","",IF(Y19&lt;Y20,Q19,Q20))</f>
        <v/>
      </c>
      <c r="AY33" s="492"/>
      <c r="AZ33" s="49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2" t="str">
        <f>IF(Y31="","",IF(Y31&lt;Y32,Q31,Q32))</f>
        <v/>
      </c>
      <c r="AY34" s="492"/>
      <c r="AZ34" s="492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3" t="str">
        <f>IF(Y43="","",IF(Y43&lt;Y44,Q43,Q44))</f>
        <v/>
      </c>
      <c r="AY35" s="493"/>
      <c r="AZ35" s="493"/>
    </row>
    <row r="36" spans="3:52">
      <c r="F36" s="179"/>
      <c r="Z36" s="102"/>
      <c r="AI36" s="107"/>
      <c r="AU36" s="49"/>
      <c r="AV36" s="190"/>
      <c r="AW36" s="191"/>
      <c r="AX36" s="494"/>
      <c r="AY36" s="494"/>
      <c r="AZ36" s="49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5"/>
      <c r="AY37" s="485"/>
      <c r="AZ37" s="48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5"/>
      <c r="AY38" s="485"/>
      <c r="AZ38" s="485"/>
    </row>
    <row r="39" spans="3:52">
      <c r="F39" s="179"/>
      <c r="Z39" s="102"/>
      <c r="AU39" s="49"/>
      <c r="AV39" s="189"/>
      <c r="AW39" s="75"/>
      <c r="AX39" s="485"/>
      <c r="AY39" s="485"/>
      <c r="AZ39" s="485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5"/>
      <c r="AY40" s="485"/>
      <c r="AZ40" s="485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5"/>
      <c r="AY41" s="485"/>
      <c r="AZ41" s="485"/>
    </row>
    <row r="42" spans="3:52">
      <c r="F42" s="179"/>
      <c r="P42" s="102"/>
      <c r="Y42" s="34"/>
      <c r="Z42" s="102"/>
      <c r="AU42" s="49"/>
      <c r="AV42" s="189"/>
      <c r="AW42" s="75"/>
      <c r="AX42" s="485"/>
      <c r="AY42" s="485"/>
      <c r="AZ42" s="48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5"/>
      <c r="AY43" s="485"/>
      <c r="AZ43" s="48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5"/>
      <c r="AY50" s="485"/>
      <c r="AZ50" s="485"/>
    </row>
    <row r="51" spans="3:52">
      <c r="AW51" s="75"/>
      <c r="AX51" s="485"/>
      <c r="AY51" s="485"/>
      <c r="AZ51" s="485"/>
    </row>
    <row r="52" spans="3:52">
      <c r="AW52" s="75"/>
      <c r="AX52" s="485"/>
      <c r="AY52" s="485"/>
      <c r="AZ52" s="48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35" sqref="D3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95" t="s">
        <v>61</v>
      </c>
      <c r="D1" s="47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7" t="s">
        <v>125</v>
      </c>
      <c r="C2" s="277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Софија Хасану (194)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Матеја Смолиќ (214)</v>
      </c>
      <c r="E4">
        <v>1</v>
      </c>
      <c r="F4" s="178">
        <v>1</v>
      </c>
      <c r="G4" s="177" t="str">
        <f>IF(F4="","",VLOOKUP(F4,$C$3:$D$18,2,FALSE))</f>
        <v>Софија Хасану (194)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Фани Јованоска (193)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Моника Стајковска (337)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Изабела Ковачовска (140)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Камелија Стојческа (20)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Сара А.Стојановска (182)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Емилија Марковска (195)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3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3" t="str">
        <f>IF(AT25="","",IF(AT25&lt;AT26,AL25,AL26))</f>
        <v/>
      </c>
      <c r="AX16" s="473"/>
      <c r="AY16" s="474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3"/>
      <c r="AX17" s="473"/>
      <c r="AY17" s="474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3"/>
      <c r="AY18" s="474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5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75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6" t="s">
        <v>59</v>
      </c>
      <c r="AX21" s="498"/>
      <c r="AY21" s="476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7"/>
      <c r="AX22" s="498"/>
      <c r="AY22" s="503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499"/>
      <c r="AY23" s="504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86" t="s">
        <v>81</v>
      </c>
      <c r="AW27" s="487"/>
      <c r="AX27" s="487"/>
      <c r="AY27" s="487"/>
      <c r="AZ27" s="488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9" t="str">
        <f>IF(AT25="","",IF(AT25&gt;AT26,AL25,AL26))</f>
        <v/>
      </c>
      <c r="AY28" s="489"/>
      <c r="AZ28" s="489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0" t="str">
        <f>IF(AT25="","",IF(AT25&lt;AT26,AL25,AL26))</f>
        <v/>
      </c>
      <c r="AY29" s="490"/>
      <c r="AZ29" s="490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1" t="str">
        <f>IF(AT25=AT26,"",IF(AT34=AT35,AL34,IF(AT34&gt;AT35,AL34,AL35)))</f>
        <v/>
      </c>
      <c r="AY30" s="491"/>
      <c r="AZ30" s="491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1" t="str">
        <f>IF(AT25=AT26,"",IF(AT34=AT35,AL35,IF(AT34&lt;AT35,AL34,AL35)))</f>
        <v/>
      </c>
      <c r="AY31" s="491"/>
      <c r="AZ31" s="491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2" t="str">
        <f>IF(Y7="","",IF(Y7&lt;Y8,Q7,Q8))</f>
        <v/>
      </c>
      <c r="AY32" s="492"/>
      <c r="AZ32" s="492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2" t="str">
        <f>IF(Y19="","",IF(Y19&lt;Y20,Q19,Q20))</f>
        <v/>
      </c>
      <c r="AY33" s="492"/>
      <c r="AZ33" s="492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2" t="str">
        <f>IF(Y31="","",IF(Y31&lt;Y32,Q31,Q32))</f>
        <v/>
      </c>
      <c r="AY34" s="492"/>
      <c r="AZ34" s="492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2" t="str">
        <f>IF(Y43="","",IF(Y43&lt;Y44,Q43,Q44))</f>
        <v/>
      </c>
      <c r="AY35" s="492"/>
      <c r="AZ35" s="49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9" t="str">
        <f>IF(O4="","",IF(O4&lt;O5,G4,G5))</f>
        <v/>
      </c>
      <c r="AY36" s="509"/>
      <c r="AZ36" s="50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9" t="str">
        <f>IF(O10="","",IF(O10&lt;O11,G10,G11))</f>
        <v/>
      </c>
      <c r="AY37" s="509"/>
      <c r="AZ37" s="50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9" t="str">
        <f>IF(O16="","",IF(O16&lt;O17,G16,G17))</f>
        <v/>
      </c>
      <c r="AY38" s="509"/>
      <c r="AZ38" s="509"/>
    </row>
    <row r="39" spans="3:52">
      <c r="F39" s="179"/>
      <c r="Z39" s="102"/>
      <c r="AU39" s="49"/>
      <c r="AV39" s="118">
        <v>9</v>
      </c>
      <c r="AW39" s="24" t="s">
        <v>20</v>
      </c>
      <c r="AX39" s="509" t="str">
        <f>IF(O22="","",IF(O22&lt;O23,G22,G23))</f>
        <v/>
      </c>
      <c r="AY39" s="509"/>
      <c r="AZ39" s="509"/>
    </row>
    <row r="40" spans="3:52" ht="15.6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9" t="str">
        <f>IF(O28="","",IF(O28&lt;O29,G28,G29))</f>
        <v/>
      </c>
      <c r="AY40" s="509"/>
      <c r="AZ40" s="50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9" t="str">
        <f>IF(O34="","",IF(O34&lt;O35,G34,G35))</f>
        <v/>
      </c>
      <c r="AY41" s="509"/>
      <c r="AZ41" s="50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9" t="str">
        <f>IF(O40="","",IF(O40&lt;O41,G40,G41))</f>
        <v/>
      </c>
      <c r="AY42" s="509"/>
      <c r="AZ42" s="50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9" t="str">
        <f>IF(O46="","",IF(O46&lt;O47,G46,G47))</f>
        <v/>
      </c>
      <c r="AY43" s="509"/>
      <c r="AZ43" s="50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Матеја Смолиќ (214)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5"/>
      <c r="AY50" s="485"/>
      <c r="AZ50" s="485"/>
    </row>
    <row r="51" spans="6:52">
      <c r="AW51" s="75"/>
      <c r="AX51" s="485"/>
      <c r="AY51" s="485"/>
      <c r="AZ51" s="485"/>
    </row>
    <row r="52" spans="6:52">
      <c r="AW52" s="75"/>
      <c r="AX52" s="485"/>
      <c r="AY52" s="485"/>
      <c r="AZ52" s="48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4.4"/>
  <cols>
    <col min="2" max="2" width="11.88671875" customWidth="1"/>
    <col min="4" max="4" width="31.44140625" customWidth="1"/>
    <col min="5" max="5" width="24" style="356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5" t="s">
        <v>61</v>
      </c>
      <c r="D1" s="472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Софија Хасану (194)</v>
      </c>
      <c r="E3" s="81" t="s">
        <v>542</v>
      </c>
      <c r="F3">
        <v>1</v>
      </c>
      <c r="G3" s="63">
        <v>1</v>
      </c>
      <c r="H3" s="95" t="str">
        <f>IF(G3="","",VLOOKUP(G3,$C$3:$F$26,2,FALSE))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Матеја Смолиќ (214)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Фани Јованоска (193)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Изабела Ковачовска (140)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Камелија Стојческа (20)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Сара А.Стојановска (182)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3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3" t="str">
        <f>IF(BE25="","",IF(BE25&lt;BE26,AW25,AW26))</f>
        <v/>
      </c>
      <c r="BI16" s="473"/>
      <c r="BJ16" s="474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3"/>
      <c r="BI17" s="473"/>
      <c r="BJ17" s="474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3"/>
      <c r="BJ18" s="474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5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7" t="s">
        <v>58</v>
      </c>
      <c r="BJ20" s="475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0" t="s">
        <v>59</v>
      </c>
      <c r="BI21" s="478"/>
      <c r="BJ21" s="47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1"/>
      <c r="BI22" s="478"/>
      <c r="BJ22" s="48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2"/>
      <c r="BI23" s="479"/>
      <c r="BJ23" s="484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Фани Јованоска (193)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6" t="s">
        <v>81</v>
      </c>
      <c r="BH27" s="487"/>
      <c r="BI27" s="487"/>
      <c r="BJ27" s="487"/>
      <c r="BK27" s="488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Фани Јованоска (193)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9" t="str">
        <f>IF(BE25="","",IF(BE25&gt;BE26,AW25,AW26))</f>
        <v/>
      </c>
      <c r="BJ28" s="489"/>
      <c r="BK28" s="489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0" t="str">
        <f>IF(BE25="","",IF(BE25&lt;BE26,AW25,AW26))</f>
        <v/>
      </c>
      <c r="BJ29" s="490"/>
      <c r="BK29" s="490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1" t="str">
        <f>IF(BE25=BE26,"",IF(BE34=BE35,AW34,IF(BE34&gt;BE35,AW34,AW35)))</f>
        <v/>
      </c>
      <c r="BJ30" s="491"/>
      <c r="BK30" s="491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1" t="str">
        <f>IF(BE25=BE26,"",IF(BE34=BE35,AW35,IF(BE34&lt;BE35,AW34,AW35)))</f>
        <v/>
      </c>
      <c r="BJ31" s="491"/>
      <c r="BK31" s="491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2" t="str">
        <f>IF(AJ7="","",IF(AJ7&lt;AJ8,AB7,AB8))</f>
        <v/>
      </c>
      <c r="BJ32" s="492"/>
      <c r="BK32" s="492"/>
    </row>
    <row r="33" spans="3:63" s="42" customFormat="1" ht="15.6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2" t="str">
        <f>IF(AJ19="","",IF(AJ19&lt;AJ20,AB19,AB20))</f>
        <v/>
      </c>
      <c r="BJ33" s="492"/>
      <c r="BK33" s="492"/>
    </row>
    <row r="34" spans="3:63" ht="15.6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2" t="str">
        <f>IF(AJ31="","",IF(AJ31&lt;AJ32,AB31,AB32))</f>
        <v/>
      </c>
      <c r="BJ34" s="492"/>
      <c r="BK34" s="49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2" t="str">
        <f>IF(AJ43="","",IF(AJ43&lt;AJ44,AB43,AB44))</f>
        <v/>
      </c>
      <c r="BJ35" s="492"/>
      <c r="BK35" s="492"/>
    </row>
    <row r="36" spans="3:63" ht="15.6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9" t="str">
        <f>IF(Z4="","",IF(Z4&lt;Z5,R4,R5))</f>
        <v/>
      </c>
      <c r="BJ36" s="509"/>
      <c r="BK36" s="509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9" t="str">
        <f>IF(Z10="","",IF(Z10&lt;Z11,R10,R11))</f>
        <v/>
      </c>
      <c r="BJ37" s="509"/>
      <c r="BK37" s="50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9" t="str">
        <f>IF(Z16="","",IF(Z16&lt;Z17,R16,R17))</f>
        <v/>
      </c>
      <c r="BJ38" s="509"/>
      <c r="BK38" s="509"/>
    </row>
    <row r="39" spans="3:63" ht="15.6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9" t="str">
        <f>IF(Z22="","",IF(Z22&lt;Z23,R22,R23))</f>
        <v/>
      </c>
      <c r="BJ39" s="509"/>
      <c r="BK39" s="50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9" t="str">
        <f>IF(Z28="","",IF(Z28&lt;Z29,R28,R29))</f>
        <v/>
      </c>
      <c r="BJ40" s="509"/>
      <c r="BK40" s="509"/>
    </row>
    <row r="41" spans="3:63" s="42" customFormat="1" ht="15.6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9" t="str">
        <f>IF(Z34="","",IF(Z34&lt;Z35,R34,R35))</f>
        <v/>
      </c>
      <c r="BJ41" s="509"/>
      <c r="BK41" s="509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9" t="str">
        <f>IF(Z40="","",IF(Z40&lt;Z41,R40,R41))</f>
        <v/>
      </c>
      <c r="BJ42" s="509"/>
      <c r="BK42" s="50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9" t="str">
        <f>IF(Z46="","",IF(Z46&lt;Z47,R46,R47))</f>
        <v/>
      </c>
      <c r="BJ43" s="509"/>
      <c r="BK43" s="50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5"/>
      <c r="BJ50" s="485"/>
      <c r="BK50" s="485"/>
    </row>
    <row r="51" spans="5:63">
      <c r="H51"/>
      <c r="I51"/>
      <c r="J51"/>
      <c r="K51"/>
      <c r="L51"/>
      <c r="M51"/>
      <c r="N51"/>
      <c r="O51"/>
      <c r="P51"/>
      <c r="BH51" s="75"/>
      <c r="BI51" s="485"/>
      <c r="BJ51" s="485"/>
      <c r="BK51" s="485"/>
    </row>
    <row r="52" spans="5:63">
      <c r="H52"/>
      <c r="I52"/>
      <c r="J52"/>
      <c r="K52"/>
      <c r="L52"/>
      <c r="M52"/>
      <c r="N52"/>
      <c r="O52"/>
      <c r="P52"/>
      <c r="BH52" s="75"/>
      <c r="BI52" s="485"/>
      <c r="BJ52" s="485"/>
      <c r="BK52" s="48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62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95" t="s">
        <v>61</v>
      </c>
      <c r="D1" s="472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536</v>
      </c>
      <c r="F3">
        <v>1</v>
      </c>
      <c r="G3" s="63">
        <v>1</v>
      </c>
      <c r="H3" s="95" t="str">
        <f>IF(G3="","",VLOOKUP(G3,$C$3:$E$26,2,FALSE))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Матеја Смолиќ (214)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Фани Јованоска (193)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Изабела Ковачовска (140)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Камелија Стојческа (20)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Сара А.Стојановска (182)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3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3" t="str">
        <f>IF(BE25="","",IF(BE25&lt;BE26,AW25,AW26))</f>
        <v/>
      </c>
      <c r="BI16" s="473"/>
      <c r="BJ16" s="474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3"/>
      <c r="BI17" s="473"/>
      <c r="BJ17" s="474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3"/>
      <c r="BJ18" s="474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5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7" t="s">
        <v>58</v>
      </c>
      <c r="BJ20" s="475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0" t="s">
        <v>59</v>
      </c>
      <c r="BI21" s="478"/>
      <c r="BJ21" s="47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1"/>
      <c r="BI22" s="478"/>
      <c r="BJ22" s="48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2"/>
      <c r="BI23" s="479"/>
      <c r="BJ23" s="484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Фани Јованоска (193)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6" t="s">
        <v>81</v>
      </c>
      <c r="BH27" s="487"/>
      <c r="BI27" s="487"/>
      <c r="BJ27" s="487"/>
      <c r="BK27" s="488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Фани Јованоска (193)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9" t="str">
        <f>IF(BE25="","",IF(BE25&gt;BE26,AW25,AW26))</f>
        <v/>
      </c>
      <c r="BJ28" s="489"/>
      <c r="BK28" s="489"/>
    </row>
    <row r="29" spans="2:63" s="42" customFormat="1" ht="15.6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0" t="str">
        <f>IF(BE25="","",IF(BE25&lt;BE26,AW25,AW26))</f>
        <v/>
      </c>
      <c r="BJ29" s="490"/>
      <c r="BK29" s="490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1" t="str">
        <f>IF(BE25=BE26,"",IF(BE34=BE35,AW34,IF(BE34&gt;BE35,AW34,AW35)))</f>
        <v/>
      </c>
      <c r="BJ30" s="491"/>
      <c r="BK30" s="491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1" t="str">
        <f>IF(BE25=BE26,"",IF(BE34=BE35,AW35,IF(BE34&lt;BE35,AW34,AW35)))</f>
        <v/>
      </c>
      <c r="BJ31" s="491"/>
      <c r="BK31" s="491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2" t="str">
        <f>IF(AJ7="","",IF(AJ7&lt;AJ8,AB7,AB8))</f>
        <v/>
      </c>
      <c r="BJ32" s="492"/>
      <c r="BK32" s="492"/>
    </row>
    <row r="33" spans="3:63" s="42" customFormat="1" ht="15.6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2" t="str">
        <f>IF(AJ19="","",IF(AJ19&lt;AJ20,AB19,AB20))</f>
        <v/>
      </c>
      <c r="BJ33" s="492"/>
      <c r="BK33" s="492"/>
    </row>
    <row r="34" spans="3:63" ht="15.6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2" t="str">
        <f>IF(AJ31="","",IF(AJ31&lt;AJ32,AB31,AB32))</f>
        <v/>
      </c>
      <c r="BJ34" s="492"/>
      <c r="BK34" s="49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2" t="str">
        <f>IF(AJ43="","",IF(AJ43&lt;AJ44,AB43,AB44))</f>
        <v/>
      </c>
      <c r="BJ35" s="492"/>
      <c r="BK35" s="492"/>
    </row>
    <row r="36" spans="3:63" ht="15.6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9" t="str">
        <f>IF(Z4="","",IF(Z4&lt;Z5,R4,R5))</f>
        <v/>
      </c>
      <c r="BJ36" s="509"/>
      <c r="BK36" s="509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9" t="str">
        <f>IF(Z10="","",IF(Z10&lt;Z11,R10,R11))</f>
        <v/>
      </c>
      <c r="BJ37" s="509"/>
      <c r="BK37" s="50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9" t="str">
        <f>IF(Z16="","",IF(Z16&lt;Z17,R16,R17))</f>
        <v/>
      </c>
      <c r="BJ38" s="509"/>
      <c r="BK38" s="509"/>
    </row>
    <row r="39" spans="3:63" ht="15.6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9" t="str">
        <f>IF(Z22="","",IF(Z22&lt;Z23,R22,R23))</f>
        <v/>
      </c>
      <c r="BJ39" s="509"/>
      <c r="BK39" s="50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9" t="str">
        <f>IF(Z28="","",IF(Z28&lt;Z29,R28,R29))</f>
        <v/>
      </c>
      <c r="BJ40" s="509"/>
      <c r="BK40" s="509"/>
    </row>
    <row r="41" spans="3:63" s="42" customFormat="1" ht="15.6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9" t="str">
        <f>IF(Z34="","",IF(Z34&lt;Z35,R34,R35))</f>
        <v/>
      </c>
      <c r="BJ41" s="509"/>
      <c r="BK41" s="509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9" t="str">
        <f>IF(Z40="","",IF(Z40&lt;Z41,R40,R41))</f>
        <v/>
      </c>
      <c r="BJ42" s="509"/>
      <c r="BK42" s="50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9" t="str">
        <f>IF(Z46="","",IF(Z46&lt;Z47,R46,R47))</f>
        <v/>
      </c>
      <c r="BJ43" s="509"/>
      <c r="BK43" s="50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5"/>
      <c r="BJ50" s="485"/>
      <c r="BK50" s="485"/>
    </row>
    <row r="51" spans="5:63">
      <c r="H51"/>
      <c r="I51"/>
      <c r="J51"/>
      <c r="K51"/>
      <c r="L51"/>
      <c r="M51"/>
      <c r="N51"/>
      <c r="O51"/>
      <c r="P51"/>
      <c r="BH51" s="75"/>
      <c r="BI51" s="485"/>
      <c r="BJ51" s="485"/>
      <c r="BK51" s="485"/>
    </row>
    <row r="52" spans="5:63">
      <c r="H52"/>
      <c r="I52"/>
      <c r="J52"/>
      <c r="K52"/>
      <c r="L52"/>
      <c r="M52"/>
      <c r="N52"/>
      <c r="O52"/>
      <c r="P52"/>
      <c r="BH52" s="75"/>
      <c r="BI52" s="485"/>
      <c r="BJ52" s="485"/>
      <c r="BK52" s="48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62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95" t="s">
        <v>61</v>
      </c>
      <c r="D1" s="472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Матеја Смолиќ (214)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Фани Јованоска (193)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Изабела Ковачовска (140)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Камелија Стојческа (20)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А.Стојановска (182)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3" t="str">
        <f>IF(BD33=BD34,"",IF(BD33="","",IF(BD33&lt;BD34,AV33,AV34)))</f>
        <v/>
      </c>
      <c r="BG16" s="473"/>
      <c r="BH16" s="47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3"/>
      <c r="BG17" s="473"/>
      <c r="BH17" s="474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3"/>
      <c r="BH18" s="47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7" t="s">
        <v>58</v>
      </c>
      <c r="BH20" s="47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8"/>
      <c r="BH21" s="47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0" t="s">
        <v>59</v>
      </c>
      <c r="BG22" s="478"/>
      <c r="BH22" s="48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1"/>
      <c r="BG23" s="479"/>
      <c r="BH23" s="484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4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3" t="str">
        <f>IF(BD33=BD34,"",IF(BD33="","",IF(BD33&lt;BD34,AV33,AV34)))</f>
        <v/>
      </c>
      <c r="BG42" s="514"/>
      <c r="BH42" s="514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3"/>
      <c r="BG43" s="42"/>
      <c r="BH43" s="51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3"/>
      <c r="BG44" s="42"/>
      <c r="BH44" s="514"/>
    </row>
    <row r="45" spans="2:60" s="42" customFormat="1" ht="16.2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5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7" t="s">
        <v>58</v>
      </c>
      <c r="BH46" s="475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8"/>
      <c r="BH47" s="512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0" t="s">
        <v>59</v>
      </c>
      <c r="BG48" s="478"/>
      <c r="BH48" s="483" t="s">
        <v>60</v>
      </c>
    </row>
    <row r="49" spans="5:61" s="42" customFormat="1" ht="16.2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1"/>
      <c r="BG49" s="479"/>
      <c r="BH49" s="484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6" t="s">
        <v>81</v>
      </c>
      <c r="BF51" s="487"/>
      <c r="BG51" s="487"/>
      <c r="BH51" s="487"/>
      <c r="BI51" s="48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5" t="str">
        <f>IF(BD33="","",IF(BD33&gt;BD34,AV33,AV34))</f>
        <v/>
      </c>
      <c r="BH52" s="515"/>
      <c r="BI52" s="515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0" t="str">
        <f>IF(BD33=BD34,"",IF(BD33="","",IF(BD33&lt;BD34,AV33,AV34)))</f>
        <v/>
      </c>
      <c r="BH53" s="490"/>
      <c r="BI53" s="49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1" t="str">
        <f>IF(BD33=BD34,"",IF(BD41=BD42,AV41,IF(BD41&gt;BD42,AV41,AV42)))</f>
        <v/>
      </c>
      <c r="BH54" s="491"/>
      <c r="BI54" s="49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1" t="str">
        <f>IF(BD33=BD34,"",IF(BD41=BD42,AV42,IF(BD42&lt;BD41,AV42,AV41)))</f>
        <v/>
      </c>
      <c r="BH55" s="491"/>
      <c r="BI55" s="491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2" t="str">
        <f>IF(AI9="","",IF(AI9&lt;AI10,AA9,AA10))</f>
        <v/>
      </c>
      <c r="BH56" s="492"/>
      <c r="BI56" s="492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2" t="str">
        <f>IF(AI25="","",IF(AI25&lt;AI26,AA25,AA26))</f>
        <v/>
      </c>
      <c r="BH57" s="492"/>
      <c r="BI57" s="49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2" t="str">
        <f>IF(AI41="","",IF(AI41&lt;AI42,AA41,AA42))</f>
        <v/>
      </c>
      <c r="BH58" s="492"/>
      <c r="BI58" s="492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2" t="str">
        <f>IF(AI57="","",IF(AI57&lt;AI58,AA57,AA58))</f>
        <v/>
      </c>
      <c r="BH59" s="492"/>
      <c r="BI59" s="49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9" t="str">
        <f>IF(Y5="","",IF(Y5&lt;Y6,Q5,Q6))</f>
        <v/>
      </c>
      <c r="BH60" s="509"/>
      <c r="BI60" s="509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9" t="str">
        <f>IF(Y13="","",IF(Y13&lt;Y14,Q13,Q14))</f>
        <v/>
      </c>
      <c r="BH61" s="509"/>
      <c r="BI61" s="509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9" t="str">
        <f>IF(Y21="","",IF(Y21&lt;Y22,Q21,Q22))</f>
        <v/>
      </c>
      <c r="BH62" s="509"/>
      <c r="BI62" s="509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9" t="str">
        <f>IF(Y29="","",IF(Y29&lt;Y30,Q29,Q30))</f>
        <v/>
      </c>
      <c r="BH63" s="509"/>
      <c r="BI63" s="509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9" t="str">
        <f>IF(Y37="","",IF(Y37&lt;Y38,Q37,Q38))</f>
        <v/>
      </c>
      <c r="BH64" s="509"/>
      <c r="BI64" s="50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9" t="str">
        <f>IF(Y45="","",IF(Y45&lt;Y46,Q45,Q46))</f>
        <v/>
      </c>
      <c r="BH65" s="509"/>
      <c r="BI65" s="50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9" t="str">
        <f>IF(Y53="","",IF(Y53&lt;Y54,Q53,Q54))</f>
        <v/>
      </c>
      <c r="BH66" s="509"/>
      <c r="BI66" s="50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9" t="str">
        <f>IF(Y61="","",IF(Y61&lt;Y62,Q61,Q62))</f>
        <v/>
      </c>
      <c r="BH67" s="509"/>
      <c r="BI67" s="50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95" t="s">
        <v>61</v>
      </c>
      <c r="D1" s="47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7" t="s">
        <v>125</v>
      </c>
      <c r="C2" s="277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Софија Хасану (194)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Матеја Смолиќ (214)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Фани Јованоска (193)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Моника Стајковска (337)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Изабела Ковачовска (140)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Камелија Стојческа (20)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Сара А.Стојановска (182)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2022-02-20T17:12:12Z</dcterms:modified>
</cp:coreProperties>
</file>