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250" windowHeight="12330" tabRatio="926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r:id="rId9"/>
    <sheet name="VI" sheetId="8" r:id="rId10"/>
    <sheet name="VII" sheetId="9" r:id="rId11"/>
    <sheet name="VIII" sheetId="10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state="hidden" r:id="rId23"/>
    <sheet name="KO16(8 G)" sheetId="25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62913"/>
</workbook>
</file>

<file path=xl/calcChain.xml><?xml version="1.0" encoding="utf-8"?>
<calcChain xmlns="http://schemas.openxmlformats.org/spreadsheetml/2006/main">
  <c r="K4" i="19" l="1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3" i="19"/>
  <c r="J3" i="19"/>
  <c r="I3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J25" i="49"/>
  <c r="AN29" i="49" s="1"/>
  <c r="O20" i="49"/>
  <c r="O19" i="49"/>
  <c r="AN33" i="49" s="1"/>
  <c r="Y14" i="49"/>
  <c r="Y13" i="49"/>
  <c r="O8" i="49"/>
  <c r="O7" i="49"/>
  <c r="AN32" i="49" s="1"/>
  <c r="AM16" i="49" l="1"/>
  <c r="AB25" i="49"/>
  <c r="AB34" i="49"/>
  <c r="AN30" i="49"/>
  <c r="AN31" i="49"/>
  <c r="Q14" i="49"/>
  <c r="AN15" i="49"/>
  <c r="AO16" i="49"/>
  <c r="AB26" i="49"/>
  <c r="AN28" i="49"/>
  <c r="AM31" i="49"/>
  <c r="Q37" i="49"/>
  <c r="Q13" i="49"/>
  <c r="AO19" i="49"/>
  <c r="Q38" i="49"/>
  <c r="H48" i="48"/>
  <c r="R47" i="48" s="1"/>
  <c r="Z47" i="48"/>
  <c r="Z46" i="48"/>
  <c r="AB44" i="48" s="1"/>
  <c r="R46" i="48"/>
  <c r="H45" i="48"/>
  <c r="AJ44" i="48"/>
  <c r="BI43" i="48"/>
  <c r="AJ43" i="48"/>
  <c r="BI35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H24" i="48"/>
  <c r="R23" i="48" s="1"/>
  <c r="Z23" i="48"/>
  <c r="Z22" i="48"/>
  <c r="BI39" i="48" s="1"/>
  <c r="H21" i="48"/>
  <c r="R22" i="48" s="1"/>
  <c r="AJ20" i="48"/>
  <c r="AB20" i="48"/>
  <c r="AJ19" i="48"/>
  <c r="AL14" i="48" s="1"/>
  <c r="P18" i="48"/>
  <c r="H18" i="48"/>
  <c r="Z17" i="48"/>
  <c r="P17" i="48"/>
  <c r="R17" i="48" s="1"/>
  <c r="H17" i="48"/>
  <c r="Z16" i="48"/>
  <c r="BI38" i="48" s="1"/>
  <c r="BI15" i="48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H31" i="48" l="1"/>
  <c r="AL38" i="48"/>
  <c r="BI30" i="48"/>
  <c r="BH16" i="48"/>
  <c r="BJ16" i="48"/>
  <c r="BI28" i="48"/>
  <c r="BI33" i="48"/>
  <c r="AB7" i="48"/>
  <c r="AB19" i="48"/>
  <c r="BI29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B35" i="47" s="1"/>
  <c r="AN35" i="47"/>
  <c r="AJ35" i="47"/>
  <c r="AL31" i="47" s="1"/>
  <c r="AJ34" i="47"/>
  <c r="AM30" i="47" s="1"/>
  <c r="O32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N31" i="47" l="1"/>
  <c r="AB25" i="47"/>
  <c r="AB34" i="47"/>
  <c r="AM31" i="47"/>
  <c r="Q37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4" i="19"/>
  <c r="I4" i="19"/>
  <c r="I5" i="19"/>
  <c r="I6" i="19"/>
  <c r="I7" i="19"/>
  <c r="I8" i="19"/>
  <c r="I9" i="19"/>
  <c r="I10" i="19"/>
  <c r="I11" i="19"/>
  <c r="I12" i="19"/>
  <c r="I13" i="19"/>
  <c r="I14" i="19"/>
  <c r="D26" i="19" s="1"/>
  <c r="I15" i="19"/>
  <c r="I16" i="19"/>
  <c r="I17" i="19"/>
  <c r="I18" i="19"/>
  <c r="I19" i="19"/>
  <c r="I20" i="19"/>
  <c r="I21" i="19"/>
  <c r="I22" i="19"/>
  <c r="I23" i="19"/>
  <c r="I24" i="19"/>
  <c r="D22" i="19" s="1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23" i="19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E22" i="19"/>
  <c r="E23" i="19"/>
  <c r="D24" i="19"/>
  <c r="E24" i="19" s="1"/>
  <c r="D25" i="19"/>
  <c r="E25" i="19" s="1"/>
  <c r="E26" i="19"/>
  <c r="E27" i="19"/>
  <c r="D28" i="19"/>
  <c r="E28" i="19" s="1"/>
  <c r="D29" i="19"/>
  <c r="E29" i="19" s="1"/>
  <c r="D30" i="19"/>
  <c r="E30" i="19" s="1"/>
  <c r="E31" i="19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F6" i="45"/>
  <c r="AB6" i="45" s="1"/>
  <c r="AJ5" i="45"/>
  <c r="AO4" i="45" s="1"/>
  <c r="AI5" i="45"/>
  <c r="AN6" i="45" s="1"/>
  <c r="I5" i="45"/>
  <c r="AJ4" i="45"/>
  <c r="AO5" i="45" s="1"/>
  <c r="AI4" i="45"/>
  <c r="AN3" i="45" s="1"/>
  <c r="AH4" i="45"/>
  <c r="AM6" i="45" s="1"/>
  <c r="M4" i="45"/>
  <c r="J4" i="45"/>
  <c r="AC4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O3" i="44" s="1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O3" i="43" s="1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AM4" i="42" s="1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G6" i="44" l="1"/>
  <c r="AG4" i="45"/>
  <c r="P4" i="45"/>
  <c r="Q4" i="45"/>
  <c r="F4" i="45"/>
  <c r="AB4" i="45" s="1"/>
  <c r="G4" i="45"/>
  <c r="L4" i="45"/>
  <c r="AD4" i="45" s="1"/>
  <c r="H5" i="45"/>
  <c r="AC5" i="45" s="1"/>
  <c r="AG4" i="43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H6" i="40"/>
  <c r="P6" i="40"/>
  <c r="K6" i="40"/>
  <c r="J6" i="40"/>
  <c r="AD6" i="40" s="1"/>
  <c r="H6" i="40"/>
  <c r="AC6" i="40" s="1"/>
  <c r="F6" i="40"/>
  <c r="AB6" i="40" s="1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I6" i="39"/>
  <c r="AN5" i="39" s="1"/>
  <c r="AH6" i="39"/>
  <c r="Q6" i="39"/>
  <c r="P6" i="39"/>
  <c r="N6" i="39"/>
  <c r="K6" i="39"/>
  <c r="J6" i="39"/>
  <c r="AD6" i="39" s="1"/>
  <c r="H6" i="39"/>
  <c r="AC6" i="39" s="1"/>
  <c r="F6" i="39"/>
  <c r="AB6" i="39" s="1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O3" i="39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P7" i="43"/>
  <c r="AG4" i="40"/>
  <c r="R5" i="43"/>
  <c r="AG4" i="41"/>
  <c r="AN3" i="40"/>
  <c r="AP6" i="39"/>
  <c r="Q7" i="44"/>
  <c r="R6" i="42"/>
  <c r="R6" i="43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K3" i="41"/>
  <c r="R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R5" i="40" s="1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M4" i="38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P7" i="40" l="1"/>
  <c r="AK6" i="40"/>
  <c r="R6" i="40" s="1"/>
  <c r="AG5" i="38"/>
  <c r="AG4" i="38"/>
  <c r="R6" i="39"/>
  <c r="R5" i="45"/>
  <c r="R5" i="41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AP3" i="38" s="1"/>
  <c r="L4" i="38"/>
  <c r="AD4" i="38" s="1"/>
  <c r="P3" i="38"/>
  <c r="P7" i="38" s="1"/>
  <c r="AG3" i="38"/>
  <c r="N4" i="38"/>
  <c r="O4" i="38"/>
  <c r="I6" i="38"/>
  <c r="O5" i="38"/>
  <c r="G6" i="10"/>
  <c r="K6" i="10"/>
  <c r="G4" i="10"/>
  <c r="AJ6" i="10"/>
  <c r="AI6" i="10"/>
  <c r="AN5" i="10" s="1"/>
  <c r="AH6" i="10"/>
  <c r="AM4" i="10" s="1"/>
  <c r="J6" i="10"/>
  <c r="H6" i="10"/>
  <c r="F6" i="10"/>
  <c r="AB6" i="10" s="1"/>
  <c r="AJ5" i="10"/>
  <c r="AI5" i="10"/>
  <c r="AN6" i="10" s="1"/>
  <c r="AM3" i="10"/>
  <c r="I5" i="10"/>
  <c r="F5" i="10"/>
  <c r="AJ4" i="10"/>
  <c r="AO5" i="10" s="1"/>
  <c r="AI4" i="10"/>
  <c r="AH4" i="10"/>
  <c r="AM6" i="10" s="1"/>
  <c r="M4" i="10"/>
  <c r="J4" i="10"/>
  <c r="F4" i="10"/>
  <c r="AB4" i="10" s="1"/>
  <c r="AJ3" i="10"/>
  <c r="AO6" i="10" s="1"/>
  <c r="AI3" i="10"/>
  <c r="AN4" i="10" s="1"/>
  <c r="AH3" i="10"/>
  <c r="AM5" i="10" s="1"/>
  <c r="M3" i="10"/>
  <c r="L3" i="10"/>
  <c r="K3" i="10"/>
  <c r="J3" i="10"/>
  <c r="I3" i="10"/>
  <c r="H3" i="10"/>
  <c r="L3" i="9"/>
  <c r="G4" i="9"/>
  <c r="AJ6" i="9"/>
  <c r="AO3" i="9" s="1"/>
  <c r="AI6" i="9"/>
  <c r="AN5" i="9" s="1"/>
  <c r="AH6" i="9"/>
  <c r="K6" i="9"/>
  <c r="J6" i="9"/>
  <c r="I6" i="9"/>
  <c r="H6" i="9"/>
  <c r="G6" i="9"/>
  <c r="F6" i="9"/>
  <c r="AJ5" i="9"/>
  <c r="AO4" i="9" s="1"/>
  <c r="AI5" i="9"/>
  <c r="AN6" i="9" s="1"/>
  <c r="M5" i="9"/>
  <c r="L5" i="9"/>
  <c r="I5" i="9"/>
  <c r="H5" i="9"/>
  <c r="AJ4" i="9"/>
  <c r="AO5" i="9" s="1"/>
  <c r="AI4" i="9"/>
  <c r="AN3" i="9" s="1"/>
  <c r="AH4" i="9"/>
  <c r="AM6" i="9" s="1"/>
  <c r="M4" i="9"/>
  <c r="L4" i="9"/>
  <c r="K4" i="9"/>
  <c r="J4" i="9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AB3" i="8" s="1"/>
  <c r="H5" i="7"/>
  <c r="I3" i="7"/>
  <c r="I6" i="7"/>
  <c r="F5" i="7"/>
  <c r="AJ6" i="7"/>
  <c r="AI6" i="7"/>
  <c r="AN5" i="7" s="1"/>
  <c r="AH6" i="7"/>
  <c r="AM4" i="7" s="1"/>
  <c r="K6" i="7"/>
  <c r="J6" i="7"/>
  <c r="H6" i="7"/>
  <c r="G6" i="7"/>
  <c r="AJ5" i="7"/>
  <c r="AO4" i="7" s="1"/>
  <c r="AI5" i="7"/>
  <c r="AN6" i="7" s="1"/>
  <c r="AM3" i="7"/>
  <c r="M5" i="7"/>
  <c r="L5" i="7"/>
  <c r="I5" i="7"/>
  <c r="AJ4" i="7"/>
  <c r="AO5" i="7" s="1"/>
  <c r="AI4" i="7"/>
  <c r="AN3" i="7" s="1"/>
  <c r="AH4" i="7"/>
  <c r="AM6" i="7" s="1"/>
  <c r="M4" i="7"/>
  <c r="J4" i="7"/>
  <c r="G4" i="7"/>
  <c r="F4" i="7"/>
  <c r="AO3" i="7"/>
  <c r="AJ3" i="7"/>
  <c r="AO6" i="7" s="1"/>
  <c r="AI3" i="7"/>
  <c r="AH3" i="7"/>
  <c r="AM5" i="7" s="1"/>
  <c r="L3" i="7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I5" i="6"/>
  <c r="H5" i="6"/>
  <c r="AC5" i="6" s="1"/>
  <c r="F5" i="6"/>
  <c r="AJ4" i="6"/>
  <c r="AO5" i="6" s="1"/>
  <c r="AI4" i="6"/>
  <c r="AH4" i="6"/>
  <c r="AM6" i="6" s="1"/>
  <c r="M4" i="6"/>
  <c r="J4" i="6"/>
  <c r="AC4" i="6" s="1"/>
  <c r="F4" i="6"/>
  <c r="AB4" i="6" s="1"/>
  <c r="AM3" i="6"/>
  <c r="AJ3" i="6"/>
  <c r="AO6" i="6" s="1"/>
  <c r="AI3" i="6"/>
  <c r="AN4" i="6" s="1"/>
  <c r="AH3" i="6"/>
  <c r="AM5" i="6" s="1"/>
  <c r="M3" i="6"/>
  <c r="L3" i="6"/>
  <c r="K3" i="6"/>
  <c r="J3" i="6"/>
  <c r="AC3" i="6" s="1"/>
  <c r="I3" i="6"/>
  <c r="H3" i="6"/>
  <c r="G6" i="5"/>
  <c r="H6" i="5"/>
  <c r="AC6" i="5" s="1"/>
  <c r="AJ6" i="5"/>
  <c r="AO3" i="5" s="1"/>
  <c r="AI6" i="5"/>
  <c r="AN5" i="5" s="1"/>
  <c r="AH6" i="5"/>
  <c r="K6" i="5"/>
  <c r="J6" i="5"/>
  <c r="I6" i="5"/>
  <c r="F6" i="5"/>
  <c r="AB6" i="5" s="1"/>
  <c r="AJ5" i="5"/>
  <c r="AO4" i="5" s="1"/>
  <c r="AI5" i="5"/>
  <c r="AN6" i="5" s="1"/>
  <c r="M5" i="5"/>
  <c r="L5" i="5"/>
  <c r="I5" i="5"/>
  <c r="H5" i="5"/>
  <c r="AC5" i="5" s="1"/>
  <c r="G5" i="5"/>
  <c r="AJ4" i="5"/>
  <c r="AO5" i="5" s="1"/>
  <c r="AI4" i="5"/>
  <c r="AN3" i="5" s="1"/>
  <c r="AH4" i="5"/>
  <c r="AM6" i="5" s="1"/>
  <c r="L4" i="5"/>
  <c r="K4" i="5"/>
  <c r="J4" i="5"/>
  <c r="AC4" i="5" s="1"/>
  <c r="F4" i="5"/>
  <c r="AB4" i="5" s="1"/>
  <c r="AM3" i="5"/>
  <c r="AJ3" i="5"/>
  <c r="AO6" i="5" s="1"/>
  <c r="AI3" i="5"/>
  <c r="AN4" i="5" s="1"/>
  <c r="AH3" i="5"/>
  <c r="AM5" i="5" s="1"/>
  <c r="M3" i="5"/>
  <c r="L3" i="5"/>
  <c r="K3" i="5"/>
  <c r="O3" i="5" s="1"/>
  <c r="J3" i="5"/>
  <c r="I3" i="5"/>
  <c r="H5" i="24"/>
  <c r="G6" i="24"/>
  <c r="I3" i="24"/>
  <c r="I6" i="24"/>
  <c r="F5" i="24"/>
  <c r="AJ6" i="24"/>
  <c r="AO3" i="24" s="1"/>
  <c r="AI6" i="24"/>
  <c r="AN5" i="24" s="1"/>
  <c r="AH6" i="24"/>
  <c r="K6" i="24"/>
  <c r="J6" i="24"/>
  <c r="H6" i="24"/>
  <c r="AC6" i="24" s="1"/>
  <c r="AJ5" i="24"/>
  <c r="AO4" i="24" s="1"/>
  <c r="AI5" i="24"/>
  <c r="AN6" i="24" s="1"/>
  <c r="AM3" i="24"/>
  <c r="M5" i="24"/>
  <c r="L5" i="24"/>
  <c r="I5" i="24"/>
  <c r="AM4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B6" i="8" l="1"/>
  <c r="AB3" i="24"/>
  <c r="O5" i="5"/>
  <c r="AC5" i="9"/>
  <c r="AB6" i="6"/>
  <c r="AD4" i="9"/>
  <c r="AC3" i="10"/>
  <c r="R5" i="38"/>
  <c r="AD3" i="10"/>
  <c r="AD6" i="10"/>
  <c r="AB3" i="10"/>
  <c r="O3" i="10"/>
  <c r="N3" i="10"/>
  <c r="AC4" i="9"/>
  <c r="AB6" i="9"/>
  <c r="O6" i="9"/>
  <c r="AD6" i="9"/>
  <c r="AD5" i="9"/>
  <c r="O4" i="9"/>
  <c r="AC6" i="9"/>
  <c r="AB4" i="8"/>
  <c r="AC3" i="8"/>
  <c r="AC5" i="24"/>
  <c r="AD5" i="24"/>
  <c r="AD6" i="24"/>
  <c r="AB4" i="24"/>
  <c r="AC5" i="7"/>
  <c r="AD6" i="7"/>
  <c r="AD5" i="7"/>
  <c r="AB4" i="7"/>
  <c r="AC6" i="7"/>
  <c r="AD3" i="6"/>
  <c r="N5" i="6"/>
  <c r="AD6" i="6"/>
  <c r="AD5" i="6"/>
  <c r="AB3" i="6"/>
  <c r="O3" i="6"/>
  <c r="N3" i="6"/>
  <c r="AD3" i="5"/>
  <c r="AD5" i="5"/>
  <c r="AD6" i="5"/>
  <c r="AC3" i="5"/>
  <c r="AG5" i="10"/>
  <c r="P5" i="10" s="1"/>
  <c r="R6" i="38"/>
  <c r="AG5" i="6"/>
  <c r="P5" i="6" s="1"/>
  <c r="AG4" i="24"/>
  <c r="P4" i="24" s="1"/>
  <c r="AG3" i="6"/>
  <c r="P3" i="6" s="1"/>
  <c r="AP6" i="5"/>
  <c r="Q6" i="5" s="1"/>
  <c r="AP6" i="6"/>
  <c r="AG3" i="7"/>
  <c r="P3" i="7" s="1"/>
  <c r="AG4" i="10"/>
  <c r="P4" i="10" s="1"/>
  <c r="AO4" i="10"/>
  <c r="AP4" i="10" s="1"/>
  <c r="Q4" i="10" s="1"/>
  <c r="AK6" i="9"/>
  <c r="AP5" i="9"/>
  <c r="Q5" i="9" s="1"/>
  <c r="AP3" i="9"/>
  <c r="Q3" i="9" s="1"/>
  <c r="AG5" i="9"/>
  <c r="AG5" i="8"/>
  <c r="AP5" i="7"/>
  <c r="AP4" i="6"/>
  <c r="Q4" i="6" s="1"/>
  <c r="AP3" i="5"/>
  <c r="Q3" i="5" s="1"/>
  <c r="AP5" i="5"/>
  <c r="Q5" i="5" s="1"/>
  <c r="AP5" i="24"/>
  <c r="AK6" i="24"/>
  <c r="AP6" i="24"/>
  <c r="Q6" i="24" s="1"/>
  <c r="AK3" i="38"/>
  <c r="R3" i="38" s="1"/>
  <c r="AP6" i="10"/>
  <c r="Q6" i="10" s="1"/>
  <c r="AK6" i="10"/>
  <c r="N6" i="10"/>
  <c r="L5" i="10"/>
  <c r="M5" i="10"/>
  <c r="AK5" i="10"/>
  <c r="AP5" i="10"/>
  <c r="Q5" i="10" s="1"/>
  <c r="K4" i="10"/>
  <c r="O4" i="10" s="1"/>
  <c r="G5" i="10"/>
  <c r="AB5" i="10" s="1"/>
  <c r="AG6" i="10"/>
  <c r="P6" i="10" s="1"/>
  <c r="AN3" i="10"/>
  <c r="L4" i="10"/>
  <c r="AD4" i="10" s="1"/>
  <c r="AK4" i="10"/>
  <c r="H5" i="10"/>
  <c r="AC5" i="10" s="1"/>
  <c r="AO3" i="10"/>
  <c r="AG3" i="10"/>
  <c r="P3" i="10" s="1"/>
  <c r="I6" i="10"/>
  <c r="O6" i="10" s="1"/>
  <c r="AG4" i="8"/>
  <c r="P4" i="8" s="1"/>
  <c r="AG4" i="9"/>
  <c r="P4" i="9" s="1"/>
  <c r="F4" i="9"/>
  <c r="AB4" i="9" s="1"/>
  <c r="AP6" i="9"/>
  <c r="Q6" i="9" s="1"/>
  <c r="AK3" i="9"/>
  <c r="F5" i="9"/>
  <c r="P5" i="9"/>
  <c r="N6" i="9"/>
  <c r="M3" i="9"/>
  <c r="AD3" i="9" s="1"/>
  <c r="G5" i="9"/>
  <c r="O5" i="9" s="1"/>
  <c r="AG6" i="9"/>
  <c r="H3" i="9"/>
  <c r="N3" i="9" s="1"/>
  <c r="AG3" i="9"/>
  <c r="P3" i="9" s="1"/>
  <c r="AK5" i="9"/>
  <c r="AM4" i="9"/>
  <c r="I3" i="9"/>
  <c r="AO4" i="8"/>
  <c r="AK4" i="8" s="1"/>
  <c r="M5" i="8"/>
  <c r="AD5" i="8" s="1"/>
  <c r="K6" i="8"/>
  <c r="AD6" i="8" s="1"/>
  <c r="AG6" i="8"/>
  <c r="P6" i="8" s="1"/>
  <c r="P5" i="8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Q6" i="7" s="1"/>
  <c r="AK6" i="7"/>
  <c r="AK3" i="7"/>
  <c r="M3" i="7"/>
  <c r="AD3" i="7" s="1"/>
  <c r="K4" i="7"/>
  <c r="AC4" i="7" s="1"/>
  <c r="G5" i="7"/>
  <c r="O5" i="7" s="1"/>
  <c r="Q5" i="7"/>
  <c r="O6" i="7"/>
  <c r="AG6" i="7"/>
  <c r="P6" i="7" s="1"/>
  <c r="AG5" i="7"/>
  <c r="P5" i="7" s="1"/>
  <c r="N3" i="7"/>
  <c r="L4" i="7"/>
  <c r="F6" i="7"/>
  <c r="AB6" i="7" s="1"/>
  <c r="AN4" i="7"/>
  <c r="AK4" i="7" s="1"/>
  <c r="AK5" i="7"/>
  <c r="AG4" i="7"/>
  <c r="P4" i="7" s="1"/>
  <c r="AG4" i="6"/>
  <c r="H6" i="6"/>
  <c r="N6" i="6" s="1"/>
  <c r="Q6" i="6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P4" i="6"/>
  <c r="M4" i="5"/>
  <c r="O4" i="5" s="1"/>
  <c r="N4" i="5"/>
  <c r="AK6" i="5"/>
  <c r="AK5" i="5"/>
  <c r="AK3" i="5"/>
  <c r="F5" i="5"/>
  <c r="AG5" i="5"/>
  <c r="P5" i="5" s="1"/>
  <c r="N6" i="5"/>
  <c r="G4" i="5"/>
  <c r="O6" i="5"/>
  <c r="AG6" i="5"/>
  <c r="P6" i="5" s="1"/>
  <c r="AM4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O3" i="24" s="1"/>
  <c r="K4" i="24"/>
  <c r="AC4" i="24" s="1"/>
  <c r="G5" i="24"/>
  <c r="O5" i="24" s="1"/>
  <c r="Q5" i="24"/>
  <c r="O6" i="24"/>
  <c r="AG6" i="24"/>
  <c r="P6" i="24" s="1"/>
  <c r="L3" i="24"/>
  <c r="AK3" i="24"/>
  <c r="N3" i="24"/>
  <c r="L4" i="24"/>
  <c r="AD4" i="24" s="1"/>
  <c r="F6" i="24"/>
  <c r="AB6" i="24" s="1"/>
  <c r="AG3" i="24"/>
  <c r="P3" i="24" s="1"/>
  <c r="N4" i="24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M5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K6" i="37"/>
  <c r="I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L4" i="37"/>
  <c r="AD4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3" i="9" l="1"/>
  <c r="N3" i="5"/>
  <c r="O4" i="24"/>
  <c r="AD3" i="24"/>
  <c r="O5" i="8"/>
  <c r="R5" i="8" s="1"/>
  <c r="O5" i="6"/>
  <c r="N5" i="10"/>
  <c r="AC4" i="10"/>
  <c r="N4" i="10"/>
  <c r="AC6" i="10"/>
  <c r="R6" i="10" s="1"/>
  <c r="O5" i="10"/>
  <c r="N4" i="9"/>
  <c r="R6" i="9"/>
  <c r="P6" i="9"/>
  <c r="P7" i="9" s="1"/>
  <c r="AB5" i="9"/>
  <c r="N5" i="9"/>
  <c r="R5" i="9" s="1"/>
  <c r="O6" i="8"/>
  <c r="R6" i="8" s="1"/>
  <c r="AB5" i="8"/>
  <c r="N6" i="24"/>
  <c r="R4" i="24"/>
  <c r="AC3" i="24"/>
  <c r="O4" i="7"/>
  <c r="N6" i="7"/>
  <c r="O3" i="7"/>
  <c r="AD4" i="7"/>
  <c r="N4" i="7"/>
  <c r="R5" i="6"/>
  <c r="R3" i="5"/>
  <c r="AB5" i="5"/>
  <c r="N5" i="5"/>
  <c r="J6" i="37"/>
  <c r="AD6" i="37" s="1"/>
  <c r="M3" i="37"/>
  <c r="P7" i="6"/>
  <c r="R6" i="24"/>
  <c r="R4" i="7"/>
  <c r="AC6" i="6"/>
  <c r="R6" i="6" s="1"/>
  <c r="P7" i="10"/>
  <c r="AD5" i="10"/>
  <c r="AP3" i="10"/>
  <c r="Q3" i="10" s="1"/>
  <c r="Q7" i="10" s="1"/>
  <c r="AK3" i="10"/>
  <c r="R3" i="10" s="1"/>
  <c r="AP4" i="8"/>
  <c r="Q4" i="8" s="1"/>
  <c r="AB3" i="9"/>
  <c r="R3" i="9" s="1"/>
  <c r="AK4" i="9"/>
  <c r="AP4" i="9"/>
  <c r="Q4" i="9" s="1"/>
  <c r="Q7" i="9" s="1"/>
  <c r="N5" i="8"/>
  <c r="AC4" i="8"/>
  <c r="R4" i="8" s="1"/>
  <c r="P7" i="8"/>
  <c r="AP3" i="8"/>
  <c r="Q3" i="8" s="1"/>
  <c r="Q7" i="8" s="1"/>
  <c r="AK3" i="8"/>
  <c r="R3" i="8" s="1"/>
  <c r="P7" i="7"/>
  <c r="AC3" i="7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R3" i="24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P4" i="37" s="1"/>
  <c r="Q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R6" i="37" s="1"/>
  <c r="AK4" i="37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10" l="1"/>
  <c r="R5" i="10"/>
  <c r="R4" i="9"/>
  <c r="R3" i="7"/>
  <c r="R5" i="5"/>
  <c r="R4" i="5"/>
  <c r="N4" i="37"/>
  <c r="R4" i="37" s="1"/>
  <c r="AC5" i="37"/>
  <c r="AB3" i="37"/>
  <c r="Q7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3" i="19"/>
  <c r="D45" i="36" l="1"/>
  <c r="D46" i="36"/>
  <c r="D38" i="36"/>
  <c r="D37" i="36"/>
  <c r="D4" i="1"/>
  <c r="C3" i="37" s="1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4" i="19"/>
  <c r="M5" i="19"/>
  <c r="M6" i="19"/>
  <c r="M7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AL34" i="26" s="1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O11" i="25"/>
  <c r="O10" i="25"/>
  <c r="Y8" i="25"/>
  <c r="Y7" i="25"/>
  <c r="O5" i="25"/>
  <c r="O4" i="25"/>
  <c r="AJ43" i="22"/>
  <c r="AV31" i="25" l="1"/>
  <c r="AW31" i="25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M5" i="23"/>
  <c r="J6" i="23"/>
  <c r="AD6" i="23" s="1"/>
  <c r="H3" i="23"/>
  <c r="G4" i="23"/>
  <c r="O4" i="23" s="1"/>
  <c r="I3" i="23"/>
  <c r="F4" i="23"/>
  <c r="AB4" i="23" s="1"/>
  <c r="L4" i="23"/>
  <c r="AD4" i="23" s="1"/>
  <c r="I6" i="23"/>
  <c r="M4" i="23"/>
  <c r="H6" i="23"/>
  <c r="G5" i="23"/>
  <c r="J3" i="23"/>
  <c r="F5" i="23"/>
  <c r="N5" i="23" s="1"/>
  <c r="K3" i="23"/>
  <c r="AP3" i="23"/>
  <c r="Q3" i="23" s="1"/>
  <c r="AD5" i="23"/>
  <c r="AG4" i="23"/>
  <c r="P4" i="23" s="1"/>
  <c r="AK5" i="23"/>
  <c r="AK3" i="23"/>
  <c r="AC5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O5" i="23" l="1"/>
  <c r="AB3" i="23"/>
  <c r="O3" i="23"/>
  <c r="N4" i="23"/>
  <c r="N3" i="23"/>
  <c r="N6" i="23"/>
  <c r="O6" i="23"/>
  <c r="AC6" i="23"/>
  <c r="AC3" i="23"/>
  <c r="AB5" i="23"/>
  <c r="R5" i="23" s="1"/>
  <c r="Q7" i="23"/>
  <c r="P7" i="23"/>
  <c r="AK6" i="23"/>
  <c r="AD3" i="23"/>
  <c r="AK4" i="23"/>
  <c r="R4" i="23" s="1"/>
  <c r="C3" i="23"/>
  <c r="C4" i="23"/>
  <c r="C5" i="23"/>
  <c r="C6" i="23"/>
  <c r="E14" i="23" l="1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D3" i="25"/>
  <c r="G4" i="25" s="1"/>
  <c r="Q7" i="25" s="1"/>
  <c r="D4" i="21"/>
  <c r="D4" i="22"/>
  <c r="D3" i="22"/>
  <c r="D3" i="21"/>
  <c r="G3" i="21" s="1"/>
  <c r="D4" i="25"/>
  <c r="D4" i="26"/>
  <c r="G10" i="26" s="1"/>
  <c r="Q8" i="26" s="1"/>
  <c r="AA13" i="26" s="1"/>
  <c r="AL25" i="26" s="1"/>
  <c r="AW16" i="26"/>
  <c r="AX29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BH45" i="21" l="1"/>
  <c r="BH19" i="21"/>
  <c r="BH16" i="21"/>
  <c r="BG15" i="21"/>
  <c r="BF16" i="21"/>
  <c r="BH42" i="21"/>
  <c r="BG40" i="21"/>
  <c r="BF42" i="21"/>
  <c r="G5" i="26"/>
  <c r="Q7" i="26" s="1"/>
  <c r="AX32" i="26" s="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D10" i="26"/>
  <c r="G34" i="26" s="1"/>
  <c r="Q32" i="26" s="1"/>
  <c r="AA37" i="26" s="1"/>
  <c r="AL26" i="26" s="1"/>
  <c r="D10" i="22"/>
  <c r="D10" i="25"/>
  <c r="D7" i="26"/>
  <c r="G22" i="26" s="1"/>
  <c r="Q20" i="26" s="1"/>
  <c r="AA14" i="26" s="1"/>
  <c r="AX30" i="26" s="1"/>
  <c r="D7" i="25"/>
  <c r="D9" i="26"/>
  <c r="D9" i="25"/>
  <c r="G22" i="25" s="1"/>
  <c r="D9" i="22"/>
  <c r="D13" i="26"/>
  <c r="G46" i="26" s="1"/>
  <c r="Q44" i="26" s="1"/>
  <c r="AA38" i="26" s="1"/>
  <c r="AL35" i="26" s="1"/>
  <c r="D13" i="25"/>
  <c r="G34" i="25" s="1"/>
  <c r="D13" i="22"/>
  <c r="D14" i="26"/>
  <c r="G47" i="26" s="1"/>
  <c r="D14" i="25"/>
  <c r="D14" i="22"/>
  <c r="D17" i="25"/>
  <c r="D18" i="22"/>
  <c r="D18" i="25"/>
  <c r="D15" i="25"/>
  <c r="G40" i="25" s="1"/>
  <c r="Q43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G17" i="25" l="1"/>
  <c r="AX38" i="25" s="1"/>
  <c r="G46" i="25"/>
  <c r="G16" i="25"/>
  <c r="Q19" i="25" s="1"/>
  <c r="G23" i="25"/>
  <c r="AX39" i="25" s="1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47" i="25" s="1"/>
  <c r="AX43" i="25" s="1"/>
  <c r="D5" i="22"/>
  <c r="H6" i="22" s="1"/>
  <c r="R5" i="22" s="1"/>
  <c r="BI36" i="22" s="1"/>
  <c r="D11" i="26"/>
  <c r="G35" i="26" s="1"/>
  <c r="D11" i="25"/>
  <c r="G28" i="25" s="1"/>
  <c r="Q31" i="25" s="1"/>
  <c r="D11" i="22"/>
  <c r="H17" i="22" s="1"/>
  <c r="D12" i="26"/>
  <c r="G41" i="26" s="1"/>
  <c r="Q43" i="26" s="1"/>
  <c r="AX35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AX33" i="26" s="1"/>
  <c r="D6" i="25"/>
  <c r="AY16" i="26"/>
  <c r="AX31" i="26"/>
  <c r="AY19" i="26"/>
  <c r="AX28" i="26"/>
  <c r="AX15" i="26"/>
  <c r="G11" i="25" l="1"/>
  <c r="AX37" i="25" s="1"/>
  <c r="G5" i="25"/>
  <c r="AX36" i="25" s="1"/>
  <c r="G35" i="25"/>
  <c r="G10" i="25"/>
  <c r="Q8" i="25" s="1"/>
  <c r="Q20" i="25"/>
  <c r="AA14" i="25" s="1"/>
  <c r="Q44" i="25"/>
  <c r="G29" i="26"/>
  <c r="Q31" i="26" s="1"/>
  <c r="AX34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41" i="25" l="1"/>
  <c r="Q32" i="25"/>
  <c r="AX35" i="25"/>
  <c r="AA38" i="25"/>
  <c r="AL35" i="25" s="1"/>
  <c r="AY19" i="25" s="1"/>
  <c r="AA13" i="25"/>
  <c r="AX32" i="25"/>
  <c r="AX33" i="25"/>
  <c r="BI37" i="22"/>
  <c r="BI42" i="22"/>
  <c r="AB44" i="22"/>
  <c r="BI35" i="22" s="1"/>
  <c r="AW25" i="22"/>
  <c r="BJ16" i="22"/>
  <c r="BI30" i="22"/>
  <c r="BI39" i="22"/>
  <c r="AX31" i="25" l="1"/>
  <c r="AL25" i="25"/>
  <c r="AL34" i="25"/>
  <c r="AA37" i="25"/>
  <c r="AL26" i="25" s="1"/>
  <c r="AX34" i="25"/>
  <c r="AL38" i="22"/>
  <c r="AW26" i="22" s="1"/>
  <c r="BI15" i="22" s="1"/>
  <c r="BH16" i="22"/>
  <c r="BI29" i="22"/>
  <c r="AX28" i="25" l="1"/>
  <c r="AX29" i="25"/>
  <c r="AW16" i="25"/>
  <c r="AX15" i="25"/>
  <c r="AX30" i="25"/>
  <c r="AY16" i="25"/>
  <c r="BI28" i="22"/>
</calcChain>
</file>

<file path=xl/sharedStrings.xml><?xml version="1.0" encoding="utf-8"?>
<sst xmlns="http://schemas.openxmlformats.org/spreadsheetml/2006/main" count="2899" uniqueCount="723">
  <si>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</si>
  <si>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</si>
  <si>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</si>
  <si>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</si>
  <si>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</si>
  <si>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</si>
  <si>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</si>
  <si>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</si>
  <si>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</si>
  <si>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</si>
  <si>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</si>
  <si>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</si>
  <si>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</si>
  <si>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</si>
  <si>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</si>
  <si>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</si>
  <si>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</si>
  <si>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</si>
  <si>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</si>
  <si>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</si>
  <si>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</si>
  <si>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</si>
  <si>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</si>
  <si>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</si>
  <si>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</si>
  <si>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</si>
  <si>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</si>
  <si>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</si>
  <si>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</si>
  <si>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</si>
  <si>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</si>
  <si>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</si>
  <si>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</si>
  <si>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</si>
  <si>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</si>
  <si>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</si>
  <si>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</si>
  <si>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</si>
  <si>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</si>
  <si>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</si>
  <si>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</si>
  <si>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</si>
  <si>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</si>
  <si>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</si>
  <si>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</si>
  <si>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</si>
  <si>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</si>
  <si>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</si>
  <si>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</si>
  <si>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</si>
  <si>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</si>
  <si>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</si>
  <si>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</si>
  <si>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</si>
  <si>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</si>
  <si>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</si>
  <si>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</si>
  <si>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</si>
  <si>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</si>
  <si>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</si>
  <si>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</si>
  <si>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</si>
  <si>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</si>
  <si>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</si>
  <si>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</si>
  <si>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</si>
  <si>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</si>
  <si>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</si>
  <si>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</si>
  <si>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</si>
  <si>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</si>
  <si>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</si>
  <si>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</si>
  <si>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</si>
  <si>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</si>
  <si>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</si>
  <si>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</si>
  <si>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</si>
  <si>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</si>
  <si>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</si>
  <si>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</si>
  <si>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</si>
  <si>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</si>
  <si>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</si>
  <si>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</si>
  <si>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</si>
  <si>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</si>
  <si>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</si>
  <si>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</si>
  <si>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</si>
  <si>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</si>
  <si>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</si>
  <si>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</si>
  <si>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</si>
  <si>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</si>
  <si>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</si>
  <si>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</si>
  <si>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</si>
  <si>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</si>
  <si>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</si>
  <si>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</si>
  <si>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</si>
  <si>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</si>
  <si>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</si>
  <si>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</si>
  <si>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</si>
  <si>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</si>
  <si>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</si>
  <si>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</si>
  <si>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</si>
  <si>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</si>
  <si>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</si>
  <si>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</si>
  <si>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</si>
  <si>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</si>
  <si>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</si>
  <si>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</si>
  <si>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</si>
  <si>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</si>
  <si>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</si>
  <si>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</si>
  <si>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</si>
  <si>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</si>
  <si>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</si>
  <si>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</si>
  <si>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</si>
  <si>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</si>
  <si>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</si>
  <si>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</si>
  <si>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Полиоспорт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</si>
  <si>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</si>
  <si>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</si>
  <si>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</si>
  <si>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</si>
  <si>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</si>
  <si>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</si>
  <si>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</si>
  <si>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</si>
  <si>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</si>
  <si>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</si>
  <si>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</si>
  <si>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</si>
  <si>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</si>
  <si>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</si>
  <si>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</si>
  <si>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</si>
  <si>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</si>
  <si>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</si>
  <si>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</si>
  <si>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</si>
  <si>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</si>
  <si>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</si>
  <si>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</si>
  <si>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</si>
  <si>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</si>
  <si>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</si>
  <si>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</si>
  <si>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</si>
  <si>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</si>
  <si>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</si>
  <si>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</si>
  <si>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</si>
  <si>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</si>
  <si>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</si>
  <si>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</si>
  <si>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</si>
  <si>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</si>
  <si>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</si>
  <si>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</si>
  <si>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</si>
  <si>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</si>
  <si>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</si>
  <si>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</si>
  <si>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</si>
  <si>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</si>
  <si>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</si>
  <si>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</si>
  <si>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</si>
  <si>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</si>
  <si>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</si>
  <si>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</si>
  <si>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</si>
  <si>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</si>
  <si>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</si>
  <si>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Димче Ташковски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</si>
  <si>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</si>
  <si>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</si>
  <si>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</si>
  <si>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</si>
  <si>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</si>
  <si>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</si>
  <si>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</si>
  <si>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</si>
  <si>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</si>
  <si>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</si>
  <si>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</si>
  <si>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</si>
  <si>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</si>
  <si>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</si>
  <si>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</si>
  <si>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</si>
  <si>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</si>
  <si>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</si>
  <si>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</si>
  <si>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</si>
  <si>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</si>
  <si>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</si>
  <si>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</si>
  <si>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</si>
  <si>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</si>
  <si>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</si>
  <si>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</si>
  <si>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</si>
  <si>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</si>
  <si>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</si>
  <si>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</si>
  <si>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</si>
  <si>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</si>
  <si>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</si>
  <si>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Томислав Дворник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</si>
  <si>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</si>
  <si>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</si>
  <si>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</si>
  <si>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</si>
  <si>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</si>
  <si>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</si>
  <si>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</si>
  <si>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</si>
  <si>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</si>
  <si>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</si>
  <si>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</si>
  <si>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</si>
  <si>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</si>
  <si>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</si>
  <si>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</si>
  <si>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</si>
  <si>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</si>
  <si>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</si>
  <si>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</si>
  <si>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</si>
  <si>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</si>
  <si>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</si>
  <si>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</si>
  <si>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</si>
  <si>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</si>
  <si>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</si>
  <si>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</si>
  <si>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</si>
  <si>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</si>
  <si>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</si>
  <si>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</si>
  <si>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</si>
  <si>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</si>
  <si>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</si>
  <si>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</si>
  <si>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</si>
  <si>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</si>
  <si>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</si>
  <si>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</si>
  <si>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</si>
  <si>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</si>
  <si>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</si>
  <si>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</si>
  <si>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</si>
  <si>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</si>
  <si>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</si>
  <si>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</si>
  <si>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</si>
  <si>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</si>
  <si>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</si>
  <si>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</si>
  <si>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</si>
  <si>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</si>
  <si>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</si>
  <si>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</si>
  <si>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</si>
  <si>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</si>
  <si>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</si>
  <si>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</si>
  <si>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</si>
  <si>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</si>
  <si>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</si>
  <si>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</si>
  <si>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</si>
  <si>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</si>
  <si>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</si>
  <si>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</si>
  <si>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</si>
  <si>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</si>
  <si>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</si>
  <si>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</si>
  <si>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</si>
  <si>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</si>
  <si>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</si>
  <si>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</si>
  <si>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</si>
  <si>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</si>
  <si>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</si>
  <si>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</si>
  <si>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</si>
  <si>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</si>
  <si>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</si>
  <si>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</si>
  <si>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</si>
  <si>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</si>
  <si>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</si>
  <si>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</si>
  <si>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</si>
  <si>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</si>
  <si>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</si>
  <si>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</si>
  <si>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</si>
  <si>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</si>
  <si>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</si>
  <si>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</si>
  <si>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</si>
  <si>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</si>
  <si>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</si>
  <si>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</si>
  <si>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</si>
  <si>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</si>
  <si>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</si>
  <si>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</si>
  <si>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</si>
  <si>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</si>
  <si>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</si>
  <si>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Амелиа Уце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</si>
  <si>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</si>
  <si>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</si>
  <si>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</si>
  <si>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</si>
  <si>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</si>
  <si>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</si>
  <si>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</si>
  <si>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</si>
  <si>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</si>
  <si>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</si>
  <si>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</si>
  <si>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</si>
  <si>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</si>
  <si>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</si>
  <si>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</si>
  <si>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</si>
  <si>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</si>
  <si>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</si>
  <si>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</si>
  <si>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</si>
  <si>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</si>
  <si>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</si>
  <si>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</si>
  <si>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</si>
  <si>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</si>
  <si>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</si>
  <si>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</si>
  <si>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</si>
  <si>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</si>
  <si>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</si>
  <si>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</si>
  <si>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</si>
  <si>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</si>
  <si>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</si>
  <si>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</si>
  <si>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</si>
  <si>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</si>
  <si>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</si>
  <si>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</si>
  <si>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</si>
  <si>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</si>
  <si>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</si>
  <si>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</si>
  <si>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</si>
  <si>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</si>
  <si>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</si>
  <si>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</si>
  <si>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</si>
  <si>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</si>
  <si>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</si>
  <si>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</si>
  <si>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</si>
  <si>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</si>
  <si>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</si>
  <si>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</si>
  <si>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</si>
  <si>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</si>
  <si>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</si>
  <si>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</si>
  <si>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</si>
  <si>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</si>
  <si>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</si>
  <si>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</si>
  <si>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</si>
  <si>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</si>
  <si>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</si>
  <si>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</si>
  <si>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</si>
  <si>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</si>
  <si>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</si>
  <si>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</si>
  <si>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</si>
  <si>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</si>
  <si>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</si>
  <si>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</si>
  <si>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</si>
  <si>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</si>
  <si>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</si>
  <si>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</si>
  <si>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</si>
  <si>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</si>
  <si>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</si>
  <si>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</si>
  <si>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</si>
  <si>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</si>
  <si>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</si>
  <si>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</si>
  <si>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</si>
  <si>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</si>
  <si>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</si>
  <si>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</si>
  <si>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</si>
  <si>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</si>
  <si>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</si>
  <si>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</si>
  <si>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</si>
  <si>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</si>
  <si>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>Студент 2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</si>
  <si>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</si>
  <si>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</si>
  <si>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</si>
  <si>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</si>
  <si>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</si>
  <si>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</si>
  <si>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</si>
  <si>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</si>
  <si>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</si>
  <si>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</si>
  <si>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</si>
  <si>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</si>
  <si>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</si>
  <si>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</si>
  <si>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</si>
  <si>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</si>
  <si>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</si>
  <si>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</si>
  <si>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</si>
  <si>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</si>
  <si>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</si>
  <si>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</si>
  <si>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</si>
  <si>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</si>
  <si>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</si>
  <si>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</si>
  <si>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</si>
  <si>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</si>
  <si>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</si>
  <si>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</si>
  <si>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</si>
  <si>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</si>
  <si>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</si>
  <si>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</si>
  <si>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</si>
  <si>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</si>
  <si>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</si>
  <si>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</si>
  <si>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</si>
  <si>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</si>
  <si>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</si>
  <si>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</si>
  <si>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</si>
  <si>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</si>
  <si>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</si>
  <si>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</si>
  <si>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</si>
  <si>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</si>
  <si>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</si>
  <si>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</si>
  <si>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</si>
  <si>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</si>
  <si>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</si>
  <si>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</si>
  <si>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</si>
  <si>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</si>
  <si>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</si>
  <si>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</si>
  <si>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</si>
  <si>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</si>
  <si>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</si>
  <si>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</si>
  <si>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</si>
  <si>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</si>
  <si>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</si>
  <si>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</si>
  <si>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</si>
  <si>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</si>
  <si>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</si>
  <si>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</si>
  <si>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</si>
  <si>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</si>
  <si>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</si>
  <si>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</si>
  <si>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</si>
  <si>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</si>
  <si>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Без Клуб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</si>
  <si>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</si>
  <si>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</si>
  <si>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</si>
  <si>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</si>
  <si>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</si>
  <si>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</si>
  <si>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</si>
  <si>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</si>
  <si>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</si>
  <si>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</si>
  <si>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</si>
  <si>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</si>
  <si>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</si>
  <si>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</si>
  <si>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</si>
  <si>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</si>
  <si>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</si>
  <si>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</si>
  <si>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</si>
  <si>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</si>
  <si>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</si>
  <si>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</si>
  <si>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</si>
  <si>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</si>
  <si>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</si>
  <si>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</si>
  <si>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</si>
  <si>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</si>
  <si>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</si>
  <si>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</si>
  <si>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</si>
  <si>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</si>
  <si>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</si>
  <si>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</si>
  <si>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</si>
  <si>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</si>
  <si>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</si>
  <si>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</si>
  <si>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</si>
  <si>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</si>
  <si>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</si>
  <si>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</si>
  <si>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</si>
  <si>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</si>
  <si>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</si>
  <si>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</si>
  <si>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</si>
  <si>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</si>
  <si>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</si>
  <si>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</si>
  <si>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Младост</t>
  </si>
  <si>
    <t>Телеком НЕЦ</t>
  </si>
  <si>
    <t xml:space="preserve">Телеком НЕЦ </t>
  </si>
  <si>
    <t>Драган Шкоф</t>
  </si>
  <si>
    <t>Шуто Оризари 1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</si>
  <si>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</si>
  <si>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</si>
  <si>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</si>
  <si>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</si>
  <si>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</si>
  <si>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</si>
  <si>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</si>
  <si>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</si>
  <si>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</si>
  <si>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</si>
  <si>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</si>
  <si>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</si>
  <si>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</si>
  <si>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</si>
  <si>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</si>
  <si>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</si>
  <si>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</si>
  <si>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</si>
  <si>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</si>
  <si>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</si>
  <si>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</si>
  <si>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</si>
  <si>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</si>
  <si>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</si>
  <si>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</si>
  <si>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</si>
  <si>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</si>
  <si>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</si>
  <si>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</si>
  <si>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</si>
  <si>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</si>
  <si>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</si>
  <si>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</si>
  <si>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</si>
  <si>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</si>
  <si>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</si>
  <si>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</si>
  <si>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</si>
  <si>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</si>
  <si>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</si>
  <si>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</si>
  <si>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</si>
  <si>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</si>
  <si>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</si>
  <si>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</si>
  <si>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</si>
  <si>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</si>
  <si>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</si>
  <si>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</si>
  <si>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</si>
  <si>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</si>
  <si>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</si>
  <si>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</si>
  <si>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</si>
  <si>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</si>
  <si>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</si>
  <si>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</si>
  <si>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</si>
  <si>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U-18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</si>
  <si>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</si>
  <si>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</si>
  <si>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</si>
  <si>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</si>
  <si>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</si>
  <si>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</si>
  <si>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</si>
  <si>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</si>
  <si>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</si>
  <si>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</si>
  <si>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</si>
  <si>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</si>
  <si>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</si>
  <si>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</si>
  <si>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</si>
  <si>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Колевска Кучевиќ Дина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</si>
  <si>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</si>
  <si>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</si>
  <si>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</si>
  <si>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</si>
  <si>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</si>
  <si>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</si>
  <si>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</si>
  <si>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</si>
  <si>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</si>
  <si>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2,4,6,8,10,12</t>
  </si>
  <si>
    <t>2,6,8,10,12</t>
  </si>
  <si>
    <t>4,6,8,10,12</t>
  </si>
  <si>
    <t>Кавадарци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</si>
  <si>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</si>
  <si>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</si>
  <si>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</si>
  <si>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</si>
  <si>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</si>
  <si>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</si>
  <si>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</si>
  <si>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</si>
  <si>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</si>
  <si>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</si>
  <si>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</si>
  <si>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</si>
  <si>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Димаитр Сасански</t>
  </si>
  <si>
    <t>Душан Каликов</t>
  </si>
  <si>
    <t>Матеј Стаменковски</t>
  </si>
  <si>
    <t> 484</t>
  </si>
  <si>
    <t> 486</t>
  </si>
  <si>
    <t> 488</t>
  </si>
  <si>
    <t> 492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</si>
  <si>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</si>
  <si>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</si>
  <si>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</si>
  <si>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</si>
  <si>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</si>
  <si>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</si>
  <si>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</si>
  <si>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</si>
  <si>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</si>
  <si>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</si>
  <si>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</si>
  <si>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</si>
  <si>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</si>
  <si>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</si>
  <si>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</si>
  <si>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</si>
  <si>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</si>
  <si>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</si>
  <si>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</si>
  <si>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</si>
  <si>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</si>
  <si>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</si>
  <si>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</si>
  <si>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</si>
  <si>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</si>
  <si>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</si>
  <si>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</si>
  <si>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</si>
  <si>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</si>
  <si>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</si>
  <si>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</si>
  <si>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</si>
  <si>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</si>
  <si>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</si>
  <si>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</si>
  <si>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</si>
  <si>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Стојановски Џими</t>
  </si>
  <si>
    <t>Николов Лука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</si>
  <si>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</si>
  <si>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</si>
  <si>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</si>
  <si>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</si>
  <si>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</si>
  <si>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</si>
  <si>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</si>
  <si>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</si>
  <si>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</si>
  <si>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</si>
  <si>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</si>
  <si>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 xml:space="preserve">10 60 Ѓорче Петров 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</si>
  <si>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</si>
  <si>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</si>
  <si>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</si>
  <si>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</si>
  <si>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</si>
  <si>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</si>
  <si>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</si>
  <si>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m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</si>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</sst>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[$-409]General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1" fillId="0" borderId="0"/>
  </cellStyleXfs>
  <cellXfs count="53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30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30" xfId="0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64" fontId="0" fillId="0" borderId="9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4" borderId="22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left" vertical="center"/>
    </xf>
    <xf numFmtId="0" fontId="0" fillId="26" borderId="76" xfId="0" applyFont="1" applyFill="1" applyBorder="1" applyAlignment="1">
      <alignment horizontal="left" vertical="center"/>
    </xf>
    <xf numFmtId="0" fontId="0" fillId="0" borderId="77" xfId="0" applyFont="1" applyBorder="1" applyAlignment="1">
      <alignment horizontal="left" vertical="center"/>
    </xf>
    <xf numFmtId="0" fontId="31" fillId="0" borderId="77" xfId="0" applyFont="1" applyBorder="1" applyAlignment="1">
      <alignment horizontal="left" vertical="center"/>
    </xf>
    <xf numFmtId="0" fontId="0" fillId="0" borderId="78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165" fontId="31" fillId="26" borderId="76" xfId="2" applyFont="1" applyFill="1" applyBorder="1" applyAlignment="1" applyProtection="1">
      <alignment horizontal="left" vertical="center"/>
    </xf>
    <xf numFmtId="165" fontId="31" fillId="0" borderId="77" xfId="2" applyFont="1" applyFill="1" applyBorder="1" applyAlignment="1" applyProtection="1">
      <alignment horizontal="left" vertical="center"/>
    </xf>
    <xf numFmtId="165" fontId="31" fillId="0" borderId="78" xfId="2" applyFont="1" applyFill="1" applyBorder="1" applyAlignment="1" applyProtection="1">
      <alignment horizontal="left" vertical="center"/>
    </xf>
    <xf numFmtId="0" fontId="20" fillId="0" borderId="79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82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0" fillId="0" borderId="30" xfId="0" applyBorder="1" applyAlignment="1">
      <alignment horizontal="center"/>
    </xf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0" fillId="4" borderId="9" xfId="0" applyFont="1" applyFill="1" applyBorder="1" applyAlignment="1">
      <alignment horizontal="left" vertical="center"/>
    </xf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83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3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tabSelected="1" zoomScale="90" zoomScaleNormal="90" workbookViewId="0">
      <selection activeCell="U18" sqref="U18"/>
    </sheetView>
  </sheetViews>
  <sheetFormatPr defaultColWidth="8.85546875" defaultRowHeight="15.75"/>
  <cols>
    <col min="1" max="1" width="9" style="303" customWidth="1"/>
    <col min="2" max="2" width="6.140625" style="38" customWidth="1"/>
    <col min="3" max="3" width="4.140625" style="303" customWidth="1"/>
    <col min="4" max="4" width="45.7109375" style="303" customWidth="1"/>
    <col min="5" max="5" width="19.85546875" style="313" customWidth="1"/>
    <col min="6" max="6" width="4.28515625" style="303" customWidth="1"/>
    <col min="7" max="7" width="7.5703125" style="414" customWidth="1"/>
    <col min="8" max="8" width="7.5703125" style="416" customWidth="1"/>
    <col min="9" max="9" width="35.42578125" style="317" customWidth="1"/>
    <col min="10" max="10" width="21.140625" style="303" customWidth="1"/>
    <col min="11" max="11" width="4.7109375" style="304" hidden="1" customWidth="1"/>
    <col min="12" max="12" width="0.7109375" style="304" customWidth="1"/>
    <col min="13" max="13" width="0.5703125" style="303" customWidth="1"/>
    <col min="14" max="14" width="0.28515625" style="303" customWidth="1"/>
    <col min="15" max="15" width="8.85546875" style="414"/>
    <col min="16" max="16384" width="8.85546875" style="303"/>
  </cols>
  <sheetData>
    <row r="1" spans="2:17" ht="14.45" customHeight="1">
      <c r="B1" s="418" t="s">
        <v>123</v>
      </c>
      <c r="C1" s="419"/>
      <c r="D1" s="419"/>
      <c r="E1" s="419"/>
      <c r="F1" s="420" t="s">
        <v>121</v>
      </c>
      <c r="G1" s="421"/>
      <c r="H1" s="421"/>
      <c r="I1" s="421"/>
      <c r="J1" s="421"/>
      <c r="K1" s="421"/>
      <c r="L1" s="421"/>
      <c r="M1" s="421"/>
      <c r="N1" s="421"/>
      <c r="O1" s="422"/>
    </row>
    <row r="2" spans="2:17" ht="49.15" customHeight="1" thickBot="1">
      <c r="B2" s="363" t="s">
        <v>123</v>
      </c>
      <c r="C2" s="364" t="s">
        <v>78</v>
      </c>
      <c r="D2" s="365" t="s">
        <v>24</v>
      </c>
      <c r="E2" s="372" t="s">
        <v>122</v>
      </c>
      <c r="F2" s="370" t="s">
        <v>429</v>
      </c>
      <c r="G2" s="371" t="s">
        <v>78</v>
      </c>
      <c r="H2" s="371" t="s">
        <v>126</v>
      </c>
      <c r="I2" s="249" t="s">
        <v>24</v>
      </c>
      <c r="J2" s="365" t="s">
        <v>122</v>
      </c>
      <c r="K2" s="365" t="s">
        <v>617</v>
      </c>
      <c r="L2" s="373"/>
      <c r="M2" s="374"/>
      <c r="N2" s="374"/>
      <c r="O2" s="366" t="s">
        <v>444</v>
      </c>
    </row>
    <row r="3" spans="2:17">
      <c r="B3" s="423" t="s">
        <v>62</v>
      </c>
      <c r="C3" s="335">
        <v>1</v>
      </c>
      <c r="D3" s="361" t="str">
        <f>IF(ISERROR(VLOOKUP(C3,$G$3:$I$66,3,FALSE)),"",(VLOOKUP(C3,$G$3:$I$66,3,FALSE)))</f>
        <v>Teодор Волкановски (188)</v>
      </c>
      <c r="E3" s="362" t="str">
        <f>IF(D3="","",INDEX($J$3:$J$42,MATCH(C3,$G$3:$G$42,0)))</f>
        <v>Крушево</v>
      </c>
      <c r="F3" s="367">
        <v>1</v>
      </c>
      <c r="G3" s="412">
        <v>9</v>
      </c>
      <c r="H3" s="368">
        <v>130</v>
      </c>
      <c r="I3" s="369" t="str">
        <f>IF(ISERROR(VLOOKUP(H3,Baza!A:C,2,FALSE)&amp;" "&amp;"("&amp;H3&amp;")"),"",(VLOOKUP(H3,Baza!A:C,2,FALSE)&amp;" "&amp;"("&amp;H3&amp;")"))</f>
        <v>Борис Секулов (130)</v>
      </c>
      <c r="J3" s="369" t="str">
        <f>IF(ISERROR(VLOOKUP(H3,Baza!A:C,3,FALSE)),"",(VLOOKUP(H3,Baza!A:C,3,FALSE)))</f>
        <v>Астраион</v>
      </c>
      <c r="K3" s="395" t="str">
        <f>IF(ISERROR(VLOOKUP(H3,Baza!A:D,4,FALSE)),"",(VLOOKUP(H3,Baza!A:D,4,FALSE)))</f>
        <v>U-15</v>
      </c>
      <c r="M3" s="303" t="e">
        <f t="shared" ref="M3:M34" si="0">VLOOKUP(C3,$H$3:$J$66,3,FALSE)</f>
        <v>#N/A</v>
      </c>
      <c r="N3" s="303">
        <v>1</v>
      </c>
      <c r="O3" s="412"/>
    </row>
    <row r="4" spans="2:17">
      <c r="B4" s="424"/>
      <c r="C4" s="333">
        <v>2</v>
      </c>
      <c r="D4" s="355" t="str">
        <f t="shared" ref="D4:D67" si="1">IF(ISERROR(VLOOKUP(C4,$G$3:$I$66,3,FALSE)),"",(VLOOKUP(C4,$G$3:$I$66,3,FALSE)))</f>
        <v>Антонио Аврамски (144)</v>
      </c>
      <c r="E4" s="356" t="str">
        <f t="shared" ref="E4:E66" si="2">IF(D4="","",INDEX($J$3:$J$42,MATCH(C4,$G$3:$G$42,0)))</f>
        <v>Берово</v>
      </c>
      <c r="F4" s="352">
        <v>2</v>
      </c>
      <c r="G4" s="415">
        <v>30</v>
      </c>
      <c r="H4" s="320">
        <v>131</v>
      </c>
      <c r="I4" s="318" t="str">
        <f>IF(ISERROR(VLOOKUP(H4,Baza!A:C,2,FALSE)&amp;" "&amp;"("&amp;H4&amp;")"),"",(VLOOKUP(H4,Baza!A:C,2,FALSE)&amp;" "&amp;"("&amp;H4&amp;")"))</f>
        <v>Томе Милев (131)</v>
      </c>
      <c r="J4" s="318" t="str">
        <f>IF(ISERROR(VLOOKUP(H4,Baza!A:C,3,FALSE)),"",(VLOOKUP(H4,Baza!A:C,3,FALSE)))</f>
        <v>Астраион</v>
      </c>
      <c r="K4" s="394" t="str">
        <f>IF(ISERROR(VLOOKUP(H4,Baza!A:D,4,FALSE)),"",(VLOOKUP(H4,Baza!A:D,4,FALSE)))</f>
        <v>U-18</v>
      </c>
      <c r="M4" s="303" t="e">
        <f t="shared" si="0"/>
        <v>#N/A</v>
      </c>
      <c r="N4" s="303">
        <v>2</v>
      </c>
      <c r="O4" s="413"/>
    </row>
    <row r="5" spans="2:17">
      <c r="B5" s="424"/>
      <c r="C5" s="333">
        <v>3</v>
      </c>
      <c r="D5" s="355" t="str">
        <f t="shared" si="1"/>
        <v>Кристијан Митев (420)</v>
      </c>
      <c r="E5" s="356" t="str">
        <f t="shared" si="2"/>
        <v>Пелагонија</v>
      </c>
      <c r="F5" s="352">
        <v>3</v>
      </c>
      <c r="G5" s="415">
        <v>29</v>
      </c>
      <c r="H5" s="320">
        <v>47</v>
      </c>
      <c r="I5" s="318" t="str">
        <f>IF(ISERROR(VLOOKUP(H5,Baza!A:C,2,FALSE)&amp;" "&amp;"("&amp;H5&amp;")"),"",(VLOOKUP(H5,Baza!A:C,2,FALSE)&amp;" "&amp;"("&amp;H5&amp;")"))</f>
        <v>Андреј Стојановски (47)</v>
      </c>
      <c r="J5" s="318" t="str">
        <f>IF(ISERROR(VLOOKUP(H5,Baza!A:C,3,FALSE)),"",(VLOOKUP(H5,Baza!A:C,3,FALSE)))</f>
        <v>Крива Паланка</v>
      </c>
      <c r="K5" s="394" t="str">
        <f>IF(ISERROR(VLOOKUP(H5,Baza!A:D,4,FALSE)),"",(VLOOKUP(H5,Baza!A:D,4,FALSE)))</f>
        <v>U-15</v>
      </c>
      <c r="M5" s="303" t="e">
        <f t="shared" si="0"/>
        <v>#N/A</v>
      </c>
      <c r="N5" s="303">
        <v>3</v>
      </c>
      <c r="O5" s="413"/>
      <c r="Q5" s="417"/>
    </row>
    <row r="6" spans="2:17" ht="16.5" thickBot="1">
      <c r="B6" s="425"/>
      <c r="C6" s="336">
        <v>4</v>
      </c>
      <c r="D6" s="359" t="str">
        <f t="shared" si="1"/>
        <v/>
      </c>
      <c r="E6" s="360" t="str">
        <f t="shared" si="2"/>
        <v/>
      </c>
      <c r="F6" s="352">
        <v>4</v>
      </c>
      <c r="G6" s="415">
        <v>25</v>
      </c>
      <c r="H6" s="320">
        <v>178</v>
      </c>
      <c r="I6" s="318" t="str">
        <f>IF(ISERROR(VLOOKUP(H6,Baza!A:C,2,FALSE)&amp;" "&amp;"("&amp;H6&amp;")"),"",(VLOOKUP(H6,Baza!A:C,2,FALSE)&amp;" "&amp;"("&amp;H6&amp;")"))</f>
        <v>Александар Јакимовски (178)</v>
      </c>
      <c r="J6" s="318" t="str">
        <f>IF(ISERROR(VLOOKUP(H6,Baza!A:C,3,FALSE)),"",(VLOOKUP(H6,Baza!A:C,3,FALSE)))</f>
        <v>Крива Паланка</v>
      </c>
      <c r="K6" s="394" t="str">
        <f>IF(ISERROR(VLOOKUP(H6,Baza!A:D,4,FALSE)),"",(VLOOKUP(H6,Baza!A:D,4,FALSE)))</f>
        <v>U-15</v>
      </c>
      <c r="M6" s="303" t="e">
        <f t="shared" si="0"/>
        <v>#N/A</v>
      </c>
      <c r="N6" s="303">
        <v>4</v>
      </c>
      <c r="O6" s="413"/>
      <c r="Q6" s="417"/>
    </row>
    <row r="7" spans="2:17">
      <c r="B7" s="426" t="s">
        <v>63</v>
      </c>
      <c r="C7" s="332">
        <v>5</v>
      </c>
      <c r="D7" s="353" t="str">
        <f t="shared" si="1"/>
        <v>Нико Доага (190)</v>
      </c>
      <c r="E7" s="354" t="str">
        <f t="shared" si="2"/>
        <v>Крушево</v>
      </c>
      <c r="F7" s="352">
        <v>5</v>
      </c>
      <c r="G7" s="415">
        <v>21</v>
      </c>
      <c r="H7" s="320">
        <v>177</v>
      </c>
      <c r="I7" s="318" t="str">
        <f>IF(ISERROR(VLOOKUP(H7,Baza!A:C,2,FALSE)&amp;" "&amp;"("&amp;H7&amp;")"),"",(VLOOKUP(H7,Baza!A:C,2,FALSE)&amp;" "&amp;"("&amp;H7&amp;")"))</f>
        <v>Антонио Крстевски (177)</v>
      </c>
      <c r="J7" s="318" t="str">
        <f>IF(ISERROR(VLOOKUP(H7,Baza!A:C,3,FALSE)),"",(VLOOKUP(H7,Baza!A:C,3,FALSE)))</f>
        <v>Крива Паланка</v>
      </c>
      <c r="K7" s="394" t="str">
        <f>IF(ISERROR(VLOOKUP(H7,Baza!A:D,4,FALSE)),"",(VLOOKUP(H7,Baza!A:D,4,FALSE)))</f>
        <v>U-18</v>
      </c>
      <c r="M7" s="303" t="e">
        <f t="shared" si="0"/>
        <v>#N/A</v>
      </c>
      <c r="N7" s="303">
        <v>5</v>
      </c>
      <c r="O7" s="413"/>
      <c r="Q7" s="417"/>
    </row>
    <row r="8" spans="2:17">
      <c r="B8" s="424"/>
      <c r="C8" s="333">
        <v>6</v>
      </c>
      <c r="D8" s="355" t="str">
        <f t="shared" si="1"/>
        <v>Кристијан Каламадевски (347)</v>
      </c>
      <c r="E8" s="356" t="str">
        <f t="shared" si="2"/>
        <v>Берово</v>
      </c>
      <c r="F8" s="352">
        <v>6</v>
      </c>
      <c r="G8" s="415">
        <v>12</v>
      </c>
      <c r="H8" s="320">
        <v>15</v>
      </c>
      <c r="I8" s="318" t="str">
        <f>IF(ISERROR(VLOOKUP(H8,Baza!A:C,2,FALSE)&amp;" "&amp;"("&amp;H8&amp;")"),"",(VLOOKUP(H8,Baza!A:C,2,FALSE)&amp;" "&amp;"("&amp;H8&amp;")"))</f>
        <v>Лука Огненоски (15)</v>
      </c>
      <c r="J8" s="318" t="str">
        <f>IF(ISERROR(VLOOKUP(H8,Baza!A:C,3,FALSE)),"",(VLOOKUP(H8,Baza!A:C,3,FALSE)))</f>
        <v>Младост 96</v>
      </c>
      <c r="K8" s="394" t="str">
        <f>IF(ISERROR(VLOOKUP(H8,Baza!A:D,4,FALSE)),"",(VLOOKUP(H8,Baza!A:D,4,FALSE)))</f>
        <v>U-15</v>
      </c>
      <c r="M8" s="303" t="e">
        <f t="shared" si="0"/>
        <v>#N/A</v>
      </c>
      <c r="N8" s="303">
        <v>6</v>
      </c>
      <c r="O8" s="413"/>
      <c r="Q8" s="417"/>
    </row>
    <row r="9" spans="2:17">
      <c r="B9" s="424"/>
      <c r="C9" s="333">
        <v>7</v>
      </c>
      <c r="D9" s="355" t="str">
        <f t="shared" si="1"/>
        <v>Дарко Китановски (499)</v>
      </c>
      <c r="E9" s="356" t="str">
        <f t="shared" si="2"/>
        <v>Пелагонија</v>
      </c>
      <c r="F9" s="352">
        <v>7</v>
      </c>
      <c r="G9" s="415">
        <v>19</v>
      </c>
      <c r="H9" s="320">
        <v>21</v>
      </c>
      <c r="I9" s="318" t="str">
        <f>IF(ISERROR(VLOOKUP(H9,Baza!A:C,2,FALSE)&amp;" "&amp;"("&amp;H9&amp;")"),"",(VLOOKUP(H9,Baza!A:C,2,FALSE)&amp;" "&amp;"("&amp;H9&amp;")"))</f>
        <v>Филип Јанчески (21)</v>
      </c>
      <c r="J9" s="318" t="str">
        <f>IF(ISERROR(VLOOKUP(H9,Baza!A:C,3,FALSE)),"",(VLOOKUP(H9,Baza!A:C,3,FALSE)))</f>
        <v>Младост 96</v>
      </c>
      <c r="K9" s="394" t="str">
        <f>IF(ISERROR(VLOOKUP(H9,Baza!A:D,4,FALSE)),"",(VLOOKUP(H9,Baza!A:D,4,FALSE)))</f>
        <v>U-15</v>
      </c>
      <c r="M9" s="303" t="e">
        <f t="shared" si="0"/>
        <v>#N/A</v>
      </c>
      <c r="N9" s="303">
        <v>7</v>
      </c>
      <c r="O9" s="413"/>
      <c r="Q9" s="417"/>
    </row>
    <row r="10" spans="2:17" ht="16.5" thickBot="1">
      <c r="B10" s="427"/>
      <c r="C10" s="334">
        <v>8</v>
      </c>
      <c r="D10" s="357" t="str">
        <f t="shared" si="1"/>
        <v>Ведран Рангелов (204)</v>
      </c>
      <c r="E10" s="358" t="str">
        <f t="shared" si="2"/>
        <v>Куманово</v>
      </c>
      <c r="F10" s="352">
        <v>8</v>
      </c>
      <c r="G10" s="415">
        <v>27</v>
      </c>
      <c r="H10" s="320">
        <v>369</v>
      </c>
      <c r="I10" s="318" t="str">
        <f>IF(ISERROR(VLOOKUP(H10,Baza!A:C,2,FALSE)&amp;" "&amp;"("&amp;H10&amp;")"),"",(VLOOKUP(H10,Baza!A:C,2,FALSE)&amp;" "&amp;"("&amp;H10&amp;")"))</f>
        <v>Петар Кочомилески (369)</v>
      </c>
      <c r="J10" s="318" t="str">
        <f>IF(ISERROR(VLOOKUP(H10,Baza!A:C,3,FALSE)),"",(VLOOKUP(H10,Baza!A:C,3,FALSE)))</f>
        <v>Младост 96</v>
      </c>
      <c r="K10" s="394" t="str">
        <f>IF(ISERROR(VLOOKUP(H10,Baza!A:D,4,FALSE)),"",(VLOOKUP(H10,Baza!A:D,4,FALSE)))</f>
        <v>U-18</v>
      </c>
      <c r="M10" s="303" t="e">
        <f t="shared" si="0"/>
        <v>#N/A</v>
      </c>
      <c r="N10" s="303">
        <v>8</v>
      </c>
      <c r="O10" s="413"/>
      <c r="Q10" s="417"/>
    </row>
    <row r="11" spans="2:17">
      <c r="B11" s="423" t="s">
        <v>64</v>
      </c>
      <c r="C11" s="335">
        <v>9</v>
      </c>
      <c r="D11" s="361" t="str">
        <f t="shared" si="1"/>
        <v>Борис Секулов (130)</v>
      </c>
      <c r="E11" s="362" t="str">
        <f t="shared" si="2"/>
        <v>Астраион</v>
      </c>
      <c r="F11" s="352">
        <v>9</v>
      </c>
      <c r="G11" s="415">
        <v>28</v>
      </c>
      <c r="H11" s="320">
        <v>129</v>
      </c>
      <c r="I11" s="318" t="str">
        <f>IF(ISERROR(VLOOKUP(H11,Baza!A:C,2,FALSE)&amp;" "&amp;"("&amp;H11&amp;")"),"",(VLOOKUP(H11,Baza!A:C,2,FALSE)&amp;" "&amp;"("&amp;H11&amp;")"))</f>
        <v>Ненад Тиловски (129)</v>
      </c>
      <c r="J11" s="318" t="str">
        <f>IF(ISERROR(VLOOKUP(H11,Baza!A:C,3,FALSE)),"",(VLOOKUP(H11,Baza!A:C,3,FALSE)))</f>
        <v>Телеком НЕЦ 2</v>
      </c>
      <c r="K11" s="394" t="str">
        <f>IF(ISERROR(VLOOKUP(H11,Baza!A:D,4,FALSE)),"",(VLOOKUP(H11,Baza!A:D,4,FALSE)))</f>
        <v>U-15</v>
      </c>
      <c r="M11" s="303" t="e">
        <f t="shared" si="0"/>
        <v>#N/A</v>
      </c>
      <c r="N11" s="303">
        <v>9</v>
      </c>
      <c r="O11" s="413"/>
      <c r="Q11" s="417"/>
    </row>
    <row r="12" spans="2:17">
      <c r="B12" s="424"/>
      <c r="C12" s="333">
        <v>10</v>
      </c>
      <c r="D12" s="355" t="str">
        <f t="shared" si="1"/>
        <v>Лука Дворник (206)</v>
      </c>
      <c r="E12" s="356" t="str">
        <f t="shared" si="2"/>
        <v>Рисови</v>
      </c>
      <c r="F12" s="352">
        <v>10</v>
      </c>
      <c r="G12" s="415">
        <v>20</v>
      </c>
      <c r="H12" s="320">
        <v>345</v>
      </c>
      <c r="I12" s="318" t="str">
        <f>IF(ISERROR(VLOOKUP(H12,Baza!A:C,2,FALSE)&amp;" "&amp;"("&amp;H12&amp;")"),"",(VLOOKUP(H12,Baza!A:C,2,FALSE)&amp;" "&amp;"("&amp;H12&amp;")"))</f>
        <v>Михаил Стојаноски (345)</v>
      </c>
      <c r="J12" s="318" t="str">
        <f>IF(ISERROR(VLOOKUP(H12,Baza!A:C,3,FALSE)),"",(VLOOKUP(H12,Baza!A:C,3,FALSE)))</f>
        <v>Студент</v>
      </c>
      <c r="K12" s="394" t="str">
        <f>IF(ISERROR(VLOOKUP(H12,Baza!A:D,4,FALSE)),"",(VLOOKUP(H12,Baza!A:D,4,FALSE)))</f>
        <v>U-15</v>
      </c>
      <c r="M12" s="303" t="e">
        <f t="shared" si="0"/>
        <v>#N/A</v>
      </c>
      <c r="N12" s="303">
        <v>10</v>
      </c>
      <c r="O12" s="413"/>
      <c r="Q12" s="417"/>
    </row>
    <row r="13" spans="2:17">
      <c r="B13" s="424"/>
      <c r="C13" s="333">
        <v>11</v>
      </c>
      <c r="D13" s="355" t="str">
        <f t="shared" si="1"/>
        <v>Андреј Бејковски (440)</v>
      </c>
      <c r="E13" s="356" t="str">
        <f t="shared" si="2"/>
        <v>Пелагонија</v>
      </c>
      <c r="F13" s="352">
        <v>11</v>
      </c>
      <c r="G13" s="415">
        <v>16</v>
      </c>
      <c r="H13" s="320">
        <v>364</v>
      </c>
      <c r="I13" s="318" t="str">
        <f>IF(ISERROR(VLOOKUP(H13,Baza!A:C,2,FALSE)&amp;" "&amp;"("&amp;H13&amp;")"),"",(VLOOKUP(H13,Baza!A:C,2,FALSE)&amp;" "&amp;"("&amp;H13&amp;")"))</f>
        <v>Петар Мукаетов (364)</v>
      </c>
      <c r="J13" s="318" t="str">
        <f>IF(ISERROR(VLOOKUP(H13,Baza!A:C,3,FALSE)),"",(VLOOKUP(H13,Baza!A:C,3,FALSE)))</f>
        <v>Кавадарци</v>
      </c>
      <c r="K13" s="394" t="str">
        <f>IF(ISERROR(VLOOKUP(H13,Baza!A:D,4,FALSE)),"",(VLOOKUP(H13,Baza!A:D,4,FALSE)))</f>
        <v>U-15</v>
      </c>
      <c r="M13" s="303" t="e">
        <f t="shared" si="0"/>
        <v>#N/A</v>
      </c>
      <c r="N13" s="303">
        <v>11</v>
      </c>
      <c r="O13" s="413"/>
      <c r="Q13" s="417"/>
    </row>
    <row r="14" spans="2:17" ht="16.5" thickBot="1">
      <c r="B14" s="425"/>
      <c r="C14" s="336">
        <v>12</v>
      </c>
      <c r="D14" s="359" t="str">
        <f t="shared" si="1"/>
        <v>Лука Огненоски (15)</v>
      </c>
      <c r="E14" s="360" t="str">
        <f t="shared" si="2"/>
        <v>Младост 96</v>
      </c>
      <c r="F14" s="352">
        <v>12</v>
      </c>
      <c r="G14" s="415">
        <v>24</v>
      </c>
      <c r="H14" s="415">
        <v>292</v>
      </c>
      <c r="I14" s="318" t="str">
        <f>IF(ISERROR(VLOOKUP(H14,Baza!A:C,2,FALSE)&amp;" "&amp;"("&amp;H14&amp;")"),"",(VLOOKUP(H14,Baza!A:C,2,FALSE)&amp;" "&amp;"("&amp;H14&amp;")"))</f>
        <v>Иван Милков (292)</v>
      </c>
      <c r="J14" s="318" t="str">
        <f>IF(ISERROR(VLOOKUP(H14,Baza!A:C,3,FALSE)),"",(VLOOKUP(H14,Baza!A:C,3,FALSE)))</f>
        <v>Кавадарци</v>
      </c>
      <c r="K14" s="394" t="str">
        <f>IF(ISERROR(VLOOKUP(H14,Baza!A:D,4,FALSE)),"",(VLOOKUP(H14,Baza!A:D,4,FALSE)))</f>
        <v>U-15</v>
      </c>
      <c r="M14" s="303" t="e">
        <f t="shared" si="0"/>
        <v>#N/A</v>
      </c>
      <c r="N14" s="303">
        <v>12</v>
      </c>
      <c r="O14" s="413"/>
      <c r="Q14" s="417"/>
    </row>
    <row r="15" spans="2:17">
      <c r="B15" s="426" t="s">
        <v>65</v>
      </c>
      <c r="C15" s="332">
        <v>13</v>
      </c>
      <c r="D15" s="353" t="str">
        <f t="shared" si="1"/>
        <v>Лука Стојчев (73)</v>
      </c>
      <c r="E15" s="354" t="str">
        <f t="shared" si="2"/>
        <v>Шампион ФА</v>
      </c>
      <c r="F15" s="352">
        <v>13</v>
      </c>
      <c r="G15" s="415">
        <v>2</v>
      </c>
      <c r="H15" s="46">
        <v>144</v>
      </c>
      <c r="I15" s="318" t="str">
        <f>IF(ISERROR(VLOOKUP(H15,Baza!A:C,2,FALSE)&amp;" "&amp;"("&amp;H15&amp;")"),"",(VLOOKUP(H15,Baza!A:C,2,FALSE)&amp;" "&amp;"("&amp;H15&amp;")"))</f>
        <v>Антонио Аврамски (144)</v>
      </c>
      <c r="J15" s="318" t="str">
        <f>IF(ISERROR(VLOOKUP(H15,Baza!A:C,3,FALSE)),"",(VLOOKUP(H15,Baza!A:C,3,FALSE)))</f>
        <v>Берово</v>
      </c>
      <c r="K15" s="394" t="str">
        <f>IF(ISERROR(VLOOKUP(H15,Baza!A:D,4,FALSE)),"",(VLOOKUP(H15,Baza!A:D,4,FALSE)))</f>
        <v>U-15</v>
      </c>
      <c r="M15" s="303" t="e">
        <f t="shared" si="0"/>
        <v>#N/A</v>
      </c>
      <c r="N15" s="303">
        <v>13</v>
      </c>
      <c r="O15" s="413"/>
      <c r="Q15" s="417"/>
    </row>
    <row r="16" spans="2:17">
      <c r="B16" s="424"/>
      <c r="C16" s="333">
        <v>14</v>
      </c>
      <c r="D16" s="355" t="str">
        <f t="shared" si="1"/>
        <v>Андреј Васевски (203)</v>
      </c>
      <c r="E16" s="356" t="str">
        <f t="shared" si="2"/>
        <v>Куманово</v>
      </c>
      <c r="F16" s="352">
        <v>14</v>
      </c>
      <c r="G16" s="415">
        <v>18</v>
      </c>
      <c r="H16" s="46">
        <v>404</v>
      </c>
      <c r="I16" s="318" t="str">
        <f>IF(ISERROR(VLOOKUP(H16,Baza!A:C,2,FALSE)&amp;" "&amp;"("&amp;H16&amp;")"),"",(VLOOKUP(H16,Baza!A:C,2,FALSE)&amp;" "&amp;"("&amp;H16&amp;")"))</f>
        <v>Љупчо Треновски (404)</v>
      </c>
      <c r="J16" s="318" t="str">
        <f>IF(ISERROR(VLOOKUP(H16,Baza!A:C,3,FALSE)),"",(VLOOKUP(H16,Baza!A:C,3,FALSE)))</f>
        <v>Берово</v>
      </c>
      <c r="K16" s="394" t="str">
        <f>IF(ISERROR(VLOOKUP(H16,Baza!A:D,4,FALSE)),"",(VLOOKUP(H16,Baza!A:D,4,FALSE)))</f>
        <v>U-12</v>
      </c>
      <c r="M16" s="303" t="e">
        <f t="shared" si="0"/>
        <v>#N/A</v>
      </c>
      <c r="N16" s="303">
        <v>14</v>
      </c>
      <c r="O16" s="413"/>
      <c r="Q16" s="417"/>
    </row>
    <row r="17" spans="2:17">
      <c r="B17" s="424"/>
      <c r="C17" s="333">
        <v>15</v>
      </c>
      <c r="D17" s="355" t="str">
        <f t="shared" si="1"/>
        <v>Марко Китановски (500)</v>
      </c>
      <c r="E17" s="356" t="str">
        <f t="shared" si="2"/>
        <v>Пелагонија</v>
      </c>
      <c r="F17" s="352">
        <v>15</v>
      </c>
      <c r="G17" s="415">
        <v>6</v>
      </c>
      <c r="H17" s="46">
        <v>347</v>
      </c>
      <c r="I17" s="318" t="str">
        <f>IF(ISERROR(VLOOKUP(H17,Baza!A:C,2,FALSE)&amp;" "&amp;"("&amp;H17&amp;")"),"",(VLOOKUP(H17,Baza!A:C,2,FALSE)&amp;" "&amp;"("&amp;H17&amp;")"))</f>
        <v>Кристијан Каламадевски (347)</v>
      </c>
      <c r="J17" s="318" t="str">
        <f>IF(ISERROR(VLOOKUP(H17,Baza!A:C,3,FALSE)),"",(VLOOKUP(H17,Baza!A:C,3,FALSE)))</f>
        <v>Берово</v>
      </c>
      <c r="K17" s="394" t="str">
        <f>IF(ISERROR(VLOOKUP(H17,Baza!A:D,4,FALSE)),"",(VLOOKUP(H17,Baza!A:D,4,FALSE)))</f>
        <v>U-12</v>
      </c>
      <c r="M17" s="303" t="str">
        <f t="shared" si="0"/>
        <v>Младост 96</v>
      </c>
      <c r="N17" s="303">
        <v>15</v>
      </c>
      <c r="O17" s="413"/>
      <c r="Q17" s="417"/>
    </row>
    <row r="18" spans="2:17" ht="16.5" thickBot="1">
      <c r="B18" s="427"/>
      <c r="C18" s="334">
        <v>16</v>
      </c>
      <c r="D18" s="357" t="str">
        <f t="shared" si="1"/>
        <v>Петар Мукаетов (364)</v>
      </c>
      <c r="E18" s="358" t="str">
        <f t="shared" si="2"/>
        <v>Кавадарци</v>
      </c>
      <c r="F18" s="352">
        <v>16</v>
      </c>
      <c r="G18" s="415">
        <v>14</v>
      </c>
      <c r="H18" s="46">
        <v>203</v>
      </c>
      <c r="I18" s="318" t="str">
        <f>IF(ISERROR(VLOOKUP(H18,Baza!A:C,2,FALSE)&amp;" "&amp;"("&amp;H18&amp;")"),"",(VLOOKUP(H18,Baza!A:C,2,FALSE)&amp;" "&amp;"("&amp;H18&amp;")"))</f>
        <v>Андреј Васевски (203)</v>
      </c>
      <c r="J18" s="318" t="str">
        <f>IF(ISERROR(VLOOKUP(H18,Baza!A:C,3,FALSE)),"",(VLOOKUP(H18,Baza!A:C,3,FALSE)))</f>
        <v>Куманово</v>
      </c>
      <c r="K18" s="394" t="str">
        <f>IF(ISERROR(VLOOKUP(H18,Baza!A:D,4,FALSE)),"",(VLOOKUP(H18,Baza!A:D,4,FALSE)))</f>
        <v>U-15</v>
      </c>
      <c r="M18" s="303" t="e">
        <f t="shared" si="0"/>
        <v>#N/A</v>
      </c>
      <c r="N18" s="303">
        <v>16</v>
      </c>
      <c r="O18" s="413"/>
      <c r="Q18" s="417"/>
    </row>
    <row r="19" spans="2:17">
      <c r="B19" s="423" t="s">
        <v>66</v>
      </c>
      <c r="C19" s="341">
        <v>17</v>
      </c>
      <c r="D19" s="361" t="str">
        <f t="shared" si="1"/>
        <v>Даниел Главевски Зхоу  (108)</v>
      </c>
      <c r="E19" s="362" t="str">
        <f t="shared" si="2"/>
        <v>Пелагонија</v>
      </c>
      <c r="F19" s="352">
        <v>17</v>
      </c>
      <c r="G19" s="415">
        <v>8</v>
      </c>
      <c r="H19" s="46">
        <v>204</v>
      </c>
      <c r="I19" s="318" t="str">
        <f>IF(ISERROR(VLOOKUP(H19,Baza!A:C,2,FALSE)&amp;" "&amp;"("&amp;H19&amp;")"),"",(VLOOKUP(H19,Baza!A:C,2,FALSE)&amp;" "&amp;"("&amp;H19&amp;")"))</f>
        <v>Ведран Рангелов (204)</v>
      </c>
      <c r="J19" s="318" t="str">
        <f>IF(ISERROR(VLOOKUP(H19,Baza!A:C,3,FALSE)),"",(VLOOKUP(H19,Baza!A:C,3,FALSE)))</f>
        <v>Куманово</v>
      </c>
      <c r="K19" s="394" t="str">
        <f>IF(ISERROR(VLOOKUP(H19,Baza!A:D,4,FALSE)),"",(VLOOKUP(H19,Baza!A:D,4,FALSE)))</f>
        <v>U-15</v>
      </c>
      <c r="M19" s="303" t="e">
        <f t="shared" si="0"/>
        <v>#N/A</v>
      </c>
      <c r="N19" s="303">
        <v>17</v>
      </c>
      <c r="O19" s="413"/>
      <c r="Q19" s="417"/>
    </row>
    <row r="20" spans="2:17">
      <c r="B20" s="424"/>
      <c r="C20" s="338">
        <v>18</v>
      </c>
      <c r="D20" s="355" t="str">
        <f t="shared" si="1"/>
        <v>Љупчо Треновски (404)</v>
      </c>
      <c r="E20" s="356" t="str">
        <f t="shared" si="2"/>
        <v>Берово</v>
      </c>
      <c r="F20" s="352">
        <v>18</v>
      </c>
      <c r="G20" s="415">
        <v>32</v>
      </c>
      <c r="H20" s="46">
        <v>385</v>
      </c>
      <c r="I20" s="318" t="str">
        <f>IF(ISERROR(VLOOKUP(H20,Baza!A:C,2,FALSE)&amp;" "&amp;"("&amp;H20&amp;")"),"",(VLOOKUP(H20,Baza!A:C,2,FALSE)&amp;" "&amp;"("&amp;H20&amp;")"))</f>
        <v>Глигор Доневски (385)</v>
      </c>
      <c r="J20" s="318" t="str">
        <f>IF(ISERROR(VLOOKUP(H20,Baza!A:C,3,FALSE)),"",(VLOOKUP(H20,Baza!A:C,3,FALSE)))</f>
        <v>Куманово</v>
      </c>
      <c r="K20" s="394" t="str">
        <f>IF(ISERROR(VLOOKUP(H20,Baza!A:D,4,FALSE)),"",(VLOOKUP(H20,Baza!A:D,4,FALSE)))</f>
        <v>U-15</v>
      </c>
      <c r="M20" s="303" t="e">
        <f t="shared" si="0"/>
        <v>#N/A</v>
      </c>
      <c r="N20" s="303">
        <v>18</v>
      </c>
      <c r="O20" s="413"/>
      <c r="Q20" s="417"/>
    </row>
    <row r="21" spans="2:17">
      <c r="B21" s="424"/>
      <c r="C21" s="338">
        <v>19</v>
      </c>
      <c r="D21" s="355" t="str">
        <f t="shared" si="1"/>
        <v>Филип Јанчески (21)</v>
      </c>
      <c r="E21" s="356" t="str">
        <f t="shared" si="2"/>
        <v>Младост 96</v>
      </c>
      <c r="F21" s="352">
        <v>19</v>
      </c>
      <c r="G21" s="415">
        <v>13</v>
      </c>
      <c r="H21" s="46">
        <v>73</v>
      </c>
      <c r="I21" s="318" t="str">
        <f>IF(ISERROR(VLOOKUP(H21,Baza!A:C,2,FALSE)&amp;" "&amp;"("&amp;H21&amp;")"),"",(VLOOKUP(H21,Baza!A:C,2,FALSE)&amp;" "&amp;"("&amp;H21&amp;")"))</f>
        <v>Лука Стојчев (73)</v>
      </c>
      <c r="J21" s="318" t="str">
        <f>IF(ISERROR(VLOOKUP(H21,Baza!A:C,3,FALSE)),"",(VLOOKUP(H21,Baza!A:C,3,FALSE)))</f>
        <v>Шампион ФА</v>
      </c>
      <c r="K21" s="394" t="str">
        <f>IF(ISERROR(VLOOKUP(H21,Baza!A:D,4,FALSE)),"",(VLOOKUP(H21,Baza!A:D,4,FALSE)))</f>
        <v>U-15</v>
      </c>
      <c r="M21" s="303" t="e">
        <f t="shared" si="0"/>
        <v>#N/A</v>
      </c>
      <c r="N21" s="303">
        <v>19</v>
      </c>
      <c r="O21" s="413"/>
      <c r="Q21" s="417"/>
    </row>
    <row r="22" spans="2:17" ht="16.5" thickBot="1">
      <c r="B22" s="425"/>
      <c r="C22" s="339">
        <v>20</v>
      </c>
      <c r="D22" s="359" t="str">
        <f t="shared" si="1"/>
        <v>Михаил Стојаноски (345)</v>
      </c>
      <c r="E22" s="360" t="str">
        <f t="shared" si="2"/>
        <v>Студент</v>
      </c>
      <c r="F22" s="352">
        <v>20</v>
      </c>
      <c r="G22" s="415">
        <v>23</v>
      </c>
      <c r="H22" s="46">
        <v>76</v>
      </c>
      <c r="I22" s="318" t="str">
        <f>IF(ISERROR(VLOOKUP(H22,Baza!A:C,2,FALSE)&amp;" "&amp;"("&amp;H22&amp;")"),"",(VLOOKUP(H22,Baza!A:C,2,FALSE)&amp;" "&amp;"("&amp;H22&amp;")"))</f>
        <v>Иван Богатинов (76)</v>
      </c>
      <c r="J22" s="318" t="str">
        <f>IF(ISERROR(VLOOKUP(H22,Baza!A:C,3,FALSE)),"",(VLOOKUP(H22,Baza!A:C,3,FALSE)))</f>
        <v>Шампион ФА</v>
      </c>
      <c r="K22" s="394" t="str">
        <f>IF(ISERROR(VLOOKUP(H22,Baza!A:D,4,FALSE)),"",(VLOOKUP(H22,Baza!A:D,4,FALSE)))</f>
        <v>U-18</v>
      </c>
      <c r="M22" s="303" t="e">
        <f t="shared" si="0"/>
        <v>#N/A</v>
      </c>
      <c r="N22" s="303">
        <v>20</v>
      </c>
      <c r="O22" s="413"/>
      <c r="Q22" s="417"/>
    </row>
    <row r="23" spans="2:17">
      <c r="B23" s="426" t="s">
        <v>67</v>
      </c>
      <c r="C23" s="337">
        <v>21</v>
      </c>
      <c r="D23" s="353" t="str">
        <f t="shared" si="1"/>
        <v>Антонио Крстевски (177)</v>
      </c>
      <c r="E23" s="354" t="str">
        <f t="shared" si="2"/>
        <v>Крива Паланка</v>
      </c>
      <c r="F23" s="352">
        <v>21</v>
      </c>
      <c r="G23" s="415"/>
      <c r="H23" s="415"/>
      <c r="I23" s="318" t="str">
        <f>IF(ISERROR(VLOOKUP(H23,Baza!A:C,2,FALSE)&amp;" "&amp;"("&amp;H23&amp;")"),"",(VLOOKUP(H23,Baza!A:C,2,FALSE)&amp;" "&amp;"("&amp;H23&amp;")"))</f>
        <v/>
      </c>
      <c r="J23" s="318" t="str">
        <f>IF(ISERROR(VLOOKUP(H23,Baza!A:C,3,FALSE)),"",(VLOOKUP(H23,Baza!A:C,3,FALSE)))</f>
        <v/>
      </c>
      <c r="K23" s="394" t="str">
        <f>IF(ISERROR(VLOOKUP(H23,Baza!A:D,4,FALSE)),"",(VLOOKUP(H23,Baza!A:D,4,FALSE)))</f>
        <v/>
      </c>
      <c r="M23" s="303" t="str">
        <f t="shared" si="0"/>
        <v>Младост 96</v>
      </c>
      <c r="N23" s="303">
        <v>21</v>
      </c>
      <c r="O23" s="413"/>
      <c r="Q23" s="417"/>
    </row>
    <row r="24" spans="2:17">
      <c r="B24" s="424"/>
      <c r="C24" s="338">
        <v>22</v>
      </c>
      <c r="D24" s="355" t="str">
        <f t="shared" si="1"/>
        <v>Антонио Вељановски (261)</v>
      </c>
      <c r="E24" s="356" t="str">
        <f t="shared" si="2"/>
        <v>Пелагонија</v>
      </c>
      <c r="F24" s="352">
        <v>22</v>
      </c>
      <c r="G24" s="415">
        <v>10</v>
      </c>
      <c r="H24" s="415">
        <v>206</v>
      </c>
      <c r="I24" s="318" t="str">
        <f>IF(ISERROR(VLOOKUP(H24,Baza!A:C,2,FALSE)&amp;" "&amp;"("&amp;H24&amp;")"),"",(VLOOKUP(H24,Baza!A:C,2,FALSE)&amp;" "&amp;"("&amp;H24&amp;")"))</f>
        <v>Лука Дворник (206)</v>
      </c>
      <c r="J24" s="318" t="str">
        <f>IF(ISERROR(VLOOKUP(H24,Baza!A:C,3,FALSE)),"",(VLOOKUP(H24,Baza!A:C,3,FALSE)))</f>
        <v>Рисови</v>
      </c>
      <c r="K24" s="394" t="str">
        <f>IF(ISERROR(VLOOKUP(H24,Baza!A:D,4,FALSE)),"",(VLOOKUP(H24,Baza!A:D,4,FALSE)))</f>
        <v>U-15</v>
      </c>
      <c r="M24" s="303" t="e">
        <f t="shared" si="0"/>
        <v>#N/A</v>
      </c>
      <c r="N24" s="303">
        <v>22</v>
      </c>
      <c r="O24" s="413"/>
      <c r="Q24" s="417"/>
    </row>
    <row r="25" spans="2:17">
      <c r="B25" s="424"/>
      <c r="C25" s="338">
        <v>23</v>
      </c>
      <c r="D25" s="355" t="str">
        <f t="shared" si="1"/>
        <v>Иван Богатинов (76)</v>
      </c>
      <c r="E25" s="356" t="str">
        <f t="shared" si="2"/>
        <v>Шампион ФА</v>
      </c>
      <c r="F25" s="352">
        <v>23</v>
      </c>
      <c r="G25" s="415">
        <v>1</v>
      </c>
      <c r="H25" s="46">
        <v>188</v>
      </c>
      <c r="I25" s="318" t="str">
        <f>IF(ISERROR(VLOOKUP(H25,Baza!A:C,2,FALSE)&amp;" "&amp;"("&amp;H25&amp;")"),"",(VLOOKUP(H25,Baza!A:C,2,FALSE)&amp;" "&amp;"("&amp;H25&amp;")"))</f>
        <v>Teодор Волкановски (188)</v>
      </c>
      <c r="J25" s="318" t="str">
        <f>IF(ISERROR(VLOOKUP(H25,Baza!A:C,3,FALSE)),"",(VLOOKUP(H25,Baza!A:C,3,FALSE)))</f>
        <v>Крушево</v>
      </c>
      <c r="K25" s="394" t="str">
        <f>IF(ISERROR(VLOOKUP(H25,Baza!A:D,4,FALSE)),"",(VLOOKUP(H25,Baza!A:D,4,FALSE)))</f>
        <v>U-18</v>
      </c>
      <c r="M25" s="303" t="e">
        <f t="shared" si="0"/>
        <v>#N/A</v>
      </c>
      <c r="N25" s="303">
        <v>23</v>
      </c>
      <c r="O25" s="413"/>
      <c r="Q25" s="417"/>
    </row>
    <row r="26" spans="2:17" ht="16.5" thickBot="1">
      <c r="B26" s="427"/>
      <c r="C26" s="340">
        <v>24</v>
      </c>
      <c r="D26" s="355" t="str">
        <f t="shared" si="1"/>
        <v>Иван Милков (292)</v>
      </c>
      <c r="E26" s="358" t="str">
        <f t="shared" si="2"/>
        <v>Кавадарци</v>
      </c>
      <c r="F26" s="352">
        <v>24</v>
      </c>
      <c r="G26" s="415">
        <v>5</v>
      </c>
      <c r="H26" s="46">
        <v>190</v>
      </c>
      <c r="I26" s="318" t="str">
        <f>IF(ISERROR(VLOOKUP(H26,Baza!A:C,2,FALSE)&amp;" "&amp;"("&amp;H26&amp;")"),"",(VLOOKUP(H26,Baza!A:C,2,FALSE)&amp;" "&amp;"("&amp;H26&amp;")"))</f>
        <v>Нико Доага (190)</v>
      </c>
      <c r="J26" s="318" t="str">
        <f>IF(ISERROR(VLOOKUP(H26,Baza!A:C,3,FALSE)),"",(VLOOKUP(H26,Baza!A:C,3,FALSE)))</f>
        <v>Крушево</v>
      </c>
      <c r="K26" s="394" t="str">
        <f>IF(ISERROR(VLOOKUP(H26,Baza!A:D,4,FALSE)),"",(VLOOKUP(H26,Baza!A:D,4,FALSE)))</f>
        <v>U-18</v>
      </c>
      <c r="M26" s="303" t="e">
        <f t="shared" si="0"/>
        <v>#N/A</v>
      </c>
      <c r="N26" s="303">
        <v>24</v>
      </c>
      <c r="O26" s="413"/>
      <c r="Q26" s="417"/>
    </row>
    <row r="27" spans="2:17">
      <c r="B27" s="423" t="s">
        <v>68</v>
      </c>
      <c r="C27" s="341">
        <v>25</v>
      </c>
      <c r="D27" s="361" t="s">
        <v>319</v>
      </c>
      <c r="E27" s="362" t="str">
        <f t="shared" si="2"/>
        <v>Крива Паланка</v>
      </c>
      <c r="F27" s="352">
        <v>25</v>
      </c>
      <c r="G27" s="415">
        <v>17</v>
      </c>
      <c r="H27" s="46">
        <v>108</v>
      </c>
      <c r="I27" s="318" t="str">
        <f>IF(ISERROR(VLOOKUP(H27,Baza!A:C,2,FALSE)&amp;" "&amp;"("&amp;H27&amp;")"),"",(VLOOKUP(H27,Baza!A:C,2,FALSE)&amp;" "&amp;"("&amp;H27&amp;")"))</f>
        <v>Даниел Главевски Зхоу  (108)</v>
      </c>
      <c r="J27" s="318" t="str">
        <f>IF(ISERROR(VLOOKUP(H27,Baza!A:C,3,FALSE)),"",(VLOOKUP(H27,Baza!A:C,3,FALSE)))</f>
        <v>Пелагонија</v>
      </c>
      <c r="K27" s="394" t="str">
        <f>IF(ISERROR(VLOOKUP(H27,Baza!A:D,4,FALSE)),"",(VLOOKUP(H27,Baza!A:D,4,FALSE)))</f>
        <v>U-18</v>
      </c>
      <c r="M27" s="303" t="e">
        <f t="shared" si="0"/>
        <v>#N/A</v>
      </c>
      <c r="N27" s="303">
        <v>25</v>
      </c>
      <c r="O27" s="413"/>
      <c r="Q27" s="417"/>
    </row>
    <row r="28" spans="2:17">
      <c r="B28" s="424"/>
      <c r="C28" s="338">
        <v>26</v>
      </c>
      <c r="D28" s="355" t="str">
        <f t="shared" si="1"/>
        <v>Филип Ангела (299)</v>
      </c>
      <c r="E28" s="356" t="str">
        <f t="shared" si="2"/>
        <v>Пелагонија</v>
      </c>
      <c r="F28" s="352">
        <v>26</v>
      </c>
      <c r="G28" s="415">
        <v>22</v>
      </c>
      <c r="H28" s="46">
        <v>261</v>
      </c>
      <c r="I28" s="318" t="str">
        <f>IF(ISERROR(VLOOKUP(H28,Baza!A:C,2,FALSE)&amp;" "&amp;"("&amp;H28&amp;")"),"",(VLOOKUP(H28,Baza!A:C,2,FALSE)&amp;" "&amp;"("&amp;H28&amp;")"))</f>
        <v>Антонио Вељановски (261)</v>
      </c>
      <c r="J28" s="318" t="str">
        <f>IF(ISERROR(VLOOKUP(H28,Baza!A:C,3,FALSE)),"",(VLOOKUP(H28,Baza!A:C,3,FALSE)))</f>
        <v>Пелагонија</v>
      </c>
      <c r="K28" s="394" t="str">
        <f>IF(ISERROR(VLOOKUP(H28,Baza!A:D,4,FALSE)),"",(VLOOKUP(H28,Baza!A:D,4,FALSE)))</f>
        <v>U-18</v>
      </c>
      <c r="M28" s="303" t="e">
        <f t="shared" si="0"/>
        <v>#N/A</v>
      </c>
      <c r="N28" s="303">
        <v>26</v>
      </c>
      <c r="O28" s="413"/>
      <c r="Q28" s="417"/>
    </row>
    <row r="29" spans="2:17">
      <c r="B29" s="424"/>
      <c r="C29" s="338">
        <v>27</v>
      </c>
      <c r="D29" s="355" t="str">
        <f t="shared" si="1"/>
        <v>Петар Кочомилески (369)</v>
      </c>
      <c r="E29" s="356" t="str">
        <f t="shared" si="2"/>
        <v>Младост 96</v>
      </c>
      <c r="F29" s="352">
        <v>27</v>
      </c>
      <c r="G29" s="415">
        <v>26</v>
      </c>
      <c r="H29" s="46">
        <v>299</v>
      </c>
      <c r="I29" s="318" t="str">
        <f>IF(ISERROR(VLOOKUP(H29,Baza!A:C,2,FALSE)&amp;" "&amp;"("&amp;H29&amp;")"),"",(VLOOKUP(H29,Baza!A:C,2,FALSE)&amp;" "&amp;"("&amp;H29&amp;")"))</f>
        <v>Филип Ангела (299)</v>
      </c>
      <c r="J29" s="318" t="str">
        <f>IF(ISERROR(VLOOKUP(H29,Baza!A:C,3,FALSE)),"",(VLOOKUP(H29,Baza!A:C,3,FALSE)))</f>
        <v>Пелагонија</v>
      </c>
      <c r="K29" s="394" t="str">
        <f>IF(ISERROR(VLOOKUP(H29,Baza!A:D,4,FALSE)),"",(VLOOKUP(H29,Baza!A:D,4,FALSE)))</f>
        <v>U-15</v>
      </c>
      <c r="M29" s="303" t="e">
        <f t="shared" si="0"/>
        <v>#N/A</v>
      </c>
      <c r="N29" s="303">
        <v>27</v>
      </c>
      <c r="O29" s="413"/>
      <c r="Q29" s="417"/>
    </row>
    <row r="30" spans="2:17" ht="16.5" thickBot="1">
      <c r="B30" s="425"/>
      <c r="C30" s="339">
        <v>28</v>
      </c>
      <c r="D30" s="359" t="str">
        <f t="shared" si="1"/>
        <v>Ненад Тиловски (129)</v>
      </c>
      <c r="E30" s="360" t="str">
        <f t="shared" si="2"/>
        <v>Телеком НЕЦ 2</v>
      </c>
      <c r="F30" s="352">
        <v>28</v>
      </c>
      <c r="G30" s="415">
        <v>3</v>
      </c>
      <c r="H30" s="46">
        <v>420</v>
      </c>
      <c r="I30" s="318" t="str">
        <f>IF(ISERROR(VLOOKUP(H30,Baza!A:C,2,FALSE)&amp;" "&amp;"("&amp;H30&amp;")"),"",(VLOOKUP(H30,Baza!A:C,2,FALSE)&amp;" "&amp;"("&amp;H30&amp;")"))</f>
        <v>Кристијан Митев (420)</v>
      </c>
      <c r="J30" s="318" t="str">
        <f>IF(ISERROR(VLOOKUP(H30,Baza!A:C,3,FALSE)),"",(VLOOKUP(H30,Baza!A:C,3,FALSE)))</f>
        <v>Пелагонија</v>
      </c>
      <c r="K30" s="394" t="str">
        <f>IF(ISERROR(VLOOKUP(H30,Baza!A:D,4,FALSE)),"",(VLOOKUP(H30,Baza!A:D,4,FALSE)))</f>
        <v>U-12</v>
      </c>
      <c r="M30" s="303" t="e">
        <f t="shared" si="0"/>
        <v>#N/A</v>
      </c>
      <c r="N30" s="303">
        <v>28</v>
      </c>
      <c r="O30" s="413"/>
      <c r="Q30" s="417"/>
    </row>
    <row r="31" spans="2:17">
      <c r="B31" s="426" t="s">
        <v>69</v>
      </c>
      <c r="C31" s="337">
        <v>29</v>
      </c>
      <c r="D31" s="353" t="s">
        <v>174</v>
      </c>
      <c r="E31" s="354" t="str">
        <f t="shared" si="2"/>
        <v>Крива Паланка</v>
      </c>
      <c r="F31" s="352">
        <v>29</v>
      </c>
      <c r="G31" s="415">
        <v>11</v>
      </c>
      <c r="H31" s="46">
        <v>440</v>
      </c>
      <c r="I31" s="318" t="str">
        <f>IF(ISERROR(VLOOKUP(H31,Baza!A:C,2,FALSE)&amp;" "&amp;"("&amp;H31&amp;")"),"",(VLOOKUP(H31,Baza!A:C,2,FALSE)&amp;" "&amp;"("&amp;H31&amp;")"))</f>
        <v>Андреј Бејковски (440)</v>
      </c>
      <c r="J31" s="318" t="str">
        <f>IF(ISERROR(VLOOKUP(H31,Baza!A:C,3,FALSE)),"",(VLOOKUP(H31,Baza!A:C,3,FALSE)))</f>
        <v>Пелагонија</v>
      </c>
      <c r="K31" s="394">
        <f>IF(ISERROR(VLOOKUP(H31,Baza!A:D,4,FALSE)),"",(VLOOKUP(H31,Baza!A:D,4,FALSE)))</f>
        <v>0</v>
      </c>
      <c r="M31" s="303" t="e">
        <f t="shared" si="0"/>
        <v>#N/A</v>
      </c>
      <c r="N31" s="303">
        <v>29</v>
      </c>
      <c r="O31" s="413"/>
      <c r="Q31" s="417"/>
    </row>
    <row r="32" spans="2:17">
      <c r="B32" s="424"/>
      <c r="C32" s="338">
        <v>30</v>
      </c>
      <c r="D32" s="355" t="str">
        <f t="shared" si="1"/>
        <v>Томе Милев (131)</v>
      </c>
      <c r="E32" s="356" t="str">
        <f t="shared" si="2"/>
        <v>Астраион</v>
      </c>
      <c r="F32" s="352">
        <v>30</v>
      </c>
      <c r="G32" s="415">
        <v>7</v>
      </c>
      <c r="H32" s="46">
        <v>499</v>
      </c>
      <c r="I32" s="318" t="str">
        <f>IF(ISERROR(VLOOKUP(H32,Baza!A:C,2,FALSE)&amp;" "&amp;"("&amp;H32&amp;")"),"",(VLOOKUP(H32,Baza!A:C,2,FALSE)&amp;" "&amp;"("&amp;H32&amp;")"))</f>
        <v>Дарко Китановски (499)</v>
      </c>
      <c r="J32" s="318" t="str">
        <f>IF(ISERROR(VLOOKUP(H32,Baza!A:C,3,FALSE)),"",(VLOOKUP(H32,Baza!A:C,3,FALSE)))</f>
        <v>Пелагонија</v>
      </c>
      <c r="K32" s="394">
        <f>IF(ISERROR(VLOOKUP(H32,Baza!A:D,4,FALSE)),"",(VLOOKUP(H32,Baza!A:D,4,FALSE)))</f>
        <v>0</v>
      </c>
      <c r="M32" s="303" t="e">
        <f t="shared" si="0"/>
        <v>#N/A</v>
      </c>
      <c r="N32" s="303">
        <v>30</v>
      </c>
      <c r="O32" s="413"/>
      <c r="Q32" s="417"/>
    </row>
    <row r="33" spans="1:17">
      <c r="B33" s="424"/>
      <c r="C33" s="338">
        <v>31</v>
      </c>
      <c r="D33" s="355" t="str">
        <f t="shared" si="1"/>
        <v>Стефан Белџигеровски (501)</v>
      </c>
      <c r="E33" s="356" t="str">
        <f t="shared" si="2"/>
        <v>Пелагонија</v>
      </c>
      <c r="F33" s="352">
        <v>31</v>
      </c>
      <c r="G33" s="415">
        <v>15</v>
      </c>
      <c r="H33" s="46">
        <v>500</v>
      </c>
      <c r="I33" s="318" t="str">
        <f>IF(ISERROR(VLOOKUP(H33,Baza!A:C,2,FALSE)&amp;" "&amp;"("&amp;H33&amp;")"),"",(VLOOKUP(H33,Baza!A:C,2,FALSE)&amp;" "&amp;"("&amp;H33&amp;")"))</f>
        <v>Марко Китановски (500)</v>
      </c>
      <c r="J33" s="318" t="str">
        <f>IF(ISERROR(VLOOKUP(H33,Baza!A:C,3,FALSE)),"",(VLOOKUP(H33,Baza!A:C,3,FALSE)))</f>
        <v>Пелагонија</v>
      </c>
      <c r="K33" s="394">
        <f>IF(ISERROR(VLOOKUP(H33,Baza!A:D,4,FALSE)),"",(VLOOKUP(H33,Baza!A:D,4,FALSE)))</f>
        <v>0</v>
      </c>
      <c r="M33" s="303" t="e">
        <f t="shared" si="0"/>
        <v>#N/A</v>
      </c>
      <c r="N33" s="303">
        <v>31</v>
      </c>
      <c r="O33" s="413"/>
      <c r="Q33" s="417"/>
    </row>
    <row r="34" spans="1:17" ht="16.5" thickBot="1">
      <c r="B34" s="427"/>
      <c r="C34" s="340">
        <v>32</v>
      </c>
      <c r="D34" s="357" t="str">
        <f t="shared" si="1"/>
        <v>Глигор Доневски (385)</v>
      </c>
      <c r="E34" s="358" t="str">
        <f t="shared" si="2"/>
        <v>Куманово</v>
      </c>
      <c r="F34" s="352">
        <v>32</v>
      </c>
      <c r="G34" s="415">
        <v>31</v>
      </c>
      <c r="H34" s="46">
        <v>501</v>
      </c>
      <c r="I34" s="318" t="str">
        <f>IF(ISERROR(VLOOKUP(H34,Baza!A:C,2,FALSE)&amp;" "&amp;"("&amp;H34&amp;")"),"",(VLOOKUP(H34,Baza!A:C,2,FALSE)&amp;" "&amp;"("&amp;H34&amp;")"))</f>
        <v>Стефан Белџигеровски (501)</v>
      </c>
      <c r="J34" s="318" t="str">
        <f>IF(ISERROR(VLOOKUP(H34,Baza!A:C,3,FALSE)),"",(VLOOKUP(H34,Baza!A:C,3,FALSE)))</f>
        <v>Пелагонија</v>
      </c>
      <c r="K34" s="394">
        <f>IF(ISERROR(VLOOKUP(H34,Baza!A:D,4,FALSE)),"",(VLOOKUP(H34,Baza!A:D,4,FALSE)))</f>
        <v>0</v>
      </c>
      <c r="M34" s="303" t="e">
        <f t="shared" si="0"/>
        <v>#N/A</v>
      </c>
      <c r="N34" s="303">
        <v>32</v>
      </c>
      <c r="O34" s="413"/>
    </row>
    <row r="35" spans="1:17">
      <c r="A35" s="308"/>
      <c r="B35" s="423" t="s">
        <v>70</v>
      </c>
      <c r="C35" s="346">
        <v>33</v>
      </c>
      <c r="D35" s="361" t="str">
        <f t="shared" si="1"/>
        <v/>
      </c>
      <c r="E35" s="362" t="str">
        <f t="shared" si="2"/>
        <v/>
      </c>
      <c r="F35" s="352">
        <v>33</v>
      </c>
      <c r="G35" s="413"/>
      <c r="H35" s="415"/>
      <c r="I35" s="318" t="str">
        <f>IF(ISERROR(VLOOKUP(H35,Baza!A:C,2,FALSE)&amp;" "&amp;"("&amp;H35&amp;")"),"",(VLOOKUP(H35,Baza!A:C,2,FALSE)&amp;" "&amp;"("&amp;H35&amp;")"))</f>
        <v/>
      </c>
      <c r="J35" s="318" t="str">
        <f>IF(ISERROR(VLOOKUP(H35,Baza!A:C,3,FALSE)),"",(VLOOKUP(H35,Baza!A:C,3,FALSE)))</f>
        <v/>
      </c>
      <c r="K35" s="394" t="str">
        <f>IF(ISERROR(VLOOKUP(H35,Baza!A:D,4,FALSE)),"",(VLOOKUP(H35,Baza!A:D,4,FALSE)))</f>
        <v/>
      </c>
      <c r="M35" s="303" t="e">
        <f t="shared" ref="M35:M66" si="3">VLOOKUP(C35,$H$3:$J$66,3,FALSE)</f>
        <v>#N/A</v>
      </c>
      <c r="N35" s="303">
        <v>33</v>
      </c>
      <c r="O35" s="413"/>
    </row>
    <row r="36" spans="1:17">
      <c r="B36" s="424"/>
      <c r="C36" s="343">
        <v>34</v>
      </c>
      <c r="D36" s="355" t="str">
        <f t="shared" si="1"/>
        <v/>
      </c>
      <c r="E36" s="356" t="str">
        <f t="shared" si="2"/>
        <v/>
      </c>
      <c r="F36" s="352">
        <v>34</v>
      </c>
      <c r="G36" s="413"/>
      <c r="H36" s="415"/>
      <c r="I36" s="318" t="str">
        <f>IF(ISERROR(VLOOKUP(H36,Baza!A:C,2,FALSE)&amp;" "&amp;"("&amp;H36&amp;")"),"",(VLOOKUP(H36,Baza!A:C,2,FALSE)&amp;" "&amp;"("&amp;H36&amp;")"))</f>
        <v/>
      </c>
      <c r="J36" s="318" t="str">
        <f>IF(ISERROR(VLOOKUP(H36,Baza!A:C,3,FALSE)),"",(VLOOKUP(H36,Baza!A:C,3,FALSE)))</f>
        <v/>
      </c>
      <c r="K36" s="394" t="str">
        <f>IF(ISERROR(VLOOKUP(H36,Baza!A:D,4,FALSE)),"",(VLOOKUP(H36,Baza!A:D,4,FALSE)))</f>
        <v/>
      </c>
      <c r="M36" s="303" t="e">
        <f t="shared" si="3"/>
        <v>#N/A</v>
      </c>
      <c r="N36" s="303">
        <v>34</v>
      </c>
      <c r="O36" s="413"/>
    </row>
    <row r="37" spans="1:17">
      <c r="B37" s="424"/>
      <c r="C37" s="343">
        <v>35</v>
      </c>
      <c r="D37" s="355" t="str">
        <f t="shared" si="1"/>
        <v/>
      </c>
      <c r="E37" s="356" t="str">
        <f t="shared" si="2"/>
        <v/>
      </c>
      <c r="F37" s="352">
        <v>35</v>
      </c>
      <c r="G37" s="413"/>
      <c r="H37" s="415"/>
      <c r="I37" s="318" t="str">
        <f>IF(ISERROR(VLOOKUP(H37,Baza!A:C,2,FALSE)&amp;" "&amp;"("&amp;H37&amp;")"),"",(VLOOKUP(H37,Baza!A:C,2,FALSE)&amp;" "&amp;"("&amp;H37&amp;")"))</f>
        <v/>
      </c>
      <c r="J37" s="318" t="str">
        <f>IF(ISERROR(VLOOKUP(H37,Baza!A:C,3,FALSE)),"",(VLOOKUP(H37,Baza!A:C,3,FALSE)))</f>
        <v/>
      </c>
      <c r="K37" s="394" t="str">
        <f>IF(ISERROR(VLOOKUP(H37,Baza!A:D,4,FALSE)),"",(VLOOKUP(H37,Baza!A:D,4,FALSE)))</f>
        <v/>
      </c>
      <c r="M37" s="303" t="e">
        <f t="shared" si="3"/>
        <v>#N/A</v>
      </c>
      <c r="N37" s="303">
        <v>35</v>
      </c>
      <c r="O37" s="413"/>
    </row>
    <row r="38" spans="1:17" ht="16.5" thickBot="1">
      <c r="B38" s="425"/>
      <c r="C38" s="344">
        <v>36</v>
      </c>
      <c r="D38" s="359" t="str">
        <f t="shared" si="1"/>
        <v/>
      </c>
      <c r="E38" s="360" t="str">
        <f t="shared" si="2"/>
        <v/>
      </c>
      <c r="F38" s="352">
        <v>36</v>
      </c>
      <c r="G38" s="413"/>
      <c r="H38" s="415"/>
      <c r="I38" s="318" t="str">
        <f>IF(ISERROR(VLOOKUP(H38,Baza!A:C,2,FALSE)&amp;" "&amp;"("&amp;H38&amp;")"),"",(VLOOKUP(H38,Baza!A:C,2,FALSE)&amp;" "&amp;"("&amp;H38&amp;")"))</f>
        <v/>
      </c>
      <c r="J38" s="318" t="str">
        <f>IF(ISERROR(VLOOKUP(H38,Baza!A:C,3,FALSE)),"",(VLOOKUP(H38,Baza!A:C,3,FALSE)))</f>
        <v/>
      </c>
      <c r="K38" s="394" t="str">
        <f>IF(ISERROR(VLOOKUP(H38,Baza!A:D,4,FALSE)),"",(VLOOKUP(H38,Baza!A:D,4,FALSE)))</f>
        <v/>
      </c>
      <c r="M38" s="303" t="e">
        <f t="shared" si="3"/>
        <v>#N/A</v>
      </c>
      <c r="N38" s="303">
        <v>36</v>
      </c>
      <c r="O38" s="413"/>
    </row>
    <row r="39" spans="1:17">
      <c r="B39" s="426" t="s">
        <v>71</v>
      </c>
      <c r="C39" s="342">
        <v>37</v>
      </c>
      <c r="D39" s="353" t="str">
        <f t="shared" si="1"/>
        <v/>
      </c>
      <c r="E39" s="354" t="str">
        <f t="shared" si="2"/>
        <v/>
      </c>
      <c r="F39" s="352">
        <v>37</v>
      </c>
      <c r="G39" s="413"/>
      <c r="H39" s="415"/>
      <c r="I39" s="318" t="str">
        <f>IF(ISERROR(VLOOKUP(H39,Baza!A:C,2,FALSE)&amp;" "&amp;"("&amp;H39&amp;")"),"",(VLOOKUP(H39,Baza!A:C,2,FALSE)&amp;" "&amp;"("&amp;H39&amp;")"))</f>
        <v/>
      </c>
      <c r="J39" s="318" t="str">
        <f>IF(ISERROR(VLOOKUP(H39,Baza!A:C,3,FALSE)),"",(VLOOKUP(H39,Baza!A:C,3,FALSE)))</f>
        <v/>
      </c>
      <c r="K39" s="394" t="str">
        <f>IF(ISERROR(VLOOKUP(H39,Baza!A:D,4,FALSE)),"",(VLOOKUP(H39,Baza!A:D,4,FALSE)))</f>
        <v/>
      </c>
      <c r="M39" s="303" t="e">
        <f t="shared" si="3"/>
        <v>#N/A</v>
      </c>
      <c r="N39" s="303">
        <v>37</v>
      </c>
      <c r="O39" s="413"/>
    </row>
    <row r="40" spans="1:17">
      <c r="B40" s="424"/>
      <c r="C40" s="343">
        <v>38</v>
      </c>
      <c r="D40" s="355" t="str">
        <f t="shared" si="1"/>
        <v/>
      </c>
      <c r="E40" s="356" t="str">
        <f t="shared" si="2"/>
        <v/>
      </c>
      <c r="F40" s="352">
        <v>38</v>
      </c>
      <c r="G40" s="413"/>
      <c r="H40" s="415"/>
      <c r="I40" s="318" t="str">
        <f>IF(ISERROR(VLOOKUP(H40,Baza!A:C,2,FALSE)&amp;" "&amp;"("&amp;H40&amp;")"),"",(VLOOKUP(H40,Baza!A:C,2,FALSE)&amp;" "&amp;"("&amp;H40&amp;")"))</f>
        <v/>
      </c>
      <c r="J40" s="318" t="str">
        <f>IF(ISERROR(VLOOKUP(H40,Baza!A:C,3,FALSE)),"",(VLOOKUP(H40,Baza!A:C,3,FALSE)))</f>
        <v/>
      </c>
      <c r="K40" s="394" t="str">
        <f>IF(ISERROR(VLOOKUP(H40,Baza!A:D,4,FALSE)),"",(VLOOKUP(H40,Baza!A:D,4,FALSE)))</f>
        <v/>
      </c>
      <c r="M40" s="303" t="e">
        <f t="shared" si="3"/>
        <v>#N/A</v>
      </c>
      <c r="N40" s="303">
        <v>38</v>
      </c>
      <c r="O40" s="413"/>
    </row>
    <row r="41" spans="1:17">
      <c r="B41" s="424"/>
      <c r="C41" s="343">
        <v>39</v>
      </c>
      <c r="D41" s="355" t="str">
        <f t="shared" si="1"/>
        <v/>
      </c>
      <c r="E41" s="356" t="str">
        <f t="shared" si="2"/>
        <v/>
      </c>
      <c r="F41" s="352">
        <v>39</v>
      </c>
      <c r="G41" s="413"/>
      <c r="H41" s="415"/>
      <c r="I41" s="318" t="str">
        <f>IF(ISERROR(VLOOKUP(H41,Baza!A:C,2,FALSE)&amp;" "&amp;"("&amp;H41&amp;")"),"",(VLOOKUP(H41,Baza!A:C,2,FALSE)&amp;" "&amp;"("&amp;H41&amp;")"))</f>
        <v/>
      </c>
      <c r="J41" s="318" t="str">
        <f>IF(ISERROR(VLOOKUP(H41,Baza!A:C,3,FALSE)),"",(VLOOKUP(H41,Baza!A:C,3,FALSE)))</f>
        <v/>
      </c>
      <c r="K41" s="394" t="str">
        <f>IF(ISERROR(VLOOKUP(H41,Baza!A:D,4,FALSE)),"",(VLOOKUP(H41,Baza!A:D,4,FALSE)))</f>
        <v/>
      </c>
      <c r="M41" s="303" t="e">
        <f t="shared" si="3"/>
        <v>#N/A</v>
      </c>
      <c r="N41" s="303">
        <v>39</v>
      </c>
      <c r="O41" s="413"/>
    </row>
    <row r="42" spans="1:17" ht="16.5" thickBot="1">
      <c r="B42" s="427"/>
      <c r="C42" s="345">
        <v>40</v>
      </c>
      <c r="D42" s="357" t="str">
        <f t="shared" si="1"/>
        <v/>
      </c>
      <c r="E42" s="358" t="str">
        <f t="shared" si="2"/>
        <v/>
      </c>
      <c r="F42" s="352">
        <v>40</v>
      </c>
      <c r="G42" s="413"/>
      <c r="H42" s="415"/>
      <c r="I42" s="318" t="str">
        <f>IF(ISERROR(VLOOKUP(H42,Baza!A:C,2,FALSE)&amp;" "&amp;"("&amp;H42&amp;")"),"",(VLOOKUP(H42,Baza!A:C,2,FALSE)&amp;" "&amp;"("&amp;H42&amp;")"))</f>
        <v/>
      </c>
      <c r="J42" s="318" t="str">
        <f>IF(ISERROR(VLOOKUP(H42,Baza!A:C,3,FALSE)),"",(VLOOKUP(H42,Baza!A:C,3,FALSE)))</f>
        <v/>
      </c>
      <c r="K42" s="394" t="str">
        <f>IF(ISERROR(VLOOKUP(H42,Baza!A:D,4,FALSE)),"",(VLOOKUP(H42,Baza!A:D,4,FALSE)))</f>
        <v/>
      </c>
      <c r="M42" s="303" t="e">
        <f t="shared" si="3"/>
        <v>#N/A</v>
      </c>
      <c r="N42" s="303">
        <v>40</v>
      </c>
      <c r="O42" s="413"/>
    </row>
    <row r="43" spans="1:17">
      <c r="B43" s="423" t="s">
        <v>72</v>
      </c>
      <c r="C43" s="346">
        <v>41</v>
      </c>
      <c r="D43" s="361" t="str">
        <f t="shared" si="1"/>
        <v/>
      </c>
      <c r="E43" s="362" t="str">
        <f t="shared" si="2"/>
        <v/>
      </c>
      <c r="F43" s="352">
        <v>41</v>
      </c>
      <c r="G43" s="413"/>
      <c r="H43" s="415"/>
      <c r="I43" s="318" t="str">
        <f>IF(ISERROR(VLOOKUP(H43,Baza!A:C,2,FALSE)&amp;" "&amp;"("&amp;H43&amp;")"),"",(VLOOKUP(H43,Baza!A:C,2,FALSE)&amp;" "&amp;"("&amp;H43&amp;")"))</f>
        <v/>
      </c>
      <c r="J43" s="318" t="str">
        <f>IF(ISERROR(VLOOKUP(H43,Baza!A:C,3,FALSE)),"",(VLOOKUP(H43,Baza!A:C,3,FALSE)))</f>
        <v/>
      </c>
      <c r="K43" s="394" t="str">
        <f>IF(ISERROR(VLOOKUP(H43,Baza!A:D,4,FALSE)),"",(VLOOKUP(H43,Baza!A:D,4,FALSE)))</f>
        <v/>
      </c>
      <c r="M43" s="303" t="e">
        <f t="shared" si="3"/>
        <v>#N/A</v>
      </c>
      <c r="N43" s="303">
        <v>41</v>
      </c>
      <c r="O43" s="413"/>
    </row>
    <row r="44" spans="1:17">
      <c r="B44" s="424"/>
      <c r="C44" s="343">
        <v>42</v>
      </c>
      <c r="D44" s="355" t="str">
        <f t="shared" si="1"/>
        <v/>
      </c>
      <c r="E44" s="356" t="str">
        <f t="shared" si="2"/>
        <v/>
      </c>
      <c r="F44" s="352">
        <v>42</v>
      </c>
      <c r="G44" s="413"/>
      <c r="H44" s="415"/>
      <c r="I44" s="318" t="str">
        <f>IF(ISERROR(VLOOKUP(H44,Baza!A:C,2,FALSE)&amp;" "&amp;"("&amp;H44&amp;")"),"",(VLOOKUP(H44,Baza!A:C,2,FALSE)&amp;" "&amp;"("&amp;H44&amp;")"))</f>
        <v/>
      </c>
      <c r="J44" s="318" t="str">
        <f>IF(ISERROR(VLOOKUP(H44,Baza!A:C,3,FALSE)),"",(VLOOKUP(H44,Baza!A:C,3,FALSE)))</f>
        <v/>
      </c>
      <c r="K44" s="394" t="str">
        <f>IF(ISERROR(VLOOKUP(H44,Baza!A:D,4,FALSE)),"",(VLOOKUP(H44,Baza!A:D,4,FALSE)))</f>
        <v/>
      </c>
      <c r="M44" s="303" t="e">
        <f t="shared" si="3"/>
        <v>#N/A</v>
      </c>
      <c r="N44" s="303">
        <v>42</v>
      </c>
      <c r="O44" s="413"/>
    </row>
    <row r="45" spans="1:17">
      <c r="B45" s="424"/>
      <c r="C45" s="343">
        <v>43</v>
      </c>
      <c r="D45" s="355" t="str">
        <f t="shared" si="1"/>
        <v/>
      </c>
      <c r="E45" s="356" t="str">
        <f t="shared" si="2"/>
        <v/>
      </c>
      <c r="F45" s="352">
        <v>43</v>
      </c>
      <c r="G45" s="413"/>
      <c r="H45" s="415"/>
      <c r="I45" s="318" t="str">
        <f>IF(ISERROR(VLOOKUP(H45,Baza!A:C,2,FALSE)&amp;" "&amp;"("&amp;H45&amp;")"),"",(VLOOKUP(H45,Baza!A:C,2,FALSE)&amp;" "&amp;"("&amp;H45&amp;")"))</f>
        <v/>
      </c>
      <c r="J45" s="318" t="str">
        <f>IF(ISERROR(VLOOKUP(H45,Baza!A:C,3,FALSE)),"",(VLOOKUP(H45,Baza!A:C,3,FALSE)))</f>
        <v/>
      </c>
      <c r="K45" s="394" t="str">
        <f>IF(ISERROR(VLOOKUP(H45,Baza!A:D,4,FALSE)),"",(VLOOKUP(H45,Baza!A:D,4,FALSE)))</f>
        <v/>
      </c>
      <c r="M45" s="303" t="e">
        <f t="shared" si="3"/>
        <v>#N/A</v>
      </c>
      <c r="N45" s="303">
        <v>43</v>
      </c>
      <c r="O45" s="413"/>
    </row>
    <row r="46" spans="1:17" ht="16.5" thickBot="1">
      <c r="B46" s="425"/>
      <c r="C46" s="344">
        <v>44</v>
      </c>
      <c r="D46" s="359" t="str">
        <f t="shared" si="1"/>
        <v/>
      </c>
      <c r="E46" s="360" t="str">
        <f t="shared" si="2"/>
        <v/>
      </c>
      <c r="F46" s="352">
        <v>44</v>
      </c>
      <c r="G46" s="413"/>
      <c r="H46" s="415"/>
      <c r="I46" s="318" t="str">
        <f>IF(ISERROR(VLOOKUP(H46,Baza!A:C,2,FALSE)&amp;" "&amp;"("&amp;H46&amp;")"),"",(VLOOKUP(H46,Baza!A:C,2,FALSE)&amp;" "&amp;"("&amp;H46&amp;")"))</f>
        <v/>
      </c>
      <c r="J46" s="318" t="str">
        <f>IF(ISERROR(VLOOKUP(H46,Baza!A:C,3,FALSE)),"",(VLOOKUP(H46,Baza!A:C,3,FALSE)))</f>
        <v/>
      </c>
      <c r="K46" s="394" t="str">
        <f>IF(ISERROR(VLOOKUP(H46,Baza!A:D,4,FALSE)),"",(VLOOKUP(H46,Baza!A:D,4,FALSE)))</f>
        <v/>
      </c>
      <c r="M46" s="303" t="e">
        <f t="shared" si="3"/>
        <v>#N/A</v>
      </c>
      <c r="N46" s="303">
        <v>44</v>
      </c>
      <c r="O46" s="413"/>
    </row>
    <row r="47" spans="1:17">
      <c r="B47" s="426" t="s">
        <v>73</v>
      </c>
      <c r="C47" s="342">
        <v>45</v>
      </c>
      <c r="D47" s="353" t="str">
        <f t="shared" si="1"/>
        <v/>
      </c>
      <c r="E47" s="354" t="str">
        <f t="shared" si="2"/>
        <v/>
      </c>
      <c r="F47" s="352">
        <v>45</v>
      </c>
      <c r="G47" s="413"/>
      <c r="H47" s="415"/>
      <c r="I47" s="318" t="str">
        <f>IF(ISERROR(VLOOKUP(H47,Baza!A:C,2,FALSE)&amp;" "&amp;"("&amp;H47&amp;")"),"",(VLOOKUP(H47,Baza!A:C,2,FALSE)&amp;" "&amp;"("&amp;H47&amp;")"))</f>
        <v/>
      </c>
      <c r="J47" s="318" t="str">
        <f>IF(ISERROR(VLOOKUP(H47,Baza!A:C,3,FALSE)),"",(VLOOKUP(H47,Baza!A:C,3,FALSE)))</f>
        <v/>
      </c>
      <c r="K47" s="394" t="str">
        <f>IF(ISERROR(VLOOKUP(H47,Baza!A:D,4,FALSE)),"",(VLOOKUP(H47,Baza!A:D,4,FALSE)))</f>
        <v/>
      </c>
      <c r="M47" s="303" t="e">
        <f t="shared" si="3"/>
        <v>#N/A</v>
      </c>
      <c r="N47" s="303">
        <v>45</v>
      </c>
      <c r="O47" s="413"/>
    </row>
    <row r="48" spans="1:17">
      <c r="B48" s="424"/>
      <c r="C48" s="343">
        <v>46</v>
      </c>
      <c r="D48" s="355" t="str">
        <f t="shared" si="1"/>
        <v/>
      </c>
      <c r="E48" s="356" t="str">
        <f t="shared" si="2"/>
        <v/>
      </c>
      <c r="F48" s="352">
        <v>46</v>
      </c>
      <c r="G48" s="413"/>
      <c r="H48" s="415"/>
      <c r="I48" s="318" t="str">
        <f>IF(ISERROR(VLOOKUP(H48,Baza!A:C,2,FALSE)&amp;" "&amp;"("&amp;H48&amp;")"),"",(VLOOKUP(H48,Baza!A:C,2,FALSE)&amp;" "&amp;"("&amp;H48&amp;")"))</f>
        <v/>
      </c>
      <c r="J48" s="318" t="str">
        <f>IF(ISERROR(VLOOKUP(H48,Baza!A:C,3,FALSE)),"",(VLOOKUP(H48,Baza!A:C,3,FALSE)))</f>
        <v/>
      </c>
      <c r="K48" s="394" t="str">
        <f>IF(ISERROR(VLOOKUP(H48,Baza!A:D,4,FALSE)),"",(VLOOKUP(H48,Baza!A:D,4,FALSE)))</f>
        <v/>
      </c>
      <c r="M48" s="303" t="e">
        <f t="shared" si="3"/>
        <v>#N/A</v>
      </c>
      <c r="N48" s="303">
        <v>46</v>
      </c>
      <c r="O48" s="413"/>
    </row>
    <row r="49" spans="2:15">
      <c r="B49" s="424"/>
      <c r="C49" s="343">
        <v>47</v>
      </c>
      <c r="D49" s="355" t="str">
        <f t="shared" si="1"/>
        <v/>
      </c>
      <c r="E49" s="356" t="str">
        <f t="shared" si="2"/>
        <v/>
      </c>
      <c r="F49" s="352">
        <v>47</v>
      </c>
      <c r="G49" s="413"/>
      <c r="H49" s="415"/>
      <c r="I49" s="318" t="str">
        <f>IF(ISERROR(VLOOKUP(H49,Baza!A:C,2,FALSE)&amp;" "&amp;"("&amp;H49&amp;")"),"",(VLOOKUP(H49,Baza!A:C,2,FALSE)&amp;" "&amp;"("&amp;H49&amp;")"))</f>
        <v/>
      </c>
      <c r="J49" s="318" t="str">
        <f>IF(ISERROR(VLOOKUP(H49,Baza!A:C,3,FALSE)),"",(VLOOKUP(H49,Baza!A:C,3,FALSE)))</f>
        <v/>
      </c>
      <c r="K49" s="394" t="str">
        <f>IF(ISERROR(VLOOKUP(H49,Baza!A:D,4,FALSE)),"",(VLOOKUP(H49,Baza!A:D,4,FALSE)))</f>
        <v/>
      </c>
      <c r="M49" s="303" t="str">
        <f t="shared" si="3"/>
        <v>Крива Паланка</v>
      </c>
      <c r="N49" s="303">
        <v>47</v>
      </c>
      <c r="O49" s="413"/>
    </row>
    <row r="50" spans="2:15" ht="16.5" thickBot="1">
      <c r="B50" s="427"/>
      <c r="C50" s="345">
        <v>48</v>
      </c>
      <c r="D50" s="357" t="str">
        <f t="shared" si="1"/>
        <v/>
      </c>
      <c r="E50" s="358" t="str">
        <f t="shared" si="2"/>
        <v/>
      </c>
      <c r="F50" s="352">
        <v>48</v>
      </c>
      <c r="G50" s="413"/>
      <c r="H50" s="415"/>
      <c r="I50" s="318" t="str">
        <f>IF(ISERROR(VLOOKUP(H50,Baza!A:C,2,FALSE)&amp;" "&amp;"("&amp;H50&amp;")"),"",(VLOOKUP(H50,Baza!A:C,2,FALSE)&amp;" "&amp;"("&amp;H50&amp;")"))</f>
        <v/>
      </c>
      <c r="J50" s="318" t="str">
        <f>IF(ISERROR(VLOOKUP(H50,Baza!A:C,3,FALSE)),"",(VLOOKUP(H50,Baza!A:C,3,FALSE)))</f>
        <v/>
      </c>
      <c r="K50" s="394" t="str">
        <f>IF(ISERROR(VLOOKUP(H50,Baza!A:D,4,FALSE)),"",(VLOOKUP(H50,Baza!A:D,4,FALSE)))</f>
        <v/>
      </c>
      <c r="M50" s="303" t="e">
        <f t="shared" si="3"/>
        <v>#N/A</v>
      </c>
      <c r="N50" s="303">
        <v>48</v>
      </c>
      <c r="O50" s="413"/>
    </row>
    <row r="51" spans="2:15">
      <c r="B51" s="423" t="s">
        <v>74</v>
      </c>
      <c r="C51" s="350">
        <v>49</v>
      </c>
      <c r="D51" s="361" t="str">
        <f t="shared" si="1"/>
        <v/>
      </c>
      <c r="E51" s="362" t="str">
        <f t="shared" si="2"/>
        <v/>
      </c>
      <c r="F51" s="352">
        <v>49</v>
      </c>
      <c r="G51" s="413"/>
      <c r="H51" s="415"/>
      <c r="I51" s="318" t="str">
        <f>IF(ISERROR(VLOOKUP(H51,Baza!A:C,2,FALSE)&amp;" "&amp;"("&amp;H51&amp;")"),"",(VLOOKUP(H51,Baza!A:C,2,FALSE)&amp;" "&amp;"("&amp;H51&amp;")"))</f>
        <v/>
      </c>
      <c r="J51" s="318" t="str">
        <f>IF(ISERROR(VLOOKUP(H51,Baza!A:C,3,FALSE)),"",(VLOOKUP(H51,Baza!A:C,3,FALSE)))</f>
        <v/>
      </c>
      <c r="K51" s="394" t="str">
        <f>IF(ISERROR(VLOOKUP(H51,Baza!A:D,4,FALSE)),"",(VLOOKUP(H51,Baza!A:D,4,FALSE)))</f>
        <v/>
      </c>
      <c r="M51" s="303" t="e">
        <f t="shared" si="3"/>
        <v>#N/A</v>
      </c>
      <c r="N51" s="303">
        <v>49</v>
      </c>
      <c r="O51" s="413"/>
    </row>
    <row r="52" spans="2:15">
      <c r="B52" s="424"/>
      <c r="C52" s="348">
        <v>50</v>
      </c>
      <c r="D52" s="355" t="str">
        <f t="shared" si="1"/>
        <v/>
      </c>
      <c r="E52" s="356" t="str">
        <f t="shared" si="2"/>
        <v/>
      </c>
      <c r="F52" s="352">
        <v>50</v>
      </c>
      <c r="G52" s="413"/>
      <c r="H52" s="415"/>
      <c r="I52" s="318" t="str">
        <f>IF(ISERROR(VLOOKUP(H52,Baza!A:C,2,FALSE)&amp;" "&amp;"("&amp;H52&amp;")"),"",(VLOOKUP(H52,Baza!A:C,2,FALSE)&amp;" "&amp;"("&amp;H52&amp;")"))</f>
        <v/>
      </c>
      <c r="J52" s="318" t="str">
        <f>IF(ISERROR(VLOOKUP(H52,Baza!A:C,3,FALSE)),"",(VLOOKUP(H52,Baza!A:C,3,FALSE)))</f>
        <v/>
      </c>
      <c r="K52" s="394" t="str">
        <f>IF(ISERROR(VLOOKUP(H52,Baza!A:D,4,FALSE)),"",(VLOOKUP(H52,Baza!A:D,4,FALSE)))</f>
        <v/>
      </c>
      <c r="M52" s="303" t="e">
        <f t="shared" si="3"/>
        <v>#N/A</v>
      </c>
      <c r="N52" s="303">
        <v>50</v>
      </c>
      <c r="O52" s="413"/>
    </row>
    <row r="53" spans="2:15">
      <c r="B53" s="424"/>
      <c r="C53" s="348">
        <v>51</v>
      </c>
      <c r="D53" s="355" t="str">
        <f t="shared" si="1"/>
        <v/>
      </c>
      <c r="E53" s="356" t="str">
        <f t="shared" si="2"/>
        <v/>
      </c>
      <c r="F53" s="352">
        <v>51</v>
      </c>
      <c r="G53" s="413"/>
      <c r="H53" s="415"/>
      <c r="I53" s="318" t="str">
        <f>IF(ISERROR(VLOOKUP(H53,Baza!A:C,2,FALSE)&amp;" "&amp;"("&amp;H53&amp;")"),"",(VLOOKUP(H53,Baza!A:C,2,FALSE)&amp;" "&amp;"("&amp;H53&amp;")"))</f>
        <v/>
      </c>
      <c r="J53" s="318" t="str">
        <f>IF(ISERROR(VLOOKUP(H53,Baza!A:C,3,FALSE)),"",(VLOOKUP(H53,Baza!A:C,3,FALSE)))</f>
        <v/>
      </c>
      <c r="K53" s="394" t="str">
        <f>IF(ISERROR(VLOOKUP(H53,Baza!A:D,4,FALSE)),"",(VLOOKUP(H53,Baza!A:D,4,FALSE)))</f>
        <v/>
      </c>
      <c r="M53" s="303" t="e">
        <f t="shared" si="3"/>
        <v>#N/A</v>
      </c>
      <c r="N53" s="303">
        <v>51</v>
      </c>
      <c r="O53" s="413"/>
    </row>
    <row r="54" spans="2:15" ht="16.5" thickBot="1">
      <c r="B54" s="425"/>
      <c r="C54" s="351">
        <v>52</v>
      </c>
      <c r="D54" s="359" t="str">
        <f t="shared" si="1"/>
        <v/>
      </c>
      <c r="E54" s="360" t="str">
        <f t="shared" si="2"/>
        <v/>
      </c>
      <c r="F54" s="352">
        <v>52</v>
      </c>
      <c r="G54" s="413"/>
      <c r="H54" s="415"/>
      <c r="I54" s="318" t="str">
        <f>IF(ISERROR(VLOOKUP(H54,Baza!A:C,2,FALSE)&amp;" "&amp;"("&amp;H54&amp;")"),"",(VLOOKUP(H54,Baza!A:C,2,FALSE)&amp;" "&amp;"("&amp;H54&amp;")"))</f>
        <v/>
      </c>
      <c r="J54" s="318" t="str">
        <f>IF(ISERROR(VLOOKUP(H54,Baza!A:C,3,FALSE)),"",(VLOOKUP(H54,Baza!A:C,3,FALSE)))</f>
        <v/>
      </c>
      <c r="K54" s="394" t="str">
        <f>IF(ISERROR(VLOOKUP(H54,Baza!A:D,4,FALSE)),"",(VLOOKUP(H54,Baza!A:D,4,FALSE)))</f>
        <v/>
      </c>
      <c r="M54" s="303" t="e">
        <f t="shared" si="3"/>
        <v>#N/A</v>
      </c>
      <c r="N54" s="303">
        <v>52</v>
      </c>
      <c r="O54" s="413"/>
    </row>
    <row r="55" spans="2:15">
      <c r="B55" s="426" t="s">
        <v>75</v>
      </c>
      <c r="C55" s="347">
        <v>53</v>
      </c>
      <c r="D55" s="353" t="str">
        <f t="shared" si="1"/>
        <v/>
      </c>
      <c r="E55" s="354" t="str">
        <f t="shared" si="2"/>
        <v/>
      </c>
      <c r="F55" s="352">
        <v>53</v>
      </c>
      <c r="G55" s="413"/>
      <c r="H55" s="415"/>
      <c r="I55" s="318" t="str">
        <f>IF(ISERROR(VLOOKUP(H55,Baza!A:C,2,FALSE)&amp;" "&amp;"("&amp;H55&amp;")"),"",(VLOOKUP(H55,Baza!A:C,2,FALSE)&amp;" "&amp;"("&amp;H55&amp;")"))</f>
        <v/>
      </c>
      <c r="J55" s="318" t="str">
        <f>IF(ISERROR(VLOOKUP(H55,Baza!A:C,3,FALSE)),"",(VLOOKUP(H55,Baza!A:C,3,FALSE)))</f>
        <v/>
      </c>
      <c r="K55" s="394" t="str">
        <f>IF(ISERROR(VLOOKUP(H55,Baza!A:D,4,FALSE)),"",(VLOOKUP(H55,Baza!A:D,4,FALSE)))</f>
        <v/>
      </c>
      <c r="M55" s="303" t="e">
        <f t="shared" si="3"/>
        <v>#N/A</v>
      </c>
      <c r="N55" s="303">
        <v>53</v>
      </c>
      <c r="O55" s="413"/>
    </row>
    <row r="56" spans="2:15">
      <c r="B56" s="424"/>
      <c r="C56" s="348">
        <v>54</v>
      </c>
      <c r="D56" s="355" t="str">
        <f t="shared" si="1"/>
        <v/>
      </c>
      <c r="E56" s="356" t="str">
        <f t="shared" si="2"/>
        <v/>
      </c>
      <c r="F56" s="352">
        <v>54</v>
      </c>
      <c r="G56" s="413"/>
      <c r="H56" s="415"/>
      <c r="I56" s="318" t="str">
        <f>IF(ISERROR(VLOOKUP(H56,Baza!A:C,2,FALSE)&amp;" "&amp;"("&amp;H56&amp;")"),"",(VLOOKUP(H56,Baza!A:C,2,FALSE)&amp;" "&amp;"("&amp;H56&amp;")"))</f>
        <v/>
      </c>
      <c r="J56" s="318" t="str">
        <f>IF(ISERROR(VLOOKUP(H56,Baza!A:C,3,FALSE)),"",(VLOOKUP(H56,Baza!A:C,3,FALSE)))</f>
        <v/>
      </c>
      <c r="K56" s="394" t="str">
        <f>IF(ISERROR(VLOOKUP(H56,Baza!A:D,4,FALSE)),"",(VLOOKUP(H56,Baza!A:D,4,FALSE)))</f>
        <v/>
      </c>
      <c r="M56" s="303" t="e">
        <f t="shared" si="3"/>
        <v>#N/A</v>
      </c>
      <c r="N56" s="303">
        <v>54</v>
      </c>
      <c r="O56" s="413"/>
    </row>
    <row r="57" spans="2:15">
      <c r="B57" s="424"/>
      <c r="C57" s="348">
        <v>55</v>
      </c>
      <c r="D57" s="355" t="str">
        <f t="shared" si="1"/>
        <v/>
      </c>
      <c r="E57" s="356" t="str">
        <f t="shared" si="2"/>
        <v/>
      </c>
      <c r="F57" s="352">
        <v>55</v>
      </c>
      <c r="G57" s="413"/>
      <c r="H57" s="415"/>
      <c r="I57" s="318" t="str">
        <f>IF(ISERROR(VLOOKUP(H57,Baza!A:C,2,FALSE)&amp;" "&amp;"("&amp;H57&amp;")"),"",(VLOOKUP(H57,Baza!A:C,2,FALSE)&amp;" "&amp;"("&amp;H57&amp;")"))</f>
        <v/>
      </c>
      <c r="J57" s="318" t="str">
        <f>IF(ISERROR(VLOOKUP(H57,Baza!A:C,3,FALSE)),"",(VLOOKUP(H57,Baza!A:C,3,FALSE)))</f>
        <v/>
      </c>
      <c r="K57" s="394" t="str">
        <f>IF(ISERROR(VLOOKUP(H57,Baza!A:D,4,FALSE)),"",(VLOOKUP(H57,Baza!A:D,4,FALSE)))</f>
        <v/>
      </c>
      <c r="M57" s="303" t="e">
        <f t="shared" si="3"/>
        <v>#N/A</v>
      </c>
      <c r="N57" s="303">
        <v>55</v>
      </c>
      <c r="O57" s="413"/>
    </row>
    <row r="58" spans="2:15" ht="16.5" thickBot="1">
      <c r="B58" s="427"/>
      <c r="C58" s="349">
        <v>56</v>
      </c>
      <c r="D58" s="357" t="str">
        <f t="shared" si="1"/>
        <v/>
      </c>
      <c r="E58" s="358" t="str">
        <f t="shared" si="2"/>
        <v/>
      </c>
      <c r="F58" s="352">
        <v>56</v>
      </c>
      <c r="G58" s="413"/>
      <c r="H58" s="415"/>
      <c r="I58" s="318" t="str">
        <f>IF(ISERROR(VLOOKUP(H58,Baza!A:C,2,FALSE)&amp;" "&amp;"("&amp;H58&amp;")"),"",(VLOOKUP(H58,Baza!A:C,2,FALSE)&amp;" "&amp;"("&amp;H58&amp;")"))</f>
        <v/>
      </c>
      <c r="J58" s="318" t="str">
        <f>IF(ISERROR(VLOOKUP(H58,Baza!A:C,3,FALSE)),"",(VLOOKUP(H58,Baza!A:C,3,FALSE)))</f>
        <v/>
      </c>
      <c r="K58" s="394" t="str">
        <f>IF(ISERROR(VLOOKUP(H58,Baza!A:D,4,FALSE)),"",(VLOOKUP(H58,Baza!A:D,4,FALSE)))</f>
        <v/>
      </c>
      <c r="M58" s="303" t="e">
        <f t="shared" si="3"/>
        <v>#N/A</v>
      </c>
      <c r="N58" s="303">
        <v>56</v>
      </c>
      <c r="O58" s="413"/>
    </row>
    <row r="59" spans="2:15">
      <c r="B59" s="423" t="s">
        <v>76</v>
      </c>
      <c r="C59" s="350">
        <v>57</v>
      </c>
      <c r="D59" s="361" t="str">
        <f t="shared" si="1"/>
        <v/>
      </c>
      <c r="E59" s="362" t="str">
        <f t="shared" si="2"/>
        <v/>
      </c>
      <c r="F59" s="352">
        <v>57</v>
      </c>
      <c r="G59" s="413"/>
      <c r="H59" s="415"/>
      <c r="I59" s="318" t="str">
        <f>IF(ISERROR(VLOOKUP(H59,Baza!A:C,2,FALSE)&amp;" "&amp;"("&amp;H59&amp;")"),"",(VLOOKUP(H59,Baza!A:C,2,FALSE)&amp;" "&amp;"("&amp;H59&amp;")"))</f>
        <v/>
      </c>
      <c r="J59" s="318" t="str">
        <f>IF(ISERROR(VLOOKUP(H59,Baza!A:C,3,FALSE)),"",(VLOOKUP(H59,Baza!A:C,3,FALSE)))</f>
        <v/>
      </c>
      <c r="K59" s="394" t="str">
        <f>IF(ISERROR(VLOOKUP(H59,Baza!A:D,4,FALSE)),"",(VLOOKUP(H59,Baza!A:D,4,FALSE)))</f>
        <v/>
      </c>
      <c r="M59" s="303" t="e">
        <f t="shared" si="3"/>
        <v>#N/A</v>
      </c>
      <c r="N59" s="303">
        <v>57</v>
      </c>
      <c r="O59" s="413"/>
    </row>
    <row r="60" spans="2:15">
      <c r="B60" s="424"/>
      <c r="C60" s="348">
        <v>58</v>
      </c>
      <c r="D60" s="355" t="str">
        <f t="shared" si="1"/>
        <v/>
      </c>
      <c r="E60" s="356" t="str">
        <f t="shared" si="2"/>
        <v/>
      </c>
      <c r="F60" s="352">
        <v>58</v>
      </c>
      <c r="G60" s="413"/>
      <c r="H60" s="415"/>
      <c r="I60" s="318" t="str">
        <f>IF(ISERROR(VLOOKUP(H60,Baza!A:C,2,FALSE)&amp;" "&amp;"("&amp;H60&amp;")"),"",(VLOOKUP(H60,Baza!A:C,2,FALSE)&amp;" "&amp;"("&amp;H60&amp;")"))</f>
        <v/>
      </c>
      <c r="J60" s="318" t="str">
        <f>IF(ISERROR(VLOOKUP(H60,Baza!A:C,3,FALSE)),"",(VLOOKUP(H60,Baza!A:C,3,FALSE)))</f>
        <v/>
      </c>
      <c r="K60" s="394" t="str">
        <f>IF(ISERROR(VLOOKUP(H60,Baza!A:D,4,FALSE)),"",(VLOOKUP(H60,Baza!A:D,4,FALSE)))</f>
        <v/>
      </c>
      <c r="M60" s="303" t="e">
        <f t="shared" si="3"/>
        <v>#N/A</v>
      </c>
      <c r="N60" s="303">
        <v>58</v>
      </c>
      <c r="O60" s="413"/>
    </row>
    <row r="61" spans="2:15">
      <c r="B61" s="424"/>
      <c r="C61" s="348">
        <v>59</v>
      </c>
      <c r="D61" s="355" t="str">
        <f t="shared" si="1"/>
        <v/>
      </c>
      <c r="E61" s="356" t="str">
        <f t="shared" si="2"/>
        <v/>
      </c>
      <c r="F61" s="352">
        <v>59</v>
      </c>
      <c r="G61" s="413"/>
      <c r="H61" s="415"/>
      <c r="I61" s="318" t="str">
        <f>IF(ISERROR(VLOOKUP(H61,Baza!A:C,2,FALSE)&amp;" "&amp;"("&amp;H61&amp;")"),"",(VLOOKUP(H61,Baza!A:C,2,FALSE)&amp;" "&amp;"("&amp;H61&amp;")"))</f>
        <v/>
      </c>
      <c r="J61" s="318" t="str">
        <f>IF(ISERROR(VLOOKUP(H61,Baza!A:C,3,FALSE)),"",(VLOOKUP(H61,Baza!A:C,3,FALSE)))</f>
        <v/>
      </c>
      <c r="K61" s="394" t="str">
        <f>IF(ISERROR(VLOOKUP(H61,Baza!A:D,4,FALSE)),"",(VLOOKUP(H61,Baza!A:D,4,FALSE)))</f>
        <v/>
      </c>
      <c r="M61" s="303" t="e">
        <f t="shared" si="3"/>
        <v>#N/A</v>
      </c>
      <c r="N61" s="303">
        <v>59</v>
      </c>
      <c r="O61" s="413"/>
    </row>
    <row r="62" spans="2:15" ht="16.5" thickBot="1">
      <c r="B62" s="425"/>
      <c r="C62" s="351">
        <v>60</v>
      </c>
      <c r="D62" s="359" t="str">
        <f t="shared" si="1"/>
        <v/>
      </c>
      <c r="E62" s="360" t="str">
        <f t="shared" si="2"/>
        <v/>
      </c>
      <c r="F62" s="352">
        <v>60</v>
      </c>
      <c r="G62" s="413"/>
      <c r="H62" s="415"/>
      <c r="I62" s="318" t="str">
        <f>IF(ISERROR(VLOOKUP(H62,Baza!A:C,2,FALSE)&amp;" "&amp;"("&amp;H62&amp;")"),"",(VLOOKUP(H62,Baza!A:C,2,FALSE)&amp;" "&amp;"("&amp;H62&amp;")"))</f>
        <v/>
      </c>
      <c r="J62" s="318" t="str">
        <f>IF(ISERROR(VLOOKUP(H62,Baza!A:C,3,FALSE)),"",(VLOOKUP(H62,Baza!A:C,3,FALSE)))</f>
        <v/>
      </c>
      <c r="K62" s="394" t="str">
        <f>IF(ISERROR(VLOOKUP(H62,Baza!A:D,4,FALSE)),"",(VLOOKUP(H62,Baza!A:D,4,FALSE)))</f>
        <v/>
      </c>
      <c r="M62" s="303" t="e">
        <f t="shared" si="3"/>
        <v>#N/A</v>
      </c>
      <c r="N62" s="303">
        <v>60</v>
      </c>
      <c r="O62" s="413"/>
    </row>
    <row r="63" spans="2:15">
      <c r="B63" s="426" t="s">
        <v>77</v>
      </c>
      <c r="C63" s="347">
        <v>61</v>
      </c>
      <c r="D63" s="353" t="str">
        <f t="shared" si="1"/>
        <v/>
      </c>
      <c r="E63" s="354" t="str">
        <f t="shared" si="2"/>
        <v/>
      </c>
      <c r="F63" s="352">
        <v>61</v>
      </c>
      <c r="G63" s="413"/>
      <c r="H63" s="415"/>
      <c r="I63" s="318" t="str">
        <f>IF(ISERROR(VLOOKUP(H63,Baza!A:C,2,FALSE)&amp;" "&amp;"("&amp;H63&amp;")"),"",(VLOOKUP(H63,Baza!A:C,2,FALSE)&amp;" "&amp;"("&amp;H63&amp;")"))</f>
        <v/>
      </c>
      <c r="J63" s="318" t="str">
        <f>IF(ISERROR(VLOOKUP(H63,Baza!A:C,3,FALSE)),"",(VLOOKUP(H63,Baza!A:C,3,FALSE)))</f>
        <v/>
      </c>
      <c r="K63" s="394" t="str">
        <f>IF(ISERROR(VLOOKUP(H63,Baza!A:D,4,FALSE)),"",(VLOOKUP(H63,Baza!A:D,4,FALSE)))</f>
        <v/>
      </c>
      <c r="M63" s="303" t="e">
        <f t="shared" si="3"/>
        <v>#N/A</v>
      </c>
      <c r="N63" s="303">
        <v>61</v>
      </c>
      <c r="O63" s="413"/>
    </row>
    <row r="64" spans="2:15">
      <c r="B64" s="424"/>
      <c r="C64" s="348">
        <v>62</v>
      </c>
      <c r="D64" s="355" t="str">
        <f t="shared" si="1"/>
        <v/>
      </c>
      <c r="E64" s="356" t="str">
        <f t="shared" si="2"/>
        <v/>
      </c>
      <c r="F64" s="352">
        <v>62</v>
      </c>
      <c r="G64" s="413"/>
      <c r="H64" s="415"/>
      <c r="I64" s="318" t="str">
        <f>IF(ISERROR(VLOOKUP(H64,Baza!A:C,2,FALSE)&amp;" "&amp;"("&amp;H64&amp;")"),"",(VLOOKUP(H64,Baza!A:C,2,FALSE)&amp;" "&amp;"("&amp;H64&amp;")"))</f>
        <v/>
      </c>
      <c r="J64" s="318" t="str">
        <f>IF(ISERROR(VLOOKUP(H64,Baza!A:C,3,FALSE)),"",(VLOOKUP(H64,Baza!A:C,3,FALSE)))</f>
        <v/>
      </c>
      <c r="K64" s="394" t="str">
        <f>IF(ISERROR(VLOOKUP(H64,Baza!A:D,4,FALSE)),"",(VLOOKUP(H64,Baza!A:D,4,FALSE)))</f>
        <v/>
      </c>
      <c r="M64" s="303" t="e">
        <f t="shared" si="3"/>
        <v>#N/A</v>
      </c>
      <c r="N64" s="303">
        <v>62</v>
      </c>
      <c r="O64" s="413"/>
    </row>
    <row r="65" spans="2:15">
      <c r="B65" s="424"/>
      <c r="C65" s="348">
        <v>63</v>
      </c>
      <c r="D65" s="355" t="str">
        <f t="shared" si="1"/>
        <v/>
      </c>
      <c r="E65" s="356" t="str">
        <f t="shared" si="2"/>
        <v/>
      </c>
      <c r="F65" s="352">
        <v>63</v>
      </c>
      <c r="G65" s="413"/>
      <c r="H65" s="415"/>
      <c r="I65" s="318" t="str">
        <f>IF(ISERROR(VLOOKUP(H65,Baza!A:C,2,FALSE)&amp;" "&amp;"("&amp;H65&amp;")"),"",(VLOOKUP(H65,Baza!A:C,2,FALSE)&amp;" "&amp;"("&amp;H65&amp;")"))</f>
        <v/>
      </c>
      <c r="J65" s="318" t="str">
        <f>IF(ISERROR(VLOOKUP(H65,Baza!A:C,3,FALSE)),"",(VLOOKUP(H65,Baza!A:C,3,FALSE)))</f>
        <v/>
      </c>
      <c r="K65" s="394" t="str">
        <f>IF(ISERROR(VLOOKUP(H65,Baza!A:D,4,FALSE)),"",(VLOOKUP(H65,Baza!A:D,4,FALSE)))</f>
        <v/>
      </c>
      <c r="M65" s="303" t="e">
        <f t="shared" si="3"/>
        <v>#N/A</v>
      </c>
      <c r="N65" s="303">
        <v>63</v>
      </c>
      <c r="O65" s="413"/>
    </row>
    <row r="66" spans="2:15" ht="16.5" thickBot="1">
      <c r="B66" s="427"/>
      <c r="C66" s="349">
        <v>64</v>
      </c>
      <c r="D66" s="357" t="str">
        <f t="shared" si="1"/>
        <v/>
      </c>
      <c r="E66" s="358" t="str">
        <f t="shared" si="2"/>
        <v/>
      </c>
      <c r="F66" s="352">
        <v>64</v>
      </c>
      <c r="G66" s="413"/>
      <c r="H66" s="415"/>
      <c r="I66" s="318" t="str">
        <f>IF(ISERROR(VLOOKUP(H66,Baza!A:C,2,FALSE)&amp;" "&amp;"("&amp;H66&amp;")"),"",(VLOOKUP(H66,Baza!A:C,2,FALSE)&amp;" "&amp;"("&amp;H66&amp;")"))</f>
        <v/>
      </c>
      <c r="J66" s="318" t="str">
        <f>IF(ISERROR(VLOOKUP(H66,Baza!A:C,3,FALSE)),"",(VLOOKUP(H66,Baza!A:C,3,FALSE)))</f>
        <v/>
      </c>
      <c r="K66" s="394" t="str">
        <f>IF(ISERROR(VLOOKUP(H66,Baza!A:D,4,FALSE)),"",(VLOOKUP(H66,Baza!A:D,4,FALSE)))</f>
        <v/>
      </c>
      <c r="M66" s="303" t="e">
        <f t="shared" si="3"/>
        <v>#N/A</v>
      </c>
      <c r="N66" s="303">
        <v>64</v>
      </c>
      <c r="O66" s="413"/>
    </row>
    <row r="67" spans="2:15" hidden="1">
      <c r="B67" s="426" t="s">
        <v>97</v>
      </c>
      <c r="C67" s="309">
        <v>65</v>
      </c>
      <c r="D67" s="331" t="str">
        <f t="shared" si="1"/>
        <v/>
      </c>
      <c r="E67" s="306"/>
      <c r="F67" s="303">
        <v>65</v>
      </c>
      <c r="I67" s="314"/>
      <c r="J67" s="315"/>
      <c r="K67" s="394" t="str">
        <f>IF(ISERROR(VLOOKUP(H67,Baza!A:D,4,FALSE)),"",(VLOOKUP(H67,Baza!A:D,4,FALSE)))</f>
        <v/>
      </c>
    </row>
    <row r="68" spans="2:15" ht="16.5" hidden="1" thickBot="1">
      <c r="B68" s="424"/>
      <c r="C68" s="310">
        <v>66</v>
      </c>
      <c r="D68" s="305" t="str">
        <f t="shared" ref="D68:D98" si="4">IF(ISERROR(VLOOKUP(C68,$G$3:$I$66,3,FALSE)),"",(VLOOKUP(C68,$G$3:$I$66,3,FALSE)))</f>
        <v/>
      </c>
      <c r="E68" s="306"/>
      <c r="F68" s="303">
        <v>66</v>
      </c>
      <c r="I68" s="316"/>
      <c r="J68" s="307"/>
      <c r="K68" s="394" t="str">
        <f>IF(ISERROR(VLOOKUP(H68,Baza!A:D,4,FALSE)),"",(VLOOKUP(H68,Baza!A:D,4,FALSE)))</f>
        <v/>
      </c>
    </row>
    <row r="69" spans="2:15" ht="16.5" hidden="1" thickBot="1">
      <c r="B69" s="424"/>
      <c r="C69" s="310">
        <v>67</v>
      </c>
      <c r="D69" s="305" t="str">
        <f t="shared" si="4"/>
        <v/>
      </c>
      <c r="E69" s="306"/>
      <c r="F69" s="303">
        <v>67</v>
      </c>
      <c r="I69" s="316"/>
      <c r="J69" s="307"/>
      <c r="K69" s="394" t="str">
        <f>IF(ISERROR(VLOOKUP(H69,Baza!A:D,4,FALSE)),"",(VLOOKUP(H69,Baza!A:D,4,FALSE)))</f>
        <v/>
      </c>
    </row>
    <row r="70" spans="2:15" ht="16.5" hidden="1" thickBot="1">
      <c r="B70" s="427"/>
      <c r="C70" s="311">
        <v>68</v>
      </c>
      <c r="D70" s="305" t="str">
        <f t="shared" si="4"/>
        <v/>
      </c>
      <c r="E70" s="306"/>
      <c r="F70" s="303">
        <v>68</v>
      </c>
      <c r="I70" s="316"/>
      <c r="J70" s="307"/>
      <c r="K70" s="394" t="str">
        <f>IF(ISERROR(VLOOKUP(H70,Baza!A:D,4,FALSE)),"",(VLOOKUP(H70,Baza!A:D,4,FALSE)))</f>
        <v/>
      </c>
    </row>
    <row r="71" spans="2:15" ht="16.5" hidden="1" thickBot="1">
      <c r="B71" s="426" t="s">
        <v>98</v>
      </c>
      <c r="C71" s="312">
        <v>69</v>
      </c>
      <c r="D71" s="305" t="str">
        <f t="shared" si="4"/>
        <v/>
      </c>
      <c r="E71" s="306"/>
      <c r="F71" s="303">
        <v>69</v>
      </c>
      <c r="I71" s="316"/>
      <c r="J71" s="307"/>
      <c r="K71" s="394" t="str">
        <f>IF(ISERROR(VLOOKUP(H71,Baza!A:D,4,FALSE)),"",(VLOOKUP(H71,Baza!A:D,4,FALSE)))</f>
        <v/>
      </c>
    </row>
    <row r="72" spans="2:15" ht="16.5" hidden="1" thickBot="1">
      <c r="B72" s="424"/>
      <c r="C72" s="310">
        <v>70</v>
      </c>
      <c r="D72" s="305" t="str">
        <f t="shared" si="4"/>
        <v/>
      </c>
      <c r="E72" s="306"/>
      <c r="F72" s="303">
        <v>70</v>
      </c>
      <c r="I72" s="316"/>
      <c r="J72" s="307"/>
      <c r="K72" s="394" t="str">
        <f>IF(ISERROR(VLOOKUP(H72,Baza!A:D,4,FALSE)),"",(VLOOKUP(H72,Baza!A:D,4,FALSE)))</f>
        <v/>
      </c>
    </row>
    <row r="73" spans="2:15" ht="16.5" hidden="1" thickBot="1">
      <c r="B73" s="424"/>
      <c r="C73" s="310">
        <v>71</v>
      </c>
      <c r="D73" s="305" t="str">
        <f t="shared" si="4"/>
        <v/>
      </c>
      <c r="E73" s="306"/>
      <c r="F73" s="303">
        <v>71</v>
      </c>
      <c r="I73" s="316"/>
      <c r="J73" s="307"/>
      <c r="K73" s="394" t="str">
        <f>IF(ISERROR(VLOOKUP(H73,Baza!A:D,4,FALSE)),"",(VLOOKUP(H73,Baza!A:D,4,FALSE)))</f>
        <v/>
      </c>
    </row>
    <row r="74" spans="2:15" ht="16.5" hidden="1" thickBot="1">
      <c r="B74" s="427"/>
      <c r="C74" s="311">
        <v>72</v>
      </c>
      <c r="D74" s="305" t="str">
        <f t="shared" si="4"/>
        <v/>
      </c>
      <c r="E74" s="306"/>
      <c r="F74" s="303">
        <v>72</v>
      </c>
      <c r="I74" s="316"/>
      <c r="J74" s="307"/>
      <c r="K74" s="394" t="str">
        <f>IF(ISERROR(VLOOKUP(H74,Baza!A:D,4,FALSE)),"",(VLOOKUP(H74,Baza!A:D,4,FALSE)))</f>
        <v/>
      </c>
    </row>
    <row r="75" spans="2:15" ht="16.5" hidden="1" thickBot="1">
      <c r="B75" s="426" t="s">
        <v>99</v>
      </c>
      <c r="C75" s="309">
        <v>73</v>
      </c>
      <c r="D75" s="305" t="str">
        <f t="shared" si="4"/>
        <v/>
      </c>
      <c r="E75" s="306"/>
      <c r="F75" s="303">
        <v>73</v>
      </c>
      <c r="I75" s="316"/>
      <c r="J75" s="307"/>
      <c r="K75" s="394" t="str">
        <f>IF(ISERROR(VLOOKUP(H75,Baza!A:D,4,FALSE)),"",(VLOOKUP(H75,Baza!A:D,4,FALSE)))</f>
        <v/>
      </c>
    </row>
    <row r="76" spans="2:15" ht="16.5" hidden="1" thickBot="1">
      <c r="B76" s="424"/>
      <c r="C76" s="310">
        <v>74</v>
      </c>
      <c r="D76" s="305" t="str">
        <f t="shared" si="4"/>
        <v/>
      </c>
      <c r="E76" s="306"/>
      <c r="F76" s="303">
        <v>74</v>
      </c>
      <c r="I76" s="316"/>
      <c r="J76" s="307"/>
      <c r="K76" s="394" t="str">
        <f>IF(ISERROR(VLOOKUP(H76,Baza!A:D,4,FALSE)),"",(VLOOKUP(H76,Baza!A:D,4,FALSE)))</f>
        <v/>
      </c>
    </row>
    <row r="77" spans="2:15" ht="16.5" hidden="1" thickBot="1">
      <c r="B77" s="424"/>
      <c r="C77" s="310">
        <v>75</v>
      </c>
      <c r="D77" s="305" t="str">
        <f t="shared" si="4"/>
        <v/>
      </c>
      <c r="E77" s="306"/>
      <c r="F77" s="303">
        <v>75</v>
      </c>
      <c r="I77" s="316"/>
      <c r="J77" s="307"/>
      <c r="K77" s="394" t="str">
        <f>IF(ISERROR(VLOOKUP(H77,Baza!A:D,4,FALSE)),"",(VLOOKUP(H77,Baza!A:D,4,FALSE)))</f>
        <v/>
      </c>
    </row>
    <row r="78" spans="2:15" ht="16.5" hidden="1" thickBot="1">
      <c r="B78" s="427"/>
      <c r="C78" s="311">
        <v>76</v>
      </c>
      <c r="D78" s="305" t="str">
        <f t="shared" si="4"/>
        <v/>
      </c>
      <c r="E78" s="306"/>
      <c r="F78" s="303">
        <v>76</v>
      </c>
      <c r="I78" s="316"/>
      <c r="J78" s="307"/>
      <c r="K78" s="394" t="str">
        <f>IF(ISERROR(VLOOKUP(H78,Baza!A:D,4,FALSE)),"",(VLOOKUP(H78,Baza!A:D,4,FALSE)))</f>
        <v/>
      </c>
    </row>
    <row r="79" spans="2:15" ht="16.5" hidden="1" thickBot="1">
      <c r="B79" s="426" t="s">
        <v>100</v>
      </c>
      <c r="C79" s="312">
        <v>77</v>
      </c>
      <c r="D79" s="305" t="str">
        <f t="shared" si="4"/>
        <v/>
      </c>
      <c r="E79" s="306"/>
      <c r="F79" s="303">
        <v>77</v>
      </c>
      <c r="I79" s="316"/>
      <c r="J79" s="307"/>
      <c r="K79" s="394" t="str">
        <f>IF(ISERROR(VLOOKUP(H79,Baza!A:D,4,FALSE)),"",(VLOOKUP(H79,Baza!A:D,4,FALSE)))</f>
        <v/>
      </c>
    </row>
    <row r="80" spans="2:15" ht="16.5" hidden="1" thickBot="1">
      <c r="B80" s="424"/>
      <c r="C80" s="310">
        <v>78</v>
      </c>
      <c r="D80" s="305" t="str">
        <f t="shared" si="4"/>
        <v/>
      </c>
      <c r="E80" s="306"/>
      <c r="F80" s="303">
        <v>78</v>
      </c>
      <c r="I80" s="316"/>
      <c r="J80" s="307"/>
      <c r="K80" s="394" t="str">
        <f>IF(ISERROR(VLOOKUP(H80,Baza!A:D,4,FALSE)),"",(VLOOKUP(H80,Baza!A:D,4,FALSE)))</f>
        <v/>
      </c>
    </row>
    <row r="81" spans="2:11" ht="16.5" hidden="1" thickBot="1">
      <c r="B81" s="424"/>
      <c r="C81" s="310">
        <v>79</v>
      </c>
      <c r="D81" s="305" t="str">
        <f t="shared" si="4"/>
        <v/>
      </c>
      <c r="E81" s="306"/>
      <c r="F81" s="303">
        <v>79</v>
      </c>
      <c r="I81" s="316"/>
      <c r="J81" s="307"/>
      <c r="K81" s="394" t="str">
        <f>IF(ISERROR(VLOOKUP(H81,Baza!A:D,4,FALSE)),"",(VLOOKUP(H81,Baza!A:D,4,FALSE)))</f>
        <v/>
      </c>
    </row>
    <row r="82" spans="2:11" ht="16.5" hidden="1" thickBot="1">
      <c r="B82" s="427"/>
      <c r="C82" s="311">
        <v>80</v>
      </c>
      <c r="D82" s="305" t="str">
        <f t="shared" si="4"/>
        <v/>
      </c>
      <c r="E82" s="306"/>
      <c r="F82" s="303">
        <v>80</v>
      </c>
      <c r="I82" s="316"/>
      <c r="J82" s="307"/>
      <c r="K82" s="394" t="str">
        <f>IF(ISERROR(VLOOKUP(H82,Baza!A:D,4,FALSE)),"",(VLOOKUP(H82,Baza!A:D,4,FALSE)))</f>
        <v/>
      </c>
    </row>
    <row r="83" spans="2:11" ht="16.5" hidden="1" thickBot="1">
      <c r="B83" s="426" t="s">
        <v>101</v>
      </c>
      <c r="C83" s="309">
        <v>81</v>
      </c>
      <c r="D83" s="305" t="str">
        <f t="shared" si="4"/>
        <v/>
      </c>
      <c r="E83" s="306"/>
      <c r="F83" s="303">
        <v>81</v>
      </c>
      <c r="I83" s="316"/>
      <c r="J83" s="307"/>
      <c r="K83" s="394" t="str">
        <f>IF(ISERROR(VLOOKUP(H83,Baza!A:D,4,FALSE)),"",(VLOOKUP(H83,Baza!A:D,4,FALSE)))</f>
        <v/>
      </c>
    </row>
    <row r="84" spans="2:11" ht="16.5" hidden="1" thickBot="1">
      <c r="B84" s="424"/>
      <c r="C84" s="310">
        <v>82</v>
      </c>
      <c r="D84" s="305" t="str">
        <f t="shared" si="4"/>
        <v/>
      </c>
      <c r="E84" s="306"/>
      <c r="F84" s="303">
        <v>82</v>
      </c>
      <c r="I84" s="316"/>
      <c r="J84" s="307"/>
      <c r="K84" s="394" t="str">
        <f>IF(ISERROR(VLOOKUP(H84,Baza!A:D,4,FALSE)),"",(VLOOKUP(H84,Baza!A:D,4,FALSE)))</f>
        <v/>
      </c>
    </row>
    <row r="85" spans="2:11" ht="16.5" hidden="1" thickBot="1">
      <c r="B85" s="424"/>
      <c r="C85" s="310">
        <v>83</v>
      </c>
      <c r="D85" s="305" t="str">
        <f t="shared" si="4"/>
        <v/>
      </c>
      <c r="E85" s="306"/>
      <c r="F85" s="303">
        <v>83</v>
      </c>
      <c r="I85" s="316"/>
      <c r="J85" s="307"/>
      <c r="K85" s="394" t="str">
        <f>IF(ISERROR(VLOOKUP(H85,Baza!A:D,4,FALSE)),"",(VLOOKUP(H85,Baza!A:D,4,FALSE)))</f>
        <v/>
      </c>
    </row>
    <row r="86" spans="2:11" ht="16.5" hidden="1" thickBot="1">
      <c r="B86" s="427"/>
      <c r="C86" s="311">
        <v>84</v>
      </c>
      <c r="D86" s="305" t="str">
        <f t="shared" si="4"/>
        <v/>
      </c>
      <c r="E86" s="306"/>
      <c r="F86" s="303">
        <v>84</v>
      </c>
      <c r="I86" s="316"/>
      <c r="J86" s="307"/>
      <c r="K86" s="394" t="str">
        <f>IF(ISERROR(VLOOKUP(H86,Baza!A:D,4,FALSE)),"",(VLOOKUP(H86,Baza!A:D,4,FALSE)))</f>
        <v/>
      </c>
    </row>
    <row r="87" spans="2:11" ht="16.5" hidden="1" thickBot="1">
      <c r="B87" s="426" t="s">
        <v>102</v>
      </c>
      <c r="C87" s="312">
        <v>85</v>
      </c>
      <c r="D87" s="305" t="str">
        <f t="shared" si="4"/>
        <v/>
      </c>
      <c r="E87" s="306"/>
      <c r="F87" s="303">
        <v>85</v>
      </c>
      <c r="I87" s="316"/>
      <c r="J87" s="307"/>
      <c r="K87" s="394" t="str">
        <f>IF(ISERROR(VLOOKUP(H87,Baza!A:D,4,FALSE)),"",(VLOOKUP(H87,Baza!A:D,4,FALSE)))</f>
        <v/>
      </c>
    </row>
    <row r="88" spans="2:11" ht="16.5" hidden="1" thickBot="1">
      <c r="B88" s="424"/>
      <c r="C88" s="310">
        <v>86</v>
      </c>
      <c r="D88" s="305" t="str">
        <f t="shared" si="4"/>
        <v/>
      </c>
      <c r="E88" s="306"/>
      <c r="F88" s="303">
        <v>86</v>
      </c>
      <c r="I88" s="316"/>
      <c r="J88" s="307"/>
      <c r="K88" s="394" t="str">
        <f>IF(ISERROR(VLOOKUP(H88,Baza!A:D,4,FALSE)),"",(VLOOKUP(H88,Baza!A:D,4,FALSE)))</f>
        <v/>
      </c>
    </row>
    <row r="89" spans="2:11" ht="16.5" hidden="1" thickBot="1">
      <c r="B89" s="424"/>
      <c r="C89" s="310">
        <v>87</v>
      </c>
      <c r="D89" s="305" t="str">
        <f t="shared" si="4"/>
        <v/>
      </c>
      <c r="E89" s="306"/>
      <c r="F89" s="303">
        <v>87</v>
      </c>
      <c r="I89" s="316"/>
      <c r="J89" s="307"/>
      <c r="K89" s="394" t="str">
        <f>IF(ISERROR(VLOOKUP(H89,Baza!A:D,4,FALSE)),"",(VLOOKUP(H89,Baza!A:D,4,FALSE)))</f>
        <v/>
      </c>
    </row>
    <row r="90" spans="2:11" ht="16.5" hidden="1" thickBot="1">
      <c r="B90" s="427"/>
      <c r="C90" s="311">
        <v>88</v>
      </c>
      <c r="D90" s="305" t="str">
        <f t="shared" si="4"/>
        <v/>
      </c>
      <c r="E90" s="306"/>
      <c r="F90" s="303">
        <v>88</v>
      </c>
      <c r="I90" s="316"/>
      <c r="J90" s="307"/>
      <c r="K90" s="394" t="str">
        <f>IF(ISERROR(VLOOKUP(H90,Baza!A:D,4,FALSE)),"",(VLOOKUP(H90,Baza!A:D,4,FALSE)))</f>
        <v/>
      </c>
    </row>
    <row r="91" spans="2:11" ht="16.5" hidden="1" thickBot="1">
      <c r="B91" s="426" t="s">
        <v>103</v>
      </c>
      <c r="C91" s="309">
        <v>89</v>
      </c>
      <c r="D91" s="305" t="str">
        <f t="shared" si="4"/>
        <v/>
      </c>
      <c r="E91" s="306"/>
      <c r="F91" s="303">
        <v>89</v>
      </c>
      <c r="I91" s="316"/>
      <c r="J91" s="307"/>
      <c r="K91" s="394" t="str">
        <f>IF(ISERROR(VLOOKUP(H91,Baza!A:D,4,FALSE)),"",(VLOOKUP(H91,Baza!A:D,4,FALSE)))</f>
        <v/>
      </c>
    </row>
    <row r="92" spans="2:11" ht="16.5" hidden="1" thickBot="1">
      <c r="B92" s="424"/>
      <c r="C92" s="310">
        <v>90</v>
      </c>
      <c r="D92" s="305" t="str">
        <f t="shared" si="4"/>
        <v/>
      </c>
      <c r="E92" s="306"/>
      <c r="F92" s="303">
        <v>90</v>
      </c>
      <c r="I92" s="316"/>
      <c r="J92" s="307"/>
      <c r="K92" s="394" t="str">
        <f>IF(ISERROR(VLOOKUP(H92,Baza!A:D,4,FALSE)),"",(VLOOKUP(H92,Baza!A:D,4,FALSE)))</f>
        <v/>
      </c>
    </row>
    <row r="93" spans="2:11" ht="16.5" hidden="1" thickBot="1">
      <c r="B93" s="424"/>
      <c r="C93" s="310">
        <v>91</v>
      </c>
      <c r="D93" s="305" t="str">
        <f t="shared" si="4"/>
        <v/>
      </c>
      <c r="E93" s="306"/>
      <c r="F93" s="303">
        <v>91</v>
      </c>
      <c r="I93" s="316"/>
      <c r="J93" s="307"/>
      <c r="K93" s="394" t="str">
        <f>IF(ISERROR(VLOOKUP(H93,Baza!A:D,4,FALSE)),"",(VLOOKUP(H93,Baza!A:D,4,FALSE)))</f>
        <v/>
      </c>
    </row>
    <row r="94" spans="2:11" ht="16.5" hidden="1" thickBot="1">
      <c r="B94" s="427"/>
      <c r="C94" s="311">
        <v>92</v>
      </c>
      <c r="D94" s="305" t="str">
        <f t="shared" si="4"/>
        <v/>
      </c>
      <c r="E94" s="306"/>
      <c r="F94" s="303">
        <v>92</v>
      </c>
      <c r="I94" s="316"/>
      <c r="J94" s="307"/>
      <c r="K94" s="394" t="str">
        <f>IF(ISERROR(VLOOKUP(H94,Baza!A:D,4,FALSE)),"",(VLOOKUP(H94,Baza!A:D,4,FALSE)))</f>
        <v/>
      </c>
    </row>
    <row r="95" spans="2:11" ht="16.5" hidden="1" thickBot="1">
      <c r="B95" s="426" t="s">
        <v>104</v>
      </c>
      <c r="C95" s="312">
        <v>93</v>
      </c>
      <c r="D95" s="305" t="str">
        <f t="shared" si="4"/>
        <v/>
      </c>
      <c r="E95" s="306"/>
      <c r="F95" s="303">
        <v>93</v>
      </c>
      <c r="I95" s="316"/>
      <c r="J95" s="307"/>
      <c r="K95" s="394" t="str">
        <f>IF(ISERROR(VLOOKUP(H95,Baza!A:D,4,FALSE)),"",(VLOOKUP(H95,Baza!A:D,4,FALSE)))</f>
        <v/>
      </c>
    </row>
    <row r="96" spans="2:11" ht="16.5" hidden="1" thickBot="1">
      <c r="B96" s="424"/>
      <c r="C96" s="310">
        <v>94</v>
      </c>
      <c r="D96" s="305" t="str">
        <f t="shared" si="4"/>
        <v/>
      </c>
      <c r="E96" s="306"/>
      <c r="F96" s="303">
        <v>94</v>
      </c>
      <c r="I96" s="316"/>
      <c r="J96" s="307"/>
      <c r="K96" s="394" t="str">
        <f>IF(ISERROR(VLOOKUP(H96,Baza!A:D,4,FALSE)),"",(VLOOKUP(H96,Baza!A:D,4,FALSE)))</f>
        <v/>
      </c>
    </row>
    <row r="97" spans="2:11" ht="16.5" hidden="1" thickBot="1">
      <c r="B97" s="424"/>
      <c r="C97" s="310">
        <v>95</v>
      </c>
      <c r="D97" s="305" t="str">
        <f t="shared" si="4"/>
        <v/>
      </c>
      <c r="E97" s="306"/>
      <c r="F97" s="303">
        <v>95</v>
      </c>
      <c r="I97" s="316"/>
      <c r="J97" s="307"/>
      <c r="K97" s="394" t="str">
        <f>IF(ISERROR(VLOOKUP(H97,Baza!A:D,4,FALSE)),"",(VLOOKUP(H97,Baza!A:D,4,FALSE)))</f>
        <v/>
      </c>
    </row>
    <row r="98" spans="2:11" ht="16.5" hidden="1" thickBot="1">
      <c r="B98" s="427"/>
      <c r="C98" s="311">
        <v>96</v>
      </c>
      <c r="D98" s="305" t="str">
        <f t="shared" si="4"/>
        <v/>
      </c>
      <c r="E98" s="306"/>
      <c r="F98" s="303">
        <v>96</v>
      </c>
      <c r="I98" s="316"/>
      <c r="J98" s="307"/>
      <c r="K98" s="394" t="str">
        <f>IF(ISERROR(VLOOKUP(H98,Baza!A:D,4,FALSE)),"",(VLOOKUP(H98,Baza!A:D,4,FALSE)))</f>
        <v/>
      </c>
    </row>
  </sheetData>
  <autoFilter ref="F2:O2"/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workbookViewId="0">
      <selection activeCell="AS15" sqref="AS15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Антонио Крстевски (177)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IF(GROUPS!F9="","",GROUPS!F9)</f>
        <v>Антонио Крстевски (177)</v>
      </c>
      <c r="D3" s="448"/>
      <c r="E3" s="449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38</v>
      </c>
      <c r="R3" s="450">
        <f>IF(ISERROR(IF(AND(T9="",T13="",T17=""),"",SUM(AB3:AD3)+(N3-O3)/1000)+(AK3/10000)),"",IF(AND(T9="",T13="",T17=""),"",SUM(AB3:AD3)+(N3-O3)/1000)+(AK3/10000)+(AG3/100000))</f>
        <v>6.0160900000000002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Антонио Вељановски (261)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51">
        <f>SUM(AH3:AJ3)-SUM(AM3:AO3)</f>
        <v>61</v>
      </c>
      <c r="AL3" s="452"/>
      <c r="AM3" s="10">
        <f>AH5</f>
        <v>7</v>
      </c>
      <c r="AN3" s="10">
        <f>AI4</f>
        <v>15</v>
      </c>
      <c r="AO3" s="10">
        <f>AJ6</f>
        <v>16</v>
      </c>
      <c r="AP3" s="9">
        <f>SUM(AM3:AO3)</f>
        <v>38</v>
      </c>
    </row>
    <row r="4" spans="2:47" ht="24" customHeight="1">
      <c r="B4" s="127">
        <v>2</v>
      </c>
      <c r="C4" s="447" t="str">
        <f>IF(GROUPS!F10="","",GROUPS!F10)</f>
        <v>Антонио Вељановски (261)</v>
      </c>
      <c r="D4" s="448"/>
      <c r="E4" s="449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1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4</v>
      </c>
      <c r="P4" s="136">
        <f>IF(AND(T10="",U13="",U18=""),"",AG4)</f>
        <v>91</v>
      </c>
      <c r="Q4" s="137">
        <f>IF(AND(T10="",U13="",U18=""),"",AP4)</f>
        <v>81</v>
      </c>
      <c r="R4" s="450">
        <f>IF(ISERROR(IF(AND(T10="",U13="",U18=""),"",SUM(AB4:AD4)+(N4-O4)/1000)+(AK4/10000)+(AG4/100000)),"",IF(AND(T10="",U13="",U18=""),"",SUM(AB4:AD4)+(N4-O4)/1000)+(AK4/10000)+(AG4/100000))</f>
        <v>5.0039100000000003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Иван Богатинов (76)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91</v>
      </c>
      <c r="AH4" s="10">
        <f>F10+H10+J10+L10+N10+P10+R10</f>
        <v>33</v>
      </c>
      <c r="AI4" s="10">
        <f>G13+I13+K13+M13+O13+Q13+S13</f>
        <v>15</v>
      </c>
      <c r="AJ4" s="10">
        <f>G18+I18+K18+M18+O18+Q18+S18</f>
        <v>43</v>
      </c>
      <c r="AK4" s="451">
        <f t="shared" ref="AK4:AK6" si="2">SUM(AH4:AJ4)-SUM(AM4:AO4)</f>
        <v>10</v>
      </c>
      <c r="AL4" s="452"/>
      <c r="AM4" s="10">
        <f>AH6</f>
        <v>20</v>
      </c>
      <c r="AN4" s="10">
        <f>AI3</f>
        <v>33</v>
      </c>
      <c r="AO4" s="10">
        <f>AJ5</f>
        <v>28</v>
      </c>
      <c r="AP4" s="9">
        <f t="shared" ref="AP4:AP6" si="3">SUM(AM4:AO4)</f>
        <v>81</v>
      </c>
    </row>
    <row r="5" spans="2:47" ht="24" customHeight="1">
      <c r="B5" s="127">
        <v>3</v>
      </c>
      <c r="C5" s="447" t="str">
        <f>IF(GROUPS!F11="","",GROUPS!F11)</f>
        <v>Иван Богатинов (76)</v>
      </c>
      <c r="D5" s="448"/>
      <c r="E5" s="449"/>
      <c r="F5" s="139">
        <f>U9</f>
        <v>0</v>
      </c>
      <c r="G5" s="132">
        <f>T9</f>
        <v>3</v>
      </c>
      <c r="H5" s="130">
        <f>T18</f>
        <v>1</v>
      </c>
      <c r="I5" s="132">
        <f>U18</f>
        <v>3</v>
      </c>
      <c r="J5" s="140"/>
      <c r="K5" s="129"/>
      <c r="L5" s="130">
        <f>T14</f>
        <v>2</v>
      </c>
      <c r="M5" s="141">
        <f>U14</f>
        <v>2</v>
      </c>
      <c r="N5" s="134">
        <f>IF(AND(U9="",T14="",T18=""),"",SUM(F5,H5,L5))</f>
        <v>3</v>
      </c>
      <c r="O5" s="135">
        <f>IF(AND(U9="",T14="",T18=""),"",SUM(G5,I5,M5))</f>
        <v>8</v>
      </c>
      <c r="P5" s="136">
        <f>IF(AND(U9="",T14="",T18=""),"",AG5)</f>
        <v>85</v>
      </c>
      <c r="Q5" s="137">
        <f>IF(AND(U9="",T14="",T18=""),"",AP5)</f>
        <v>123</v>
      </c>
      <c r="R5" s="450">
        <f>IF(ISERROR(IF(AND(U9="",T14="",T18=""),"",SUM(AB5:AD5)+(N5-O5)/1000)+(AK5/10000)+(AG5/100000)),"",IF(AND(U9="",T14="",T18=""),"",SUM(AB5:AD5)+(N5-O5)/1000)+(AK5/10000)+(AG5/100000))</f>
        <v>2.9920499999999999</v>
      </c>
      <c r="S5" s="450"/>
      <c r="T5" s="138">
        <f>IF(ISERROR(IF(C5="","",RANK(R5,$R$3:$S$6,0))),"",IF(C5="","",RANK(R5,$R$3:$S$6,0)))</f>
        <v>3</v>
      </c>
      <c r="U5" s="9"/>
      <c r="V5" s="9"/>
      <c r="W5" s="7">
        <v>4</v>
      </c>
      <c r="X5" s="453" t="str">
        <f t="shared" si="0"/>
        <v>Иван Милков (292)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85</v>
      </c>
      <c r="AH5" s="10">
        <f>G9+I9+K9+M9+O9+Q9+S9</f>
        <v>7</v>
      </c>
      <c r="AI5" s="10">
        <f>F14+H14+J14+L14+N14+P14+R14</f>
        <v>50</v>
      </c>
      <c r="AJ5" s="10">
        <f>F18+H18+J18+L18+N18+P18+R18</f>
        <v>28</v>
      </c>
      <c r="AK5" s="451">
        <f t="shared" si="2"/>
        <v>-38</v>
      </c>
      <c r="AL5" s="452"/>
      <c r="AM5" s="10">
        <f>AH3</f>
        <v>33</v>
      </c>
      <c r="AN5" s="10">
        <f>AI6</f>
        <v>47</v>
      </c>
      <c r="AO5" s="10">
        <f>AJ4</f>
        <v>43</v>
      </c>
      <c r="AP5" s="9">
        <f t="shared" si="3"/>
        <v>123</v>
      </c>
    </row>
    <row r="6" spans="2:47" ht="24" customHeight="1" thickBot="1">
      <c r="B6" s="142">
        <v>4</v>
      </c>
      <c r="C6" s="456" t="str">
        <f>IF(GROUPS!F12="","",GROUPS!F12)</f>
        <v>Иван Милков (292)</v>
      </c>
      <c r="D6" s="457"/>
      <c r="E6" s="458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2</v>
      </c>
      <c r="K6" s="144">
        <f>T14</f>
        <v>2</v>
      </c>
      <c r="L6" s="146"/>
      <c r="M6" s="147"/>
      <c r="N6" s="148">
        <f>IF(AND(U10="",U14="",U17=""),"",SUM(F6,H6,J6))</f>
        <v>2</v>
      </c>
      <c r="O6" s="149">
        <f>IF(AND(U10="",U14="",U17=""),"",SUM(G6,I6,K6))</f>
        <v>8</v>
      </c>
      <c r="P6" s="150">
        <f>IF(AND(U10="",U14="",U17=""),"",AG6)</f>
        <v>83</v>
      </c>
      <c r="Q6" s="151">
        <f>IF(AND(U10="",U14="",U17=""),"",AP6)</f>
        <v>116</v>
      </c>
      <c r="R6" s="459">
        <f>IF(ISERROR(IF(AND(U10="",U14="",U17=""),"",SUM(AB6:AD6)+(N6-O6)/1000)+(AK6/10000)+(AG6/100000)),"",IF(AND(U10="",U14="",U17=""),"",SUM(AB6:AD6)+(N6-O6)/1000)+(AK6/10000)+(AG6/100000))</f>
        <v>2.9915300000000005</v>
      </c>
      <c r="S6" s="459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83</v>
      </c>
      <c r="AH6" s="10">
        <f>G10+I10+K10+M10+O10+Q10+S10</f>
        <v>20</v>
      </c>
      <c r="AI6" s="10">
        <f>G14+I14+K14+M14+O14+Q14+S14</f>
        <v>47</v>
      </c>
      <c r="AJ6" s="10">
        <f>G17+I17+K17+M17+O17+Q17+S17</f>
        <v>16</v>
      </c>
      <c r="AK6" s="451">
        <f t="shared" si="2"/>
        <v>-33</v>
      </c>
      <c r="AL6" s="452"/>
      <c r="AM6" s="10">
        <f>AH4</f>
        <v>33</v>
      </c>
      <c r="AN6" s="10">
        <f>AI5</f>
        <v>50</v>
      </c>
      <c r="AO6" s="10">
        <f>AJ3</f>
        <v>33</v>
      </c>
      <c r="AP6" s="9">
        <f t="shared" si="3"/>
        <v>116</v>
      </c>
    </row>
    <row r="7" spans="2:47" ht="19.5" thickBot="1">
      <c r="P7" s="153">
        <f>SUM(P3:P6)</f>
        <v>358</v>
      </c>
      <c r="Q7" s="153">
        <f>SUM(Q3:Q6)</f>
        <v>358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Антонио Крстевски (177)</v>
      </c>
      <c r="D9" s="156">
        <v>3</v>
      </c>
      <c r="E9" s="157" t="str">
        <f>IF(C5="","",VLOOKUP(D9,$B$3:$E$6,2,FALSE))</f>
        <v>Иван Богатинов (76)</v>
      </c>
      <c r="F9" s="158">
        <v>11</v>
      </c>
      <c r="G9" s="159">
        <v>1</v>
      </c>
      <c r="H9" s="160">
        <v>11</v>
      </c>
      <c r="I9" s="159">
        <v>3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Антонио Вељановски (261)</v>
      </c>
      <c r="D10" s="166">
        <v>4</v>
      </c>
      <c r="E10" s="167" t="str">
        <f>IF(C6="","",VLOOKUP(D10,$B$3:$E$6,2,FALSE))</f>
        <v>Иван Милков (292)</v>
      </c>
      <c r="F10" s="168">
        <v>11</v>
      </c>
      <c r="G10" s="169">
        <v>4</v>
      </c>
      <c r="H10" s="170">
        <v>11</v>
      </c>
      <c r="I10" s="169">
        <v>9</v>
      </c>
      <c r="J10" s="168">
        <v>11</v>
      </c>
      <c r="K10" s="171">
        <v>7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Антонио Крстевски (177)</v>
      </c>
      <c r="D13" s="156">
        <v>2</v>
      </c>
      <c r="E13" s="157" t="str">
        <f>IF(C4="","",VLOOKUP(D13,$B$3:$E$6,2,FALSE))</f>
        <v>Антонио Вељановски (261)</v>
      </c>
      <c r="F13" s="158">
        <v>11</v>
      </c>
      <c r="G13" s="159">
        <v>3</v>
      </c>
      <c r="H13" s="160">
        <v>11</v>
      </c>
      <c r="I13" s="159">
        <v>8</v>
      </c>
      <c r="J13" s="158">
        <v>11</v>
      </c>
      <c r="K13" s="161">
        <v>4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Иван Богатинов (76)</v>
      </c>
      <c r="D14" s="166">
        <v>4</v>
      </c>
      <c r="E14" s="167" t="str">
        <f>IF(C6="","",VLOOKUP(D14,$B$3:$E$6,2,FALSE))</f>
        <v>Иван Милков (292)</v>
      </c>
      <c r="F14" s="168">
        <v>11</v>
      </c>
      <c r="G14" s="169">
        <v>9</v>
      </c>
      <c r="H14" s="170">
        <v>11</v>
      </c>
      <c r="I14" s="169">
        <v>6</v>
      </c>
      <c r="J14" s="168">
        <v>14</v>
      </c>
      <c r="K14" s="171">
        <v>16</v>
      </c>
      <c r="L14" s="170">
        <v>14</v>
      </c>
      <c r="M14" s="169">
        <v>16</v>
      </c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2</v>
      </c>
      <c r="U14" s="173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0</v>
      </c>
      <c r="AI14" s="10">
        <f>IF(M14="","",IF(M14&gt;L14,1,0))</f>
        <v>1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Антонио Крстевски (177)</v>
      </c>
      <c r="D17" s="156">
        <v>4</v>
      </c>
      <c r="E17" s="157" t="str">
        <f>IF(C6="","",VLOOKUP(D17,$B$3:$E$6,2,FALSE))</f>
        <v>Иван Милков (292)</v>
      </c>
      <c r="F17" s="158">
        <v>11</v>
      </c>
      <c r="G17" s="159">
        <v>5</v>
      </c>
      <c r="H17" s="160">
        <v>11</v>
      </c>
      <c r="I17" s="159">
        <v>4</v>
      </c>
      <c r="J17" s="158">
        <v>11</v>
      </c>
      <c r="K17" s="161">
        <v>7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Иван Богатинов (76)</v>
      </c>
      <c r="D18" s="166">
        <v>2</v>
      </c>
      <c r="E18" s="167" t="str">
        <f>IF(C4="","",VLOOKUP(D18,$B$3:$E$6,2,FALSE))</f>
        <v>Антонио Вељановски (261)</v>
      </c>
      <c r="F18" s="168">
        <v>3</v>
      </c>
      <c r="G18" s="169">
        <v>11</v>
      </c>
      <c r="H18" s="170">
        <v>11</v>
      </c>
      <c r="I18" s="169">
        <v>13</v>
      </c>
      <c r="J18" s="168">
        <v>11</v>
      </c>
      <c r="K18" s="171">
        <v>8</v>
      </c>
      <c r="L18" s="170">
        <v>3</v>
      </c>
      <c r="M18" s="169">
        <v>11</v>
      </c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1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C4" sqref="C4:E4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Александар Јакимовски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IF(GROUPS!H9="","",GROUPS!H9)</f>
        <v>Александар Јакимовски</v>
      </c>
      <c r="D3" s="448"/>
      <c r="E3" s="449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100</v>
      </c>
      <c r="Q3" s="137">
        <f>IF(AND(T9="",T13="",T17=""),"",AP3)</f>
        <v>52</v>
      </c>
      <c r="R3" s="450">
        <f>IF(ISERROR(IF(AND(T9="",T13="",T17=""),"",SUM(AB3:AD3)+(N3-O3)/1000)+(AK3/10000)),"",IF(AND(T9="",T13="",T17=""),"",SUM(AB3:AD3)+(N3-O3)/1000)+(AK3/10000)+(AG3/100000))</f>
        <v>6.014800000000001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Филип Ангела (299)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100</v>
      </c>
      <c r="AH3" s="10">
        <f>F9+H9+J9+L9+N9+P9+R9</f>
        <v>34</v>
      </c>
      <c r="AI3" s="10">
        <f>F13+H13+J13+L13+N13+P13+R13</f>
        <v>33</v>
      </c>
      <c r="AJ3" s="10">
        <f>F17+H17+J17+L17+N17+P17+R17</f>
        <v>33</v>
      </c>
      <c r="AK3" s="451">
        <f>SUM(AH3:AJ3)-SUM(AM3:AO3)</f>
        <v>48</v>
      </c>
      <c r="AL3" s="452"/>
      <c r="AM3" s="10">
        <f>AH5</f>
        <v>20</v>
      </c>
      <c r="AN3" s="10">
        <f>AI4</f>
        <v>19</v>
      </c>
      <c r="AO3" s="10">
        <f>AJ6</f>
        <v>13</v>
      </c>
      <c r="AP3" s="9">
        <f>SUM(AM3:AO3)</f>
        <v>52</v>
      </c>
    </row>
    <row r="4" spans="2:47" ht="24" customHeight="1">
      <c r="B4" s="127">
        <v>2</v>
      </c>
      <c r="C4" s="447" t="str">
        <f>IF(GROUPS!H10="","",GROUPS!H10)</f>
        <v>Филип Ангела (299)</v>
      </c>
      <c r="D4" s="448"/>
      <c r="E4" s="449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85</v>
      </c>
      <c r="Q4" s="137">
        <f>IF(AND(T10="",U13="",U18=""),"",AP4)</f>
        <v>65</v>
      </c>
      <c r="R4" s="450">
        <f>IF(ISERROR(IF(AND(T10="",U13="",U18=""),"",SUM(AB4:AD4)+(N4-O4)/1000)+(AK4/10000)+(AG4/100000)),"",IF(AND(T10="",U13="",U18=""),"",SUM(AB4:AD4)+(N4-O4)/1000)+(AK4/10000)+(AG4/100000))</f>
        <v>5.0058499999999997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Ненад Тиловски (129)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85</v>
      </c>
      <c r="AH4" s="10">
        <f>F10+H10+J10+L10+N10+P10+R10</f>
        <v>33</v>
      </c>
      <c r="AI4" s="10">
        <f>G13+I13+K13+M13+O13+Q13+S13</f>
        <v>19</v>
      </c>
      <c r="AJ4" s="10">
        <f>G18+I18+K18+M18+O18+Q18+S18</f>
        <v>33</v>
      </c>
      <c r="AK4" s="451">
        <f t="shared" ref="AK4:AK6" si="2">SUM(AH4:AJ4)-SUM(AM4:AO4)</f>
        <v>20</v>
      </c>
      <c r="AL4" s="452"/>
      <c r="AM4" s="10">
        <f>AH6</f>
        <v>11</v>
      </c>
      <c r="AN4" s="10">
        <f>AI3</f>
        <v>33</v>
      </c>
      <c r="AO4" s="10">
        <f>AJ5</f>
        <v>21</v>
      </c>
      <c r="AP4" s="9">
        <f t="shared" ref="AP4:AP6" si="3">SUM(AM4:AO4)</f>
        <v>65</v>
      </c>
    </row>
    <row r="5" spans="2:47" ht="24" customHeight="1">
      <c r="B5" s="127">
        <v>3</v>
      </c>
      <c r="C5" s="447" t="str">
        <f>IF(GROUPS!H11="","",GROUPS!H11)</f>
        <v>Петар Кочомилески (369)</v>
      </c>
      <c r="D5" s="448"/>
      <c r="E5" s="449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57</v>
      </c>
      <c r="Q5" s="137">
        <f>IF(AND(U9="",T14="",T18=""),"",AP5)</f>
        <v>100</v>
      </c>
      <c r="R5" s="450">
        <f>IF(ISERROR(IF(AND(U9="",T14="",T18=""),"",SUM(AB5:AD5)+(N5-O5)/1000)+(AK5/10000)+(AG5/100000)),"",IF(AND(U9="",T14="",T18=""),"",SUM(AB5:AD5)+(N5-O5)/1000)+(AK5/10000)+(AG5/100000))</f>
        <v>2.9872700000000001</v>
      </c>
      <c r="S5" s="450"/>
      <c r="T5" s="138">
        <f>IF(ISERROR(IF(C5="","",RANK(R5,$R$3:$S$6,0))),"",IF(C5="","",RANK(R5,$R$3:$S$6,0)))</f>
        <v>4</v>
      </c>
      <c r="U5" s="9"/>
      <c r="V5" s="9"/>
      <c r="W5" s="7">
        <v>4</v>
      </c>
      <c r="X5" s="453" t="str">
        <f t="shared" si="0"/>
        <v>Петар Кочомилески (369)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57</v>
      </c>
      <c r="AH5" s="10">
        <f>G9+I9+K9+M9+O9+Q9+S9</f>
        <v>20</v>
      </c>
      <c r="AI5" s="10">
        <f>F14+H14+J14+L14+N14+P14+R14</f>
        <v>16</v>
      </c>
      <c r="AJ5" s="10">
        <f>F18+H18+J18+L18+N18+P18+R18</f>
        <v>21</v>
      </c>
      <c r="AK5" s="451">
        <f t="shared" si="2"/>
        <v>-43</v>
      </c>
      <c r="AL5" s="452"/>
      <c r="AM5" s="10">
        <f>AH3</f>
        <v>34</v>
      </c>
      <c r="AN5" s="10">
        <f>AI6</f>
        <v>33</v>
      </c>
      <c r="AO5" s="10">
        <f>AJ4</f>
        <v>33</v>
      </c>
      <c r="AP5" s="9">
        <f t="shared" si="3"/>
        <v>100</v>
      </c>
    </row>
    <row r="6" spans="2:47" ht="24" customHeight="1" thickBot="1">
      <c r="B6" s="142">
        <v>4</v>
      </c>
      <c r="C6" s="456" t="str">
        <f>IF(GROUPS!H12="","",GROUPS!H12)</f>
        <v>Ненад Тиловски (129)</v>
      </c>
      <c r="D6" s="457"/>
      <c r="E6" s="458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6</v>
      </c>
      <c r="P6" s="150">
        <f>IF(AND(U10="",U14="",U17=""),"",AG6)</f>
        <v>57</v>
      </c>
      <c r="Q6" s="151">
        <f>IF(AND(U10="",U14="",U17=""),"",AP6)</f>
        <v>82</v>
      </c>
      <c r="R6" s="459">
        <f>IF(ISERROR(IF(AND(U10="",U14="",U17=""),"",SUM(AB6:AD6)+(N6-O6)/1000)+(AK6/10000)+(AG6/100000)),"",IF(AND(U10="",U14="",U17=""),"",SUM(AB6:AD6)+(N6-O6)/1000)+(AK6/10000)+(AG6/100000))</f>
        <v>3.9950700000000001</v>
      </c>
      <c r="S6" s="459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57</v>
      </c>
      <c r="AH6" s="10">
        <f>G10+I10+K10+M10+O10+Q10+S10</f>
        <v>11</v>
      </c>
      <c r="AI6" s="10">
        <f>G14+I14+K14+M14+O14+Q14+S14</f>
        <v>33</v>
      </c>
      <c r="AJ6" s="10">
        <f>G17+I17+K17+M17+O17+Q17+S17</f>
        <v>13</v>
      </c>
      <c r="AK6" s="451">
        <f t="shared" si="2"/>
        <v>-25</v>
      </c>
      <c r="AL6" s="452"/>
      <c r="AM6" s="10">
        <f>AH4</f>
        <v>33</v>
      </c>
      <c r="AN6" s="10">
        <f>AI5</f>
        <v>16</v>
      </c>
      <c r="AO6" s="10">
        <f>AJ3</f>
        <v>33</v>
      </c>
      <c r="AP6" s="9">
        <f t="shared" si="3"/>
        <v>82</v>
      </c>
    </row>
    <row r="7" spans="2:47" ht="19.5" thickBot="1">
      <c r="P7" s="153">
        <f>SUM(P3:P6)</f>
        <v>299</v>
      </c>
      <c r="Q7" s="153">
        <f>SUM(Q3:Q6)</f>
        <v>299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Александар Јакимовски</v>
      </c>
      <c r="D9" s="156">
        <v>3</v>
      </c>
      <c r="E9" s="157" t="str">
        <f>IF(C5="","",VLOOKUP(D9,$B$3:$E$6,2,FALSE))</f>
        <v>Петар Кочомилески (369)</v>
      </c>
      <c r="F9" s="158">
        <v>11</v>
      </c>
      <c r="G9" s="159">
        <v>7</v>
      </c>
      <c r="H9" s="160">
        <v>11</v>
      </c>
      <c r="I9" s="159">
        <v>3</v>
      </c>
      <c r="J9" s="158">
        <v>12</v>
      </c>
      <c r="K9" s="161">
        <v>10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Филип Ангела (299)</v>
      </c>
      <c r="D10" s="166">
        <v>4</v>
      </c>
      <c r="E10" s="167" t="str">
        <f>IF(C6="","",VLOOKUP(D10,$B$3:$E$6,2,FALSE))</f>
        <v>Ненад Тиловски (129)</v>
      </c>
      <c r="F10" s="168">
        <v>11</v>
      </c>
      <c r="G10" s="169">
        <v>5</v>
      </c>
      <c r="H10" s="170">
        <v>11</v>
      </c>
      <c r="I10" s="169">
        <v>4</v>
      </c>
      <c r="J10" s="168">
        <v>11</v>
      </c>
      <c r="K10" s="171">
        <v>2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Александар Јакимовски</v>
      </c>
      <c r="D13" s="156">
        <v>2</v>
      </c>
      <c r="E13" s="157" t="str">
        <f>IF(C4="","",VLOOKUP(D13,$B$3:$E$6,2,FALSE))</f>
        <v>Филип Ангела (299)</v>
      </c>
      <c r="F13" s="158">
        <v>11</v>
      </c>
      <c r="G13" s="159">
        <v>8</v>
      </c>
      <c r="H13" s="160">
        <v>11</v>
      </c>
      <c r="I13" s="159">
        <v>7</v>
      </c>
      <c r="J13" s="158">
        <v>11</v>
      </c>
      <c r="K13" s="161">
        <v>4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Петар Кочомилески (369)</v>
      </c>
      <c r="D14" s="166">
        <v>4</v>
      </c>
      <c r="E14" s="167" t="str">
        <f>IF(C6="","",VLOOKUP(D14,$B$3:$E$6,2,FALSE))</f>
        <v>Ненад Тиловски (129)</v>
      </c>
      <c r="F14" s="168">
        <v>7</v>
      </c>
      <c r="G14" s="169">
        <v>11</v>
      </c>
      <c r="H14" s="170">
        <v>3</v>
      </c>
      <c r="I14" s="169">
        <v>11</v>
      </c>
      <c r="J14" s="168">
        <v>6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Александар Јакимовски</v>
      </c>
      <c r="D17" s="156">
        <v>4</v>
      </c>
      <c r="E17" s="157" t="str">
        <f>IF(C6="","",VLOOKUP(D17,$B$3:$E$6,2,FALSE))</f>
        <v>Ненад Тиловски (129)</v>
      </c>
      <c r="F17" s="158">
        <v>11</v>
      </c>
      <c r="G17" s="159">
        <v>4</v>
      </c>
      <c r="H17" s="160">
        <v>11</v>
      </c>
      <c r="I17" s="159">
        <v>8</v>
      </c>
      <c r="J17" s="158">
        <v>11</v>
      </c>
      <c r="K17" s="161">
        <v>1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Петар Кочомилески (369)</v>
      </c>
      <c r="D18" s="166">
        <v>2</v>
      </c>
      <c r="E18" s="167" t="str">
        <f>IF(C4="","",VLOOKUP(D18,$B$3:$E$6,2,FALSE))</f>
        <v>Филип Ангела (299)</v>
      </c>
      <c r="F18" s="168">
        <v>8</v>
      </c>
      <c r="G18" s="169">
        <v>11</v>
      </c>
      <c r="H18" s="170">
        <v>5</v>
      </c>
      <c r="I18" s="169">
        <v>11</v>
      </c>
      <c r="J18" s="168">
        <v>8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workbookViewId="0">
      <selection activeCell="AS16" sqref="AS1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Андреј Стојановски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IF(GROUPS!J9="","",GROUPS!J9)</f>
        <v>Андреј Стојановски</v>
      </c>
      <c r="D3" s="476"/>
      <c r="E3" s="477"/>
      <c r="F3" s="231"/>
      <c r="G3" s="129"/>
      <c r="H3" s="130">
        <f>T13</f>
        <v>3</v>
      </c>
      <c r="I3" s="131">
        <f>U13</f>
        <v>2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2</v>
      </c>
      <c r="P3" s="136">
        <f>IF(AND(T9="",T13="",T17=""),"",AG3)</f>
        <v>114</v>
      </c>
      <c r="Q3" s="137">
        <f>IF(AND(T9="",T13="",T17=""),"",AP3)</f>
        <v>84</v>
      </c>
      <c r="R3" s="450">
        <f>IF(ISERROR(IF(AND(T9="",T13="",T17=""),"",SUM(AB3:AD3)+(N3-O3)/1000)+(AK3/10000)),"",IF(AND(T9="",T13="",T17=""),"",SUM(AB3:AD3)+(N3-O3)/1000)+(AK3/10000)+(AG3/100000))</f>
        <v>6.0111400000000001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Томе Милев (131)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114</v>
      </c>
      <c r="AH3" s="10">
        <f>F9+H9+J9+L9+N9+P9+R9</f>
        <v>33</v>
      </c>
      <c r="AI3" s="10">
        <f>F13+H13+J13+L13+N13+P13+R13</f>
        <v>46</v>
      </c>
      <c r="AJ3" s="10">
        <f>F17+H17+J17+L17+N17+P17+R17</f>
        <v>35</v>
      </c>
      <c r="AK3" s="451">
        <f>SUM(AH3:AJ3)-SUM(AM3:AO3)</f>
        <v>30</v>
      </c>
      <c r="AL3" s="452"/>
      <c r="AM3" s="10">
        <f>AH5</f>
        <v>19</v>
      </c>
      <c r="AN3" s="10">
        <f>AI4</f>
        <v>42</v>
      </c>
      <c r="AO3" s="10">
        <f>AJ6</f>
        <v>23</v>
      </c>
      <c r="AP3" s="9">
        <f>SUM(AM3:AO3)</f>
        <v>84</v>
      </c>
    </row>
    <row r="4" spans="2:47" ht="24" customHeight="1">
      <c r="B4" s="234">
        <v>2</v>
      </c>
      <c r="C4" s="476" t="str">
        <f>IF(GROUPS!J10="","",GROUPS!J10)</f>
        <v>Томе Милев (131)</v>
      </c>
      <c r="D4" s="476"/>
      <c r="E4" s="477"/>
      <c r="F4" s="232">
        <f>U13</f>
        <v>2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8</v>
      </c>
      <c r="O4" s="135">
        <f>IF(AND(T10="",U13="",U18=""),"",SUM(G4,K4,M4))</f>
        <v>3</v>
      </c>
      <c r="P4" s="136">
        <f>IF(AND(T10="",U13="",U18=""),"",AG4)</f>
        <v>108</v>
      </c>
      <c r="Q4" s="137">
        <f>IF(AND(T10="",U13="",U18=""),"",AP4)</f>
        <v>72</v>
      </c>
      <c r="R4" s="450">
        <f>IF(ISERROR(IF(AND(T10="",U13="",U18=""),"",SUM(AB4:AD4)+(N4-O4)/1000)+(AK4/10000)+(AG4/100000)),"",IF(AND(T10="",U13="",U18=""),"",SUM(AB4:AD4)+(N4-O4)/1000)+(AK4/10000)+(AG4/100000))</f>
        <v>5.0096799999999995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Глигор Доневски (385)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108</v>
      </c>
      <c r="AH4" s="10">
        <f>F10+H10+J10+L10+N10+P10+R10</f>
        <v>33</v>
      </c>
      <c r="AI4" s="10">
        <f>G13+I13+K13+M13+O13+Q13+S13</f>
        <v>42</v>
      </c>
      <c r="AJ4" s="10">
        <f>G18+I18+K18+M18+O18+Q18+S18</f>
        <v>33</v>
      </c>
      <c r="AK4" s="451">
        <f t="shared" ref="AK4:AK6" si="2">SUM(AH4:AJ4)-SUM(AM4:AO4)</f>
        <v>36</v>
      </c>
      <c r="AL4" s="452"/>
      <c r="AM4" s="10">
        <f>AH6</f>
        <v>19</v>
      </c>
      <c r="AN4" s="10">
        <f>AI3</f>
        <v>46</v>
      </c>
      <c r="AO4" s="10">
        <f>AJ5</f>
        <v>7</v>
      </c>
      <c r="AP4" s="9">
        <f t="shared" ref="AP4:AP6" si="3">SUM(AM4:AO4)</f>
        <v>72</v>
      </c>
    </row>
    <row r="5" spans="2:47" ht="24" customHeight="1">
      <c r="B5" s="234">
        <v>3</v>
      </c>
      <c r="C5" s="476" t="str">
        <f>IF(GROUPS!J11="","",GROUPS!J11)</f>
        <v>Стефан Белџигеровски (501)</v>
      </c>
      <c r="D5" s="476"/>
      <c r="E5" s="477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41</v>
      </c>
      <c r="Q5" s="137">
        <f>IF(AND(U9="",T14="",T18=""),"",AP5)</f>
        <v>99</v>
      </c>
      <c r="R5" s="450">
        <f>IF(ISERROR(IF(AND(U9="",T14="",T18=""),"",SUM(AB5:AD5)+(N5-O5)/1000)+(AK5/10000)+(AG5/100000)),"",IF(AND(U9="",T14="",T18=""),"",SUM(AB5:AD5)+(N5-O5)/1000)+(AK5/10000)+(AG5/100000))</f>
        <v>2.9856100000000003</v>
      </c>
      <c r="S5" s="450"/>
      <c r="T5" s="138">
        <f>IF(ISERROR(IF(C5="","",RANK(R5,$R$3:$S$6,0))),"",IF(C5="","",RANK(R5,$R$3:$S$6,0)))</f>
        <v>4</v>
      </c>
      <c r="U5" s="9"/>
      <c r="V5" s="9"/>
      <c r="W5" s="7">
        <v>4</v>
      </c>
      <c r="X5" s="453" t="str">
        <f t="shared" si="0"/>
        <v>Стефан Белџигеровски (501)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41</v>
      </c>
      <c r="AH5" s="10">
        <f>G9+I9+K9+M9+O9+Q9+S9</f>
        <v>19</v>
      </c>
      <c r="AI5" s="10">
        <f>F14+H14+J14+L14+N14+P14+R14</f>
        <v>15</v>
      </c>
      <c r="AJ5" s="10">
        <f>F18+H18+J18+L18+N18+P18+R18</f>
        <v>7</v>
      </c>
      <c r="AK5" s="451">
        <f t="shared" si="2"/>
        <v>-58</v>
      </c>
      <c r="AL5" s="452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235">
        <v>4</v>
      </c>
      <c r="C6" s="478" t="str">
        <f>IF(GROUPS!J12="","",GROUPS!J12)</f>
        <v>Глигор Доневски (385)</v>
      </c>
      <c r="D6" s="478"/>
      <c r="E6" s="479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6</v>
      </c>
      <c r="P6" s="150">
        <f>IF(AND(U10="",U14="",U17=""),"",AG6)</f>
        <v>75</v>
      </c>
      <c r="Q6" s="151">
        <f>IF(AND(U10="",U14="",U17=""),"",AP6)</f>
        <v>83</v>
      </c>
      <c r="R6" s="459">
        <f>IF(ISERROR(IF(AND(U10="",U14="",U17=""),"",SUM(AB6:AD6)+(N6-O6)/1000)+(AK6/10000)+(AG6/100000)),"",IF(AND(U10="",U14="",U17=""),"",SUM(AB6:AD6)+(N6-O6)/1000)+(AK6/10000)+(AG6/100000))</f>
        <v>3.99695</v>
      </c>
      <c r="S6" s="459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75</v>
      </c>
      <c r="AH6" s="10">
        <f>G10+I10+K10+M10+O10+Q10+S10</f>
        <v>19</v>
      </c>
      <c r="AI6" s="10">
        <f>G14+I14+K14+M14+O14+Q14+S14</f>
        <v>33</v>
      </c>
      <c r="AJ6" s="10">
        <f>G17+I17+K17+M17+O17+Q17+S17</f>
        <v>23</v>
      </c>
      <c r="AK6" s="451">
        <f t="shared" si="2"/>
        <v>-8</v>
      </c>
      <c r="AL6" s="452"/>
      <c r="AM6" s="10">
        <f>AH4</f>
        <v>33</v>
      </c>
      <c r="AN6" s="10">
        <f>AI5</f>
        <v>15</v>
      </c>
      <c r="AO6" s="10">
        <f>AJ3</f>
        <v>35</v>
      </c>
      <c r="AP6" s="9">
        <f t="shared" si="3"/>
        <v>83</v>
      </c>
    </row>
    <row r="7" spans="2:47" ht="19.5" thickBot="1">
      <c r="P7" s="153">
        <f>SUM(P3:P6)</f>
        <v>338</v>
      </c>
      <c r="Q7" s="153">
        <f>SUM(Q3:Q6)</f>
        <v>338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Андреј Стојановски</v>
      </c>
      <c r="D9" s="156">
        <v>3</v>
      </c>
      <c r="E9" s="157" t="str">
        <f>IF(C5="","",VLOOKUP(D9,$B$3:$E$6,2,FALSE))</f>
        <v>Стефан Белџигеровски (501)</v>
      </c>
      <c r="F9" s="158">
        <v>11</v>
      </c>
      <c r="G9" s="159">
        <v>6</v>
      </c>
      <c r="H9" s="160">
        <v>11</v>
      </c>
      <c r="I9" s="159">
        <v>9</v>
      </c>
      <c r="J9" s="158">
        <v>11</v>
      </c>
      <c r="K9" s="161">
        <v>4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Томе Милев (131)</v>
      </c>
      <c r="D10" s="166">
        <v>4</v>
      </c>
      <c r="E10" s="167" t="str">
        <f>IF(C6="","",VLOOKUP(D10,$B$3:$E$6,2,FALSE))</f>
        <v>Глигор Доневски (385)</v>
      </c>
      <c r="F10" s="168">
        <v>11</v>
      </c>
      <c r="G10" s="169">
        <v>5</v>
      </c>
      <c r="H10" s="170">
        <v>11</v>
      </c>
      <c r="I10" s="169">
        <v>6</v>
      </c>
      <c r="J10" s="168">
        <v>11</v>
      </c>
      <c r="K10" s="171">
        <v>8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Андреј Стојановски</v>
      </c>
      <c r="D13" s="156">
        <v>2</v>
      </c>
      <c r="E13" s="157" t="str">
        <f>IF(C4="","",VLOOKUP(D13,$B$3:$E$6,2,FALSE))</f>
        <v>Томе Милев (131)</v>
      </c>
      <c r="F13" s="158">
        <v>8</v>
      </c>
      <c r="G13" s="159">
        <v>11</v>
      </c>
      <c r="H13" s="160">
        <v>11</v>
      </c>
      <c r="I13" s="159">
        <v>6</v>
      </c>
      <c r="J13" s="158">
        <v>11</v>
      </c>
      <c r="K13" s="161">
        <v>6</v>
      </c>
      <c r="L13" s="160">
        <v>5</v>
      </c>
      <c r="M13" s="159">
        <v>11</v>
      </c>
      <c r="N13" s="158">
        <v>11</v>
      </c>
      <c r="O13" s="161">
        <v>8</v>
      </c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2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0</v>
      </c>
      <c r="AI13" s="10">
        <f>IF(M13="","",IF(M13&gt;L13,1,0))</f>
        <v>1</v>
      </c>
      <c r="AJ13" s="10">
        <f>IF(N13="","",IF(N13&gt;O13,1,0))</f>
        <v>1</v>
      </c>
      <c r="AK13" s="10">
        <f>IF(O13="","",IF(O13&gt;N13,1,0))</f>
        <v>0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Стефан Белџигеровски (501)</v>
      </c>
      <c r="D14" s="166">
        <v>4</v>
      </c>
      <c r="E14" s="167" t="str">
        <f>IF(C6="","",VLOOKUP(D14,$B$3:$E$6,2,FALSE))</f>
        <v>Глигор Доневски (385)</v>
      </c>
      <c r="F14" s="168">
        <v>1</v>
      </c>
      <c r="G14" s="169">
        <v>11</v>
      </c>
      <c r="H14" s="170">
        <v>8</v>
      </c>
      <c r="I14" s="169">
        <v>11</v>
      </c>
      <c r="J14" s="168">
        <v>6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Андреј Стојановски</v>
      </c>
      <c r="D17" s="156">
        <v>4</v>
      </c>
      <c r="E17" s="157" t="str">
        <f>IF(C6="","",VLOOKUP(D17,$B$3:$E$6,2,FALSE))</f>
        <v>Глигор Доневски (385)</v>
      </c>
      <c r="F17" s="158">
        <v>13</v>
      </c>
      <c r="G17" s="159">
        <v>11</v>
      </c>
      <c r="H17" s="160">
        <v>11</v>
      </c>
      <c r="I17" s="159">
        <v>6</v>
      </c>
      <c r="J17" s="158">
        <v>11</v>
      </c>
      <c r="K17" s="161">
        <v>6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Стефан Белџигеровски (501)</v>
      </c>
      <c r="D18" s="166">
        <v>2</v>
      </c>
      <c r="E18" s="167" t="str">
        <f>IF(C4="","",VLOOKUP(D18,$B$3:$E$6,2,FALSE))</f>
        <v>Томе Милев (131)</v>
      </c>
      <c r="F18" s="168">
        <v>3</v>
      </c>
      <c r="G18" s="169">
        <v>11</v>
      </c>
      <c r="H18" s="170">
        <v>2</v>
      </c>
      <c r="I18" s="169">
        <v>11</v>
      </c>
      <c r="J18" s="168">
        <v>2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workbookViewId="0">
      <selection activeCell="C2" sqref="C2:E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IF(GROUPS!D14="","",GROUPS!D14)</f>
        <v/>
      </c>
      <c r="D3" s="476"/>
      <c r="E3" s="47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6" t="str">
        <f>IF(GROUPS!D15="","",GROUPS!D15)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6" t="str">
        <f>IF(GROUPS!D16="","",GROUPS!D16)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IF(GROUPS!D17="","",GROUPS!D17)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30" t="s">
        <v>2</v>
      </c>
      <c r="C2" s="483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84" t="str">
        <f>IF(GROUPS!F14="","",GROUPS!F14)</f>
        <v/>
      </c>
      <c r="D3" s="476"/>
      <c r="E3" s="47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4" t="str">
        <f>IF(GROUPS!F15="","",GROUPS!F15)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4" t="str">
        <f>IF(GROUPS!F16="","",GROUPS!F16)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5" t="str">
        <f>IF(GROUPS!F17="","",GROUPS!F17)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IF(GROUPS!H14="","",GROUPS!H14)</f>
        <v/>
      </c>
      <c r="D3" s="476"/>
      <c r="E3" s="47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6" t="str">
        <f>IF(GROUPS!H15="","",GROUPS!H15)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6" t="str">
        <f>IF(GROUPS!H16="","",GROUPS!H16)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IF(GROUPS!H17="","",GROUPS!H17)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IF(GROUPS!J14="","",GROUPS!J14)</f>
        <v/>
      </c>
      <c r="D3" s="476"/>
      <c r="E3" s="47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6" t="str">
        <f>IF(GROUPS!J15="","",GROUPS!J15)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6" t="str">
        <f>IF(GROUPS!J16="","",GROUPS!J16)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8" t="str">
        <f>IF(GROUPS!J17="","",GROUPS!J17)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30" t="s">
        <v>2</v>
      </c>
      <c r="C2" s="483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84" t="str">
        <f>IF(GROUPS!D19="","",GROUPS!D19)</f>
        <v/>
      </c>
      <c r="D3" s="476"/>
      <c r="E3" s="47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4" t="str">
        <f>IF(GROUPS!D20="","",GROUPS!D20)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4" t="str">
        <f>IF(GROUPS!D21="","",GROUPS!D21)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5" t="str">
        <f>IF(GROUPS!D22="","",GROUPS!D22)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9" t="s">
        <v>3</v>
      </c>
      <c r="D2" s="489"/>
      <c r="E2" s="490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86" t="str">
        <f>IF(GROUPS!F19="","",GROUPS!F19)</f>
        <v/>
      </c>
      <c r="D3" s="487"/>
      <c r="E3" s="48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4" t="str">
        <f>IF(GROUPS!F20="","",GROUPS!F20)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4" t="str">
        <f>IF(GROUPS!F21="","",GROUPS!F21)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5" t="str">
        <f>IF(GROUPS!F22="","",GROUPS!F22)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459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9" t="s">
        <v>3</v>
      </c>
      <c r="D2" s="489"/>
      <c r="E2" s="490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86" t="str">
        <f>IF(GROUPS!H19="","",GROUPS!H19)</f>
        <v/>
      </c>
      <c r="D3" s="487"/>
      <c r="E3" s="48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4" t="str">
        <f>IF(GROUPS!H20="","",GROUPS!H20)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4" t="str">
        <f>IF(GROUPS!H21="","",GROUPS!H21)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5" t="str">
        <f>IF(GROUPS!H22="","",GROUPS!H22)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3:J33"/>
  <sheetViews>
    <sheetView showGridLines="0" topLeftCell="B1" workbookViewId="0">
      <selection activeCell="O9" sqref="O9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Teодор Волкановски (188)</v>
      </c>
      <c r="E4" s="35">
        <f>C4+4</f>
        <v>5</v>
      </c>
      <c r="F4" s="36" t="str">
        <f>IF(VLOOKUP(E4,PARTICIPANTS!$C$3:$D$98,2,FALSE)="","",(VLOOKUP(E4,PARTICIPANTS!$C$3:$D$98,2,FALSE)))</f>
        <v>Нико Доага (190)</v>
      </c>
      <c r="G4" s="35">
        <f>E4+4</f>
        <v>9</v>
      </c>
      <c r="H4" s="36" t="str">
        <f>IF(VLOOKUP(G4,PARTICIPANTS!$C$3:$D$98,2,FALSE)="","",(VLOOKUP(G4,PARTICIPANTS!$C$3:$D$98,2,FALSE)))</f>
        <v>Борис Секулов (130)</v>
      </c>
      <c r="I4" s="35">
        <f>G4+4</f>
        <v>13</v>
      </c>
      <c r="J4" s="36" t="str">
        <f>IF(VLOOKUP(I4,PARTICIPANTS!$C$3:$D$98,2,FALSE)="","",(VLOOKUP(I4,PARTICIPANTS!$C$3:$D$98,2,FALSE)))</f>
        <v>Лука Стојчев (73)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Антонио Аврамски (144)</v>
      </c>
      <c r="E5" s="35">
        <f t="shared" ref="E5:I7" si="0">C5+4</f>
        <v>6</v>
      </c>
      <c r="F5" s="36" t="str">
        <f>IF(VLOOKUP(E5,PARTICIPANTS!$C$3:$D$98,2,FALSE)="","",(VLOOKUP(E5,PARTICIPANTS!$C$3:$D$98,2,FALSE)))</f>
        <v>Кристијан Каламадевски (347)</v>
      </c>
      <c r="G5" s="35">
        <f t="shared" si="0"/>
        <v>10</v>
      </c>
      <c r="H5" s="36" t="str">
        <f>IF(VLOOKUP(G5,PARTICIPANTS!$C$3:$D$98,2,FALSE)="","",(VLOOKUP(G5,PARTICIPANTS!$C$3:$D$98,2,FALSE)))</f>
        <v>Лука Дворник (206)</v>
      </c>
      <c r="I5" s="35">
        <f t="shared" si="0"/>
        <v>14</v>
      </c>
      <c r="J5" s="36" t="str">
        <f>IF(VLOOKUP(I5,PARTICIPANTS!$C$3:$D$98,2,FALSE)="","",(VLOOKUP(I5,PARTICIPANTS!$C$3:$D$98,2,FALSE)))</f>
        <v>Андреј Васевски (203)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Кристијан Митев (420)</v>
      </c>
      <c r="E6" s="35">
        <f t="shared" si="0"/>
        <v>7</v>
      </c>
      <c r="F6" s="36" t="str">
        <f>IF(VLOOKUP(E6,PARTICIPANTS!$C$3:$D$98,2,FALSE)="","",(VLOOKUP(E6,PARTICIPANTS!$C$3:$D$98,2,FALSE)))</f>
        <v>Дарко Китановски (499)</v>
      </c>
      <c r="G6" s="35">
        <f t="shared" si="0"/>
        <v>11</v>
      </c>
      <c r="H6" s="36" t="str">
        <f>IF(VLOOKUP(G6,PARTICIPANTS!$C$3:$D$98,2,FALSE)="","",(VLOOKUP(G6,PARTICIPANTS!$C$3:$D$98,2,FALSE)))</f>
        <v>Андреј Бејковски (440)</v>
      </c>
      <c r="I6" s="35">
        <f t="shared" si="0"/>
        <v>15</v>
      </c>
      <c r="J6" s="36" t="str">
        <f>IF(VLOOKUP(I6,PARTICIPANTS!$C$3:$D$98,2,FALSE)="","",(VLOOKUP(I6,PARTICIPANTS!$C$3:$D$98,2,FALSE)))</f>
        <v>Марко Китановски (500)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>Ведран Рангелов (204)</v>
      </c>
      <c r="G7" s="35">
        <f t="shared" si="0"/>
        <v>12</v>
      </c>
      <c r="H7" s="36" t="str">
        <f>IF(VLOOKUP(G7,PARTICIPANTS!$C$3:$D$98,2,FALSE)="","",(VLOOKUP(G7,PARTICIPANTS!$C$3:$D$98,2,FALSE)))</f>
        <v>Лука Огненоски (15)</v>
      </c>
      <c r="I7" s="35">
        <f t="shared" si="0"/>
        <v>16</v>
      </c>
      <c r="J7" s="36" t="str">
        <f>IF(VLOOKUP(I7,PARTICIPANTS!$C$3:$D$98,2,FALSE)="","",(VLOOKUP(I7,PARTICIPANTS!$C$3:$D$98,2,FALSE)))</f>
        <v>Петар Мукаетов (364)</v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>Даниел Главевски Зхоу  (108)</v>
      </c>
      <c r="E9" s="35">
        <f>C9+4</f>
        <v>21</v>
      </c>
      <c r="F9" s="36" t="str">
        <f>IF(VLOOKUP(E9,PARTICIPANTS!$C$3:$D$98,2,FALSE)="","",(VLOOKUP(E9,PARTICIPANTS!$C$3:$D$98,2,FALSE)))</f>
        <v>Антонио Крстевски (177)</v>
      </c>
      <c r="G9" s="35">
        <f>E9+4</f>
        <v>25</v>
      </c>
      <c r="H9" s="36" t="str">
        <f>IF(VLOOKUP(G9,PARTICIPANTS!$C$3:$D$98,2,FALSE)="","",(VLOOKUP(G9,PARTICIPANTS!$C$3:$D$98,2,FALSE)))</f>
        <v>Александар Јакимовски</v>
      </c>
      <c r="I9" s="35">
        <f>G9+4</f>
        <v>29</v>
      </c>
      <c r="J9" s="36" t="str">
        <f>IF(VLOOKUP(I9,PARTICIPANTS!$C$3:$D$98,2,FALSE)="","",(VLOOKUP(I9,PARTICIPANTS!$C$3:$D$98,2,FALSE)))</f>
        <v>Андреј Стојановски</v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>Љупчо Треновски (404)</v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>Антонио Вељановски (261)</v>
      </c>
      <c r="G10" s="35">
        <f t="shared" si="1"/>
        <v>26</v>
      </c>
      <c r="H10" s="36" t="str">
        <f>IF(VLOOKUP(G10,PARTICIPANTS!$C$3:$D$98,2,FALSE)="","",(VLOOKUP(G10,PARTICIPANTS!$C$3:$D$98,2,FALSE)))</f>
        <v>Филип Ангела (299)</v>
      </c>
      <c r="I10" s="35">
        <f t="shared" si="1"/>
        <v>30</v>
      </c>
      <c r="J10" s="36" t="str">
        <f>IF(VLOOKUP(I10,PARTICIPANTS!$C$3:$D$98,2,FALSE)="","",(VLOOKUP(I10,PARTICIPANTS!$C$3:$D$98,2,FALSE)))</f>
        <v>Томе Милев (131)</v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>Филип Јанчески (21)</v>
      </c>
      <c r="E11" s="35">
        <f t="shared" si="1"/>
        <v>23</v>
      </c>
      <c r="F11" s="36" t="str">
        <f>IF(VLOOKUP(E11,PARTICIPANTS!$C$3:$D$98,2,FALSE)="","",(VLOOKUP(E11,PARTICIPANTS!$C$3:$D$98,2,FALSE)))</f>
        <v>Иван Богатинов (76)</v>
      </c>
      <c r="G11" s="35">
        <f t="shared" si="1"/>
        <v>27</v>
      </c>
      <c r="H11" s="36" t="str">
        <f>IF(VLOOKUP(G11,PARTICIPANTS!$C$3:$D$98,2,FALSE)="","",(VLOOKUP(G11,PARTICIPANTS!$C$3:$D$98,2,FALSE)))</f>
        <v>Петар Кочомилески (369)</v>
      </c>
      <c r="I11" s="35">
        <f t="shared" si="1"/>
        <v>31</v>
      </c>
      <c r="J11" s="36" t="str">
        <f>IF(VLOOKUP(I11,PARTICIPANTS!$C$3:$D$98,2,FALSE)="","",(VLOOKUP(I11,PARTICIPANTS!$C$3:$D$98,2,FALSE)))</f>
        <v>Стефан Белџигеровски (501)</v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>Михаил Стојаноски (345)</v>
      </c>
      <c r="E12" s="35">
        <f t="shared" si="1"/>
        <v>24</v>
      </c>
      <c r="F12" s="36" t="str">
        <f>IF(VLOOKUP(E12,PARTICIPANTS!$C$3:$D$98,2,FALSE)="","",(VLOOKUP(E12,PARTICIPANTS!$C$3:$D$98,2,FALSE)))</f>
        <v>Иван Милков (292)</v>
      </c>
      <c r="G12" s="35">
        <f t="shared" si="1"/>
        <v>28</v>
      </c>
      <c r="H12" s="36" t="str">
        <f>IF(VLOOKUP(G12,PARTICIPANTS!$C$3:$D$98,2,FALSE)="","",(VLOOKUP(G12,PARTICIPANTS!$C$3:$D$98,2,FALSE)))</f>
        <v>Ненад Тиловски (129)</v>
      </c>
      <c r="I12" s="35">
        <f t="shared" si="1"/>
        <v>32</v>
      </c>
      <c r="J12" s="36" t="str">
        <f>IF(VLOOKUP(I12,PARTICIPANTS!$C$3:$D$98,2,FALSE)="","",(VLOOKUP(I12,PARTICIPANTS!$C$3:$D$98,2,FALSE)))</f>
        <v>Глигор Доневски (385)</v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Y13" sqref="Y1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460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9" t="s">
        <v>3</v>
      </c>
      <c r="D2" s="489"/>
      <c r="E2" s="490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86" t="str">
        <f>IF(GROUPS!J19="","",GROUPS!J19)</f>
        <v/>
      </c>
      <c r="D3" s="487"/>
      <c r="E3" s="48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4" t="str">
        <f>IF(GROUPS!J20="","",GROUPS!J20)</f>
        <v/>
      </c>
      <c r="D4" s="476"/>
      <c r="E4" s="477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4" t="str">
        <f>IF(GROUPS!J21="","",GROUPS!J21)</f>
        <v/>
      </c>
      <c r="D5" s="476"/>
      <c r="E5" s="477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5" t="str">
        <f>IF(GROUPS!J22="","",GROUPS!J22)</f>
        <v/>
      </c>
      <c r="D6" s="478"/>
      <c r="E6" s="479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="90" zoomScaleNormal="90" workbookViewId="0">
      <selection activeCell="C12" sqref="C12:D14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91" t="s">
        <v>61</v>
      </c>
      <c r="D1" s="492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302" t="s">
        <v>125</v>
      </c>
      <c r="C2" s="302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Teодор Волкановски (188)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Антонио Аврамски (144)</v>
      </c>
    </row>
    <row r="5" spans="2:42" ht="15.75">
      <c r="B5" s="252" t="s">
        <v>27</v>
      </c>
      <c r="C5" s="244">
        <v>3</v>
      </c>
      <c r="D5" s="245" t="str">
        <f>IF(' II'!$X$2="","",' II'!$X$2)</f>
        <v>Нико Доага (190)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Кристијан Каламадевски (347)</v>
      </c>
    </row>
    <row r="7" spans="2:42" ht="15.75">
      <c r="B7" s="246" t="s">
        <v>29</v>
      </c>
      <c r="C7" s="247">
        <v>5</v>
      </c>
      <c r="D7" s="241" t="str">
        <f>IF(' III'!$X$2="","",' III'!$X$2)</f>
        <v>Борис Секулов (130)</v>
      </c>
      <c r="F7" s="322">
        <v>1</v>
      </c>
      <c r="G7" s="122" t="str">
        <f>IF(F7="","",VLOOKUP(F7,$C$3:$D$8,2,FALSE))</f>
        <v>Teодор Волкановски (188)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Лука Огненоски (15)</v>
      </c>
      <c r="O8" s="321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97" t="s">
        <v>618</v>
      </c>
      <c r="P12" s="102"/>
      <c r="AN12" s="61"/>
    </row>
    <row r="13" spans="2:42" ht="15.75">
      <c r="B13" s="78"/>
      <c r="C13" s="78">
        <v>3</v>
      </c>
      <c r="D13" s="397" t="s">
        <v>619</v>
      </c>
      <c r="P13" s="102"/>
      <c r="Q13" s="121" t="str">
        <f>G7</f>
        <v>Teодор Волкановски (188)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97" t="s">
        <v>620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93" t="str">
        <f>IF(AJ25="","",IF(AJ25&gt;AJ26,AB25,AB26))</f>
        <v/>
      </c>
    </row>
    <row r="16" spans="2:42" ht="15.75">
      <c r="C16" s="78"/>
      <c r="D16" s="74"/>
      <c r="P16" s="102"/>
      <c r="Y16" s="106"/>
      <c r="AM16" s="493" t="str">
        <f>IF(AJ25="","",IF(AJ25&lt;AJ26,AB25,AB26))</f>
        <v/>
      </c>
      <c r="AN16" s="493"/>
      <c r="AO16" s="494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93"/>
      <c r="AN17" s="493"/>
      <c r="AO17" s="494"/>
      <c r="AP17" s="42"/>
    </row>
    <row r="18" spans="3:42" ht="15.75">
      <c r="C18" s="78"/>
      <c r="D18" s="74"/>
      <c r="P18" s="102"/>
      <c r="Y18" s="106"/>
      <c r="AJ18" s="34"/>
      <c r="AM18" s="493"/>
      <c r="AO18" s="494"/>
    </row>
    <row r="19" spans="3:42" ht="16.5" thickBot="1">
      <c r="C19" s="78"/>
      <c r="D19" s="74"/>
      <c r="F19" s="322">
        <v>4</v>
      </c>
      <c r="G19" s="122" t="str">
        <f>IF(F19="","",VLOOKUP(F19,$C$3:$D$8,2,FALSE))</f>
        <v>Кристијан Каламадевски (347)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5" t="str">
        <f>IF(AJ25=AJ26,"",IF(OR(AJ34&gt;AJ35,AJ34&lt;AJ35),"",AB35))</f>
        <v/>
      </c>
    </row>
    <row r="20" spans="3:42" ht="16.5" thickBot="1">
      <c r="C20" s="78"/>
      <c r="D20" s="74"/>
      <c r="F20" s="322">
        <v>6</v>
      </c>
      <c r="G20" s="122" t="str">
        <f>IF(F20="","",VLOOKUP(F20,$C$3:$D$8,2,FALSE))</f>
        <v>Лука Огненоски (15)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7" t="s">
        <v>58</v>
      </c>
      <c r="AO20" s="495"/>
    </row>
    <row r="21" spans="3:42" ht="16.5" thickBot="1">
      <c r="C21" s="78"/>
      <c r="D21" s="74"/>
      <c r="Y21" s="106"/>
      <c r="AK21" s="49"/>
      <c r="AL21" s="49"/>
      <c r="AM21" s="500" t="s">
        <v>59</v>
      </c>
      <c r="AN21" s="498"/>
      <c r="AO21" s="496"/>
      <c r="AP21" s="42"/>
    </row>
    <row r="22" spans="3:42" ht="15.75">
      <c r="C22" s="78"/>
      <c r="D22" s="74"/>
      <c r="Y22" s="106"/>
      <c r="AK22" s="49"/>
      <c r="AL22" s="49"/>
      <c r="AM22" s="501"/>
      <c r="AN22" s="498"/>
      <c r="AO22" s="503" t="s">
        <v>60</v>
      </c>
    </row>
    <row r="23" spans="3:42" ht="16.5" thickBot="1">
      <c r="C23" s="78"/>
      <c r="D23" s="74"/>
      <c r="Y23" s="106"/>
      <c r="AK23" s="49"/>
      <c r="AL23" s="49"/>
      <c r="AM23" s="502"/>
      <c r="AN23" s="499"/>
      <c r="AO23" s="504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506" t="s">
        <v>81</v>
      </c>
      <c r="AM27" s="507"/>
      <c r="AN27" s="507"/>
      <c r="AO27" s="507"/>
      <c r="AP27" s="508"/>
    </row>
    <row r="28" spans="3:42" ht="15.75">
      <c r="C28" s="73"/>
      <c r="D28" s="74"/>
      <c r="Y28" s="106"/>
      <c r="AA28" s="53"/>
      <c r="AK28" s="49"/>
      <c r="AL28" s="378">
        <v>1</v>
      </c>
      <c r="AM28" s="379" t="s">
        <v>82</v>
      </c>
      <c r="AN28" s="509" t="str">
        <f>IF(AJ25="","",IF(AJ25&gt;AJ26,AB25,AB26))</f>
        <v/>
      </c>
      <c r="AO28" s="509"/>
      <c r="AP28" s="509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510" t="str">
        <f>IF(AJ25="","",IF(AJ25&lt;AJ26,AB25,AB26))</f>
        <v/>
      </c>
      <c r="AO29" s="510"/>
      <c r="AP29" s="510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11" t="str">
        <f>IF(AJ25=AJ26,"",IF(AJ34=AJ35,AB34,IF(AJ34&gt;AJ35,AB34,AB35)))</f>
        <v/>
      </c>
      <c r="AO30" s="511"/>
      <c r="AP30" s="511"/>
    </row>
    <row r="31" spans="3:42" ht="15.75">
      <c r="C31" s="73"/>
      <c r="D31" s="74"/>
      <c r="E31" s="48"/>
      <c r="F31" s="322">
        <v>5</v>
      </c>
      <c r="G31" s="122" t="str">
        <f>IF(F31="","",VLOOKUP(F31,$C$3:$D$8,2,FALSE))</f>
        <v>Борис Секулов (130)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11" t="str">
        <f>IF(AJ25=AJ26,"",IF(AJ34=AJ35,AB35,IF(AJ34&lt;AJ35,AB34,AB35)))</f>
        <v/>
      </c>
      <c r="AO31" s="511"/>
      <c r="AP31" s="511"/>
    </row>
    <row r="32" spans="3:42" ht="15.75">
      <c r="C32" s="73"/>
      <c r="D32" s="74"/>
      <c r="E32" s="48"/>
      <c r="F32" s="322">
        <v>2</v>
      </c>
      <c r="G32" s="122" t="str">
        <f>IF(F32="","",VLOOKUP(F32,$C$3:$D$8,2,FALSE))</f>
        <v>Антонио Аврамски (144)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12" t="str">
        <f>IF(O7="","",IF(O7&lt;O8,G7,G8))</f>
        <v/>
      </c>
      <c r="AO32" s="512"/>
      <c r="AP32" s="512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512" t="str">
        <f>IF(O19="","",IF(O19&lt;O20,G19,G20))</f>
        <v/>
      </c>
      <c r="AO33" s="512"/>
      <c r="AP33" s="512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12" t="str">
        <f>IF(O31="","",IF(O31&lt;O32,G31,G32))</f>
        <v/>
      </c>
      <c r="AO34" s="512"/>
      <c r="AP34" s="512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513" t="str">
        <f>IF(O43="","",IF(O43&lt;O44,G43,G44))</f>
        <v/>
      </c>
      <c r="AO35" s="513"/>
      <c r="AP35" s="513"/>
    </row>
    <row r="36" spans="3:42">
      <c r="P36" s="102"/>
      <c r="Y36" s="107"/>
      <c r="AK36" s="49"/>
      <c r="AL36" s="190"/>
      <c r="AM36" s="191"/>
      <c r="AN36" s="514"/>
      <c r="AO36" s="514"/>
      <c r="AP36" s="514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505"/>
      <c r="AO37" s="505"/>
      <c r="AP37" s="505"/>
    </row>
    <row r="38" spans="3:42">
      <c r="P38" s="108"/>
      <c r="Q38" s="121" t="str">
        <f>G44</f>
        <v>Нико Доага (190)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505"/>
      <c r="AO38" s="505"/>
      <c r="AP38" s="505"/>
    </row>
    <row r="39" spans="3:42">
      <c r="P39" s="102"/>
      <c r="AK39" s="49"/>
      <c r="AL39" s="189"/>
      <c r="AM39" s="75"/>
      <c r="AN39" s="505"/>
      <c r="AO39" s="505"/>
      <c r="AP39" s="505"/>
    </row>
    <row r="40" spans="3:42">
      <c r="P40" s="102"/>
      <c r="AK40" s="49"/>
      <c r="AL40" s="189"/>
      <c r="AM40" s="75"/>
      <c r="AN40" s="505"/>
      <c r="AO40" s="505"/>
      <c r="AP40" s="505"/>
    </row>
    <row r="41" spans="3:42">
      <c r="C41" s="42"/>
      <c r="D41" s="42"/>
      <c r="O41" s="34"/>
      <c r="P41" s="102"/>
      <c r="AK41" s="49"/>
      <c r="AL41" s="189"/>
      <c r="AM41" s="75"/>
      <c r="AN41" s="505"/>
      <c r="AO41" s="505"/>
      <c r="AP41" s="505"/>
    </row>
    <row r="42" spans="3:42">
      <c r="E42" s="48"/>
      <c r="O42" s="34"/>
      <c r="P42" s="102"/>
      <c r="AK42" s="49"/>
      <c r="AL42" s="189"/>
      <c r="AM42" s="75"/>
      <c r="AN42" s="505"/>
      <c r="AO42" s="505"/>
      <c r="AP42" s="505"/>
    </row>
    <row r="43" spans="3:42">
      <c r="E43" s="48"/>
      <c r="O43" s="323"/>
      <c r="AK43" s="49"/>
      <c r="AL43" s="189"/>
      <c r="AM43" s="75"/>
      <c r="AN43" s="505"/>
      <c r="AO43" s="505"/>
      <c r="AP43" s="505"/>
    </row>
    <row r="44" spans="3:42">
      <c r="E44" s="48"/>
      <c r="F44" s="322">
        <v>3</v>
      </c>
      <c r="G44" s="122" t="str">
        <f>IF(F44="","",VLOOKUP(F44,$C$3:$D$8,2,FALSE))</f>
        <v>Нико Доага (190)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505"/>
      <c r="AO50" s="505"/>
      <c r="AP50" s="505"/>
    </row>
    <row r="51" spans="3:42">
      <c r="AM51" s="75"/>
      <c r="AN51" s="505"/>
      <c r="AO51" s="505"/>
      <c r="AP51" s="505"/>
    </row>
    <row r="52" spans="3:42">
      <c r="AM52" s="75"/>
      <c r="AN52" s="505"/>
      <c r="AO52" s="505"/>
      <c r="AP52" s="505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G26" sqref="G26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15" t="s">
        <v>61</v>
      </c>
      <c r="D1" s="492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302" t="s">
        <v>125</v>
      </c>
      <c r="C2" s="302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Teодор Волкановски (188)</v>
      </c>
    </row>
    <row r="4" spans="2:47" ht="16.5" thickBot="1">
      <c r="B4" s="64" t="s">
        <v>55</v>
      </c>
      <c r="C4" s="64">
        <v>2</v>
      </c>
      <c r="D4" s="26" t="str">
        <f>IF(' I'!$X$3="","",' I'!$X$3)</f>
        <v>Антонио Аврамски (144)</v>
      </c>
    </row>
    <row r="5" spans="2:47" ht="15.75">
      <c r="B5" s="64" t="s">
        <v>27</v>
      </c>
      <c r="C5" s="64">
        <v>3</v>
      </c>
      <c r="D5" s="29" t="str">
        <f>IF(' II'!$X$2="","",' II'!$X$2)</f>
        <v>Нико Доага (190)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Кристијан Каламадевски (347)</v>
      </c>
    </row>
    <row r="7" spans="2:47" ht="15.75">
      <c r="B7" s="64" t="s">
        <v>29</v>
      </c>
      <c r="C7" s="64">
        <v>5</v>
      </c>
      <c r="D7" s="25" t="str">
        <f>IF(' III'!$X$2="","",' III'!$X$2)</f>
        <v>Борис Секулов (130)</v>
      </c>
      <c r="F7" s="396">
        <v>1</v>
      </c>
      <c r="G7" s="177" t="str">
        <f>IF(F7="","",VLOOKUP(F7,$C$3:$D$10,2,FALSE))</f>
        <v>Teодор Волкановски (188)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>Лука Огненоски (15)</v>
      </c>
      <c r="F8" s="396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>Лука Стојчев (73)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Андреј Васевски (203)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97" t="s">
        <v>618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97" t="s">
        <v>619</v>
      </c>
      <c r="P15" s="102"/>
      <c r="Y15" s="105"/>
      <c r="AN15" s="493" t="str">
        <f>IF(AJ25="","",IF(AJ25&gt;AJ26,AB25,AB26))</f>
        <v/>
      </c>
    </row>
    <row r="16" spans="2:47" ht="15.75">
      <c r="B16" s="78"/>
      <c r="C16" s="78">
        <v>5</v>
      </c>
      <c r="D16" s="397" t="s">
        <v>620</v>
      </c>
      <c r="P16" s="102"/>
      <c r="Y16" s="106"/>
      <c r="AM16" s="493" t="str">
        <f>IF(AJ25="","",IF(AJ25&lt;AJ26,AB25,AB26))</f>
        <v/>
      </c>
      <c r="AN16" s="493"/>
      <c r="AO16" s="494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97" t="s">
        <v>621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93"/>
      <c r="AN17" s="493"/>
      <c r="AO17" s="494"/>
    </row>
    <row r="18" spans="1:42" ht="15.75">
      <c r="B18" s="78"/>
      <c r="C18" s="78"/>
      <c r="D18" s="74"/>
      <c r="P18" s="102"/>
      <c r="Y18" s="106"/>
      <c r="AJ18" s="34"/>
      <c r="AM18" s="493"/>
      <c r="AO18" s="494"/>
    </row>
    <row r="19" spans="1:42" ht="16.5" thickBot="1">
      <c r="A19" s="49"/>
      <c r="B19" s="49"/>
      <c r="C19" s="78"/>
      <c r="D19" s="74"/>
      <c r="F19" s="396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5" t="str">
        <f>IF(AJ25=AJ26,"",IF(OR(AJ34&gt;AJ35,AJ34&lt;AJ35),"",AB35))</f>
        <v/>
      </c>
    </row>
    <row r="20" spans="1:42" ht="16.5" thickBot="1">
      <c r="A20" s="49"/>
      <c r="B20" s="49"/>
      <c r="C20" s="78"/>
      <c r="D20" s="391">
        <v>5.7</v>
      </c>
      <c r="F20" s="396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7" t="s">
        <v>58</v>
      </c>
      <c r="AO20" s="495"/>
    </row>
    <row r="21" spans="1:42" s="42" customFormat="1" ht="16.149999999999999" customHeight="1" thickBot="1">
      <c r="A21" s="49"/>
      <c r="B21" s="49"/>
      <c r="C21" s="516" t="s">
        <v>622</v>
      </c>
      <c r="D21" s="516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500" t="s">
        <v>59</v>
      </c>
      <c r="AN21" s="498"/>
      <c r="AO21" s="496"/>
    </row>
    <row r="22" spans="1:42" ht="15.6" customHeight="1">
      <c r="A22" s="49"/>
      <c r="B22" s="49"/>
      <c r="C22" s="516"/>
      <c r="D22" s="516"/>
      <c r="Y22" s="106"/>
      <c r="AK22" s="49"/>
      <c r="AL22" s="49"/>
      <c r="AM22" s="501"/>
      <c r="AN22" s="498"/>
      <c r="AO22" s="503" t="s">
        <v>60</v>
      </c>
    </row>
    <row r="23" spans="1:42" ht="16.149999999999999" customHeight="1" thickBot="1">
      <c r="A23" s="49"/>
      <c r="B23" s="49"/>
      <c r="C23" s="516"/>
      <c r="D23" s="516"/>
      <c r="Y23" s="106"/>
      <c r="AK23" s="49"/>
      <c r="AL23" s="49"/>
      <c r="AM23" s="502"/>
      <c r="AN23" s="499"/>
      <c r="AO23" s="504"/>
    </row>
    <row r="24" spans="1:42" ht="15.6" customHeight="1">
      <c r="A24" s="49"/>
      <c r="B24" s="49"/>
      <c r="C24" s="516"/>
      <c r="D24" s="516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506" t="s">
        <v>81</v>
      </c>
      <c r="AM27" s="507"/>
      <c r="AN27" s="507"/>
      <c r="AO27" s="507"/>
      <c r="AP27" s="508"/>
    </row>
    <row r="28" spans="1:42" ht="15.75">
      <c r="C28" s="73"/>
      <c r="D28" s="74"/>
      <c r="Y28" s="106"/>
      <c r="AA28" s="53"/>
      <c r="AK28" s="49"/>
      <c r="AL28" s="378">
        <v>1</v>
      </c>
      <c r="AM28" s="379" t="s">
        <v>82</v>
      </c>
      <c r="AN28" s="509" t="str">
        <f>IF(AJ25="","",IF(AJ25&gt;AJ26,AB25,AB26))</f>
        <v/>
      </c>
      <c r="AO28" s="509"/>
      <c r="AP28" s="509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510" t="str">
        <f>IF(AJ25="","",IF(AJ25&lt;AJ26,AB25,AB26))</f>
        <v/>
      </c>
      <c r="AO29" s="510"/>
      <c r="AP29" s="510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11" t="str">
        <f>IF(AJ25=AJ26,"",IF(AJ34=AJ35,AB34,IF(AJ34&gt;AJ35,AB34,AB35)))</f>
        <v/>
      </c>
      <c r="AO30" s="511"/>
      <c r="AP30" s="511"/>
    </row>
    <row r="31" spans="1:42" ht="15.75">
      <c r="C31" s="73"/>
      <c r="D31" s="391">
        <v>5.7</v>
      </c>
      <c r="F31" s="396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11" t="str">
        <f>IF(AJ25=AJ26,"",IF(AJ34=AJ35,AB35,IF(AJ34&lt;AJ35,AB34,AB35)))</f>
        <v/>
      </c>
      <c r="AO31" s="511"/>
      <c r="AP31" s="511"/>
    </row>
    <row r="32" spans="1:42" ht="15.75">
      <c r="C32" s="73"/>
      <c r="D32" s="74"/>
      <c r="F32" s="396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12" t="str">
        <f>IF(O7="","",IF(O7&lt;O8,G7,G8))</f>
        <v/>
      </c>
      <c r="AO32" s="512"/>
      <c r="AP32" s="512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512" t="str">
        <f>IF(O19="","",IF(O19&lt;O20,G19,G20))</f>
        <v/>
      </c>
      <c r="AO33" s="512"/>
      <c r="AP33" s="512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12" t="str">
        <f>IF(O31="","",IF(O31&lt;O32,G31,G32))</f>
        <v/>
      </c>
      <c r="AO34" s="512"/>
      <c r="AP34" s="512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512" t="str">
        <f>IF(O43="","",IF(O43&lt;O44,G43,G44))</f>
        <v/>
      </c>
      <c r="AO35" s="512"/>
      <c r="AP35" s="512"/>
    </row>
    <row r="36" spans="3:42">
      <c r="P36" s="102"/>
      <c r="Y36" s="107"/>
      <c r="AK36" s="49"/>
      <c r="AL36" s="189"/>
      <c r="AM36" s="75"/>
      <c r="AN36" s="505"/>
      <c r="AO36" s="505"/>
      <c r="AP36" s="505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505"/>
      <c r="AO37" s="505"/>
      <c r="AP37" s="505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505"/>
      <c r="AO38" s="505"/>
      <c r="AP38" s="505"/>
    </row>
    <row r="39" spans="3:42">
      <c r="P39" s="102"/>
      <c r="AK39" s="49"/>
      <c r="AL39" s="189"/>
      <c r="AM39" s="75"/>
      <c r="AN39" s="505"/>
      <c r="AO39" s="505"/>
      <c r="AP39" s="505"/>
    </row>
    <row r="40" spans="3:42">
      <c r="P40" s="102"/>
      <c r="AK40" s="49"/>
      <c r="AL40" s="189"/>
      <c r="AM40" s="75"/>
      <c r="AN40" s="505"/>
      <c r="AO40" s="505"/>
      <c r="AP40" s="505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505"/>
      <c r="AO41" s="505"/>
      <c r="AP41" s="505"/>
    </row>
    <row r="42" spans="3:42">
      <c r="O42" s="34"/>
      <c r="P42" s="102"/>
      <c r="AK42" s="49"/>
      <c r="AL42" s="189"/>
      <c r="AM42" s="75"/>
      <c r="AN42" s="505"/>
      <c r="AO42" s="505"/>
      <c r="AP42" s="505"/>
    </row>
    <row r="43" spans="3:42">
      <c r="F43" s="396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505"/>
      <c r="AO43" s="505"/>
      <c r="AP43" s="505"/>
    </row>
    <row r="44" spans="3:42">
      <c r="F44" s="396">
        <v>3</v>
      </c>
      <c r="G44" s="177" t="str">
        <f>IF(F44="","",VLOOKUP(F44,$C$3:$D$10,2,FALSE))</f>
        <v>Нико Доага (190)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505"/>
      <c r="AO50" s="505"/>
      <c r="AP50" s="505"/>
    </row>
    <row r="51" spans="6:42">
      <c r="AM51" s="75"/>
      <c r="AN51" s="505"/>
      <c r="AO51" s="505"/>
      <c r="AP51" s="505"/>
    </row>
    <row r="52" spans="6:42">
      <c r="AM52" s="75"/>
      <c r="AN52" s="505"/>
      <c r="AO52" s="505"/>
      <c r="AP52" s="505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workbookViewId="0">
      <selection activeCell="E16" sqref="E16"/>
    </sheetView>
  </sheetViews>
  <sheetFormatPr defaultRowHeight="15"/>
  <cols>
    <col min="2" max="2" width="11.5703125" customWidth="1"/>
    <col min="4" max="4" width="31.42578125" customWidth="1"/>
    <col min="5" max="5" width="14.85546875" style="398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91" t="s">
        <v>61</v>
      </c>
      <c r="D1" s="492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302" t="s">
        <v>125</v>
      </c>
      <c r="C2" s="302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Teодор Волкановски (188)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Антонио Аврамски (144)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Нико Доага (190)</v>
      </c>
      <c r="E5" s="398">
        <v>1</v>
      </c>
      <c r="F5" s="181">
        <v>1</v>
      </c>
      <c r="G5" s="182" t="str">
        <f>IF(F5="","",VLOOKUP(F5,$C$3:$D$18,2,FALSE))</f>
        <v>Teодор Волкановски (188)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Кристијан Каламадевски (347)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Борис Секулов (130)</v>
      </c>
      <c r="F7" s="179"/>
      <c r="P7" s="102"/>
      <c r="Q7" s="122" t="str">
        <f>G5</f>
        <v>Teодор Волкановски (188)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Лука Огненоски (15)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75">
      <c r="B9" s="252" t="s">
        <v>30</v>
      </c>
      <c r="C9" s="244">
        <v>7</v>
      </c>
      <c r="D9" s="245" t="str">
        <f>IF(IV!$X$2="","",IV!$X$2)</f>
        <v>Лука Стојчев (73)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Андреј Васевски (203)</v>
      </c>
      <c r="E10" s="398" t="s">
        <v>643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>Даниел Главевски Зхоу  (108)</v>
      </c>
      <c r="E11" s="398" t="s">
        <v>643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>Љупчо Треновски (404)</v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>Антонио Крстевски (177)</v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>Антонио Вељановски (261)</v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75">
      <c r="C15" s="78"/>
      <c r="D15" s="74"/>
      <c r="F15" s="179"/>
      <c r="Z15" s="102"/>
      <c r="AI15" s="105"/>
      <c r="AX15" s="493" t="str">
        <f>IF(AT25="","",IF(AT25&gt;AT26,AL25,AL26))</f>
        <v/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93" t="str">
        <f>IF(AT25="","",IF(AT25&lt;AT26,AL25,AL26))</f>
        <v/>
      </c>
      <c r="AX16" s="493"/>
      <c r="AY16" s="494" t="str">
        <f>IF(AT25=AT26,"",IF(AT34=AT35,AL34,IF(AT34&gt;AT35,AL34,AL35)))</f>
        <v/>
      </c>
    </row>
    <row r="17" spans="3:52" ht="15.75">
      <c r="C17" s="78"/>
      <c r="D17" s="74"/>
      <c r="E17" s="398">
        <v>5.7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93"/>
      <c r="AX17" s="493"/>
      <c r="AY17" s="494"/>
      <c r="AZ17" s="42"/>
    </row>
    <row r="18" spans="3:52" ht="15.75">
      <c r="C18" s="78"/>
      <c r="D18" s="74"/>
      <c r="F18" s="179"/>
      <c r="P18" s="102"/>
      <c r="Z18" s="102"/>
      <c r="AI18" s="106"/>
      <c r="AT18" s="34"/>
      <c r="AW18" s="493"/>
      <c r="AY18" s="494"/>
    </row>
    <row r="19" spans="3:52" ht="16.5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5" t="str">
        <f>IF(AT25=AT26,"",IF(OR(AT34&gt;AT35,AT34&lt;AT35),"",AL35))</f>
        <v/>
      </c>
    </row>
    <row r="20" spans="3:52" ht="16.5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17" t="s">
        <v>58</v>
      </c>
      <c r="AY20" s="495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20" t="s">
        <v>59</v>
      </c>
      <c r="AX21" s="518"/>
      <c r="AY21" s="496"/>
      <c r="AZ21" s="42"/>
    </row>
    <row r="22" spans="3:52" ht="15.75">
      <c r="C22" s="78"/>
      <c r="D22" s="74"/>
      <c r="E22" s="398" t="s">
        <v>641</v>
      </c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21"/>
      <c r="AX22" s="518"/>
      <c r="AY22" s="523" t="s">
        <v>60</v>
      </c>
    </row>
    <row r="23" spans="3:52" ht="16.5" thickBot="1">
      <c r="C23" s="78"/>
      <c r="D23" s="74"/>
      <c r="E23" s="398">
        <v>9.11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22"/>
      <c r="AX23" s="519"/>
      <c r="AY23" s="524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506" t="s">
        <v>81</v>
      </c>
      <c r="AW27" s="507"/>
      <c r="AX27" s="507"/>
      <c r="AY27" s="507"/>
      <c r="AZ27" s="508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25" t="str">
        <f>IF(AT25="","",IF(AT25&gt;AT26,AL25,AL26))</f>
        <v/>
      </c>
      <c r="AY28" s="525"/>
      <c r="AZ28" s="525"/>
    </row>
    <row r="29" spans="3:52" ht="15.75">
      <c r="C29" s="73"/>
      <c r="D29" s="74"/>
      <c r="E29" s="398">
        <v>3</v>
      </c>
      <c r="F29" s="181">
        <v>3</v>
      </c>
      <c r="G29" s="182" t="str">
        <f>IF(F29="","",VLOOKUP(F29,$C$3:$D$18,2,FALSE))</f>
        <v>Нико Доага (190)</v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510" t="str">
        <f>IF(AT25="","",IF(AT25&lt;AT26,AL25,AL26))</f>
        <v/>
      </c>
      <c r="AY29" s="510"/>
      <c r="AZ29" s="510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11" t="str">
        <f>IF(AT25=AT26,"",IF(AT34=AT35,AL34,IF(AT34&gt;AT35,AL34,AL35)))</f>
        <v/>
      </c>
      <c r="AY30" s="511"/>
      <c r="AZ30" s="511"/>
    </row>
    <row r="31" spans="3:52" ht="15.75">
      <c r="C31" s="73"/>
      <c r="D31" s="74"/>
      <c r="F31" s="179"/>
      <c r="P31" s="102"/>
      <c r="Q31" s="122" t="str">
        <f>G29</f>
        <v>Нико Доага (190)</v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11" t="str">
        <f>IF(AT25=AT26,"",IF(AT34=AT35,AL35,IF(AT34&lt;AT35,AL34,AL35)))</f>
        <v/>
      </c>
      <c r="AY31" s="511"/>
      <c r="AZ31" s="511"/>
    </row>
    <row r="32" spans="3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512" t="str">
        <f>IF(Y7="","",IF(Y7&lt;Y8,Q7,Q8))</f>
        <v/>
      </c>
      <c r="AY32" s="512"/>
      <c r="AZ32" s="512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512" t="str">
        <f>IF(Y19="","",IF(Y19&lt;Y20,Q19,Q20))</f>
        <v/>
      </c>
      <c r="AY33" s="512"/>
      <c r="AZ33" s="512"/>
    </row>
    <row r="34" spans="3:52" ht="15.75">
      <c r="C34" s="73"/>
      <c r="D34" s="74"/>
      <c r="E34" s="398" t="s">
        <v>642</v>
      </c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12" t="str">
        <f>IF(Y31="","",IF(Y31&lt;Y32,Q31,Q32))</f>
        <v/>
      </c>
      <c r="AY34" s="512"/>
      <c r="AZ34" s="512"/>
    </row>
    <row r="35" spans="3:52">
      <c r="E35" s="398" t="s">
        <v>642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513" t="str">
        <f>IF(Y43="","",IF(Y43&lt;Y44,Q43,Q44))</f>
        <v/>
      </c>
      <c r="AY35" s="513"/>
      <c r="AZ35" s="513"/>
    </row>
    <row r="36" spans="3:52">
      <c r="F36" s="179"/>
      <c r="Z36" s="102"/>
      <c r="AI36" s="107"/>
      <c r="AU36" s="49"/>
      <c r="AV36" s="190"/>
      <c r="AW36" s="191"/>
      <c r="AX36" s="514"/>
      <c r="AY36" s="514"/>
      <c r="AZ36" s="514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505"/>
      <c r="AY37" s="505"/>
      <c r="AZ37" s="505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505"/>
      <c r="AY38" s="505"/>
      <c r="AZ38" s="505"/>
    </row>
    <row r="39" spans="3:52">
      <c r="F39" s="179"/>
      <c r="Z39" s="102"/>
      <c r="AU39" s="49"/>
      <c r="AV39" s="189"/>
      <c r="AW39" s="75"/>
      <c r="AX39" s="505"/>
      <c r="AY39" s="505"/>
      <c r="AZ39" s="505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505"/>
      <c r="AY40" s="505"/>
      <c r="AZ40" s="505"/>
    </row>
    <row r="41" spans="3:52">
      <c r="C41" s="42"/>
      <c r="D41" s="42"/>
      <c r="E41" s="398">
        <v>5.7</v>
      </c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505"/>
      <c r="AY41" s="505"/>
      <c r="AZ41" s="505"/>
    </row>
    <row r="42" spans="3:52">
      <c r="F42" s="179"/>
      <c r="P42" s="102"/>
      <c r="Y42" s="34"/>
      <c r="Z42" s="102"/>
      <c r="AU42" s="49"/>
      <c r="AV42" s="189"/>
      <c r="AW42" s="75"/>
      <c r="AX42" s="505"/>
      <c r="AY42" s="505"/>
      <c r="AZ42" s="505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505"/>
      <c r="AY43" s="505"/>
      <c r="AZ43" s="505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E46" s="398">
        <v>9.11</v>
      </c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 s="398" t="s">
        <v>642</v>
      </c>
      <c r="F47" s="180"/>
      <c r="G47" s="177" t="str">
        <f>IF(F47="","",VLOOKUP(F47,$C$3:$D$18,2,FALSE))</f>
        <v/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505"/>
      <c r="AY50" s="505"/>
      <c r="AZ50" s="505"/>
    </row>
    <row r="51" spans="3:52">
      <c r="AW51" s="75"/>
      <c r="AX51" s="505"/>
      <c r="AY51" s="505"/>
      <c r="AZ51" s="505"/>
    </row>
    <row r="52" spans="3:52">
      <c r="AW52" s="75"/>
      <c r="AX52" s="505"/>
      <c r="AY52" s="505"/>
      <c r="AZ52" s="505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workbookViewId="0">
      <selection activeCell="G16" sqref="G16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15" t="s">
        <v>61</v>
      </c>
      <c r="D1" s="492"/>
      <c r="E1" t="s">
        <v>722</v>
      </c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302" t="s">
        <v>125</v>
      </c>
      <c r="C2" s="302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Teодор Волкановски (188)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Антонио Аврамски (144)</v>
      </c>
      <c r="E4">
        <v>1</v>
      </c>
      <c r="F4" s="178">
        <v>1</v>
      </c>
      <c r="G4" s="177" t="str">
        <f>IF(F4="","",VLOOKUP(F4,$C$3:$D$18,2,FALSE))</f>
        <v>Teодор Волкановски (188)</v>
      </c>
      <c r="H4" s="101">
        <v>11</v>
      </c>
      <c r="I4" s="101">
        <v>11</v>
      </c>
      <c r="J4" s="101">
        <v>11</v>
      </c>
      <c r="K4" s="101"/>
      <c r="L4" s="101"/>
      <c r="M4" s="101"/>
      <c r="N4" s="101"/>
      <c r="O4" s="19">
        <f>IF(H4="","",SUMPRODUCT(--(H4:N4&gt;H5:N5)))</f>
        <v>3</v>
      </c>
    </row>
    <row r="5" spans="2:57" ht="15.75">
      <c r="B5" s="64" t="s">
        <v>27</v>
      </c>
      <c r="C5" s="64">
        <v>3</v>
      </c>
      <c r="D5" s="29" t="str">
        <f>IF(' II'!$X$2="","",' II'!$X$2)</f>
        <v>Нико Доага (190)</v>
      </c>
      <c r="E5">
        <v>2</v>
      </c>
      <c r="F5" s="180">
        <v>4</v>
      </c>
      <c r="G5" s="177" t="str">
        <f>IF(F5="","",VLOOKUP(F5,$C$3:$D$18,2,FALSE))</f>
        <v>Кристијан Каламадевски (347)</v>
      </c>
      <c r="H5" s="101">
        <v>1</v>
      </c>
      <c r="I5" s="101">
        <v>6</v>
      </c>
      <c r="J5" s="101">
        <v>5</v>
      </c>
      <c r="K5" s="101"/>
      <c r="L5" s="101"/>
      <c r="M5" s="101"/>
      <c r="N5" s="101"/>
      <c r="O5" s="19">
        <f>IF(H4="","",SUMPRODUCT(--(H4:N4&lt;H5:N5)))</f>
        <v>0</v>
      </c>
    </row>
    <row r="6" spans="2:57" ht="16.5" thickBot="1">
      <c r="B6" s="64" t="s">
        <v>54</v>
      </c>
      <c r="C6" s="64">
        <v>4</v>
      </c>
      <c r="D6" s="30" t="str">
        <f>IF(' II'!$X$3="","",' II'!$X$3)</f>
        <v>Кристијан Каламадевски (347)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Борис Секулов (130)</v>
      </c>
      <c r="F7" s="179"/>
      <c r="P7" s="102"/>
      <c r="Q7" s="122" t="str">
        <f>IF(O4="","",IF(O4&gt;O5,G4,G5))</f>
        <v>Teодор Волкановски (188)</v>
      </c>
      <c r="R7" s="101">
        <v>11</v>
      </c>
      <c r="S7" s="101">
        <v>11</v>
      </c>
      <c r="T7" s="101">
        <v>11</v>
      </c>
      <c r="U7" s="101"/>
      <c r="V7" s="101"/>
      <c r="W7" s="101"/>
      <c r="X7" s="101"/>
      <c r="Y7" s="19">
        <f>IF(R7="","",SUMPRODUCT(--(R7:X7&gt;R8:X8)))</f>
        <v>3</v>
      </c>
    </row>
    <row r="8" spans="2:57" ht="16.5" thickBot="1">
      <c r="B8" s="64" t="s">
        <v>53</v>
      </c>
      <c r="C8" s="64">
        <v>6</v>
      </c>
      <c r="D8" s="26" t="str">
        <f>IF(' III'!$X$3="","",' III'!$X$3)</f>
        <v>Лука Огненоски (15)</v>
      </c>
      <c r="F8" s="179"/>
      <c r="P8" s="108"/>
      <c r="Q8" s="122" t="str">
        <f>IF(O10="","",IF(O10&gt;O11,G10,G11))</f>
        <v>Љупчо Треновски (404)</v>
      </c>
      <c r="R8" s="101">
        <v>5</v>
      </c>
      <c r="S8" s="101">
        <v>5</v>
      </c>
      <c r="T8" s="101">
        <v>6</v>
      </c>
      <c r="U8" s="101"/>
      <c r="V8" s="101"/>
      <c r="W8" s="101"/>
      <c r="X8" s="101"/>
      <c r="Y8" s="19">
        <f>IF(R7="","",SUMPRODUCT(--(R7:X7&lt;R8:X8)))</f>
        <v>0</v>
      </c>
    </row>
    <row r="9" spans="2:57" ht="15.75">
      <c r="B9" s="64" t="s">
        <v>30</v>
      </c>
      <c r="C9" s="64">
        <v>7</v>
      </c>
      <c r="D9" s="29" t="str">
        <f>IF(IV!$X$2="","",IV!$X$2)</f>
        <v>Лука Стојчев (73)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Андреј Васевски (203)</v>
      </c>
      <c r="E10">
        <v>3</v>
      </c>
      <c r="F10" s="178">
        <v>10</v>
      </c>
      <c r="G10" s="177" t="str">
        <f>IF(F10="","",VLOOKUP(F10,$C$3:$D$18,2,FALSE))</f>
        <v>Љупчо Треновски (404)</v>
      </c>
      <c r="H10" s="101">
        <v>11</v>
      </c>
      <c r="I10" s="101">
        <v>12</v>
      </c>
      <c r="J10" s="101">
        <v>11</v>
      </c>
      <c r="K10" s="101"/>
      <c r="L10" s="101"/>
      <c r="M10" s="101"/>
      <c r="N10" s="101"/>
      <c r="O10" s="19">
        <f>IF(H10="","",SUMPRODUCT(--(H10:N10&gt;H11:N11)))</f>
        <v>3</v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>Даниел Главевски Зхоу  (108)</v>
      </c>
      <c r="E11" s="398" t="s">
        <v>629</v>
      </c>
      <c r="F11" s="180">
        <v>15</v>
      </c>
      <c r="G11" s="177" t="str">
        <f>IF(F11="","",VLOOKUP(F11,$C$3:$D$18,2,FALSE))</f>
        <v>Андреј Стојановски</v>
      </c>
      <c r="H11" s="101">
        <v>9</v>
      </c>
      <c r="I11" s="101">
        <v>10</v>
      </c>
      <c r="J11" s="101">
        <v>9</v>
      </c>
      <c r="K11" s="101"/>
      <c r="L11" s="101"/>
      <c r="M11" s="101"/>
      <c r="N11" s="101"/>
      <c r="O11" s="19">
        <f>IF(H10="","",SUMPRODUCT(--(H10:N10&lt;H11:N11)))</f>
        <v>0</v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>Љупчо Треновски (404)</v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>Антонио Крстевски (177)</v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>Teодор Волкановски (188)</v>
      </c>
      <c r="AB13" s="101">
        <v>12</v>
      </c>
      <c r="AC13" s="101">
        <v>6</v>
      </c>
      <c r="AD13" s="101">
        <v>11</v>
      </c>
      <c r="AE13" s="101">
        <v>11</v>
      </c>
      <c r="AF13" s="101">
        <v>7</v>
      </c>
      <c r="AG13" s="101"/>
      <c r="AH13" s="101"/>
      <c r="AI13" s="19">
        <f>IF(AB13="","",SUMPRODUCT(--(AB13:AH13&gt;AB14:AH14)))</f>
        <v>2</v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>Антонио Вељановски (261)</v>
      </c>
      <c r="F14" s="179"/>
      <c r="O14" s="34"/>
      <c r="Z14" s="108"/>
      <c r="AA14" s="121" t="str">
        <f>IF(Y19="","",IF(Y19&gt;Y20,Q19,Q20))</f>
        <v>Александар Јакимовски</v>
      </c>
      <c r="AB14" s="101">
        <v>14</v>
      </c>
      <c r="AC14" s="101">
        <v>11</v>
      </c>
      <c r="AD14" s="101">
        <v>6</v>
      </c>
      <c r="AE14" s="101">
        <v>5</v>
      </c>
      <c r="AF14" s="101">
        <v>11</v>
      </c>
      <c r="AG14" s="101"/>
      <c r="AH14" s="101"/>
      <c r="AI14" s="19">
        <f>IF(AB13="","",SUMPRODUCT(--(AB13:AH13&lt;AB14:AH14)))</f>
        <v>3</v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>Александар Јакимовски</v>
      </c>
      <c r="F15" s="179"/>
      <c r="Z15" s="102"/>
      <c r="AI15" s="105"/>
      <c r="AX15" s="493" t="str">
        <f>IF(AT25="","",IF(AT25&gt;AT26,AL25,AL26))</f>
        <v>Александар Јакимовски</v>
      </c>
    </row>
    <row r="16" spans="2:57" ht="16.5" thickBot="1">
      <c r="B16" s="64" t="s">
        <v>49</v>
      </c>
      <c r="C16" s="64">
        <v>14</v>
      </c>
      <c r="D16" s="26" t="str">
        <f>IF(VII!$X$3="","",VII!$X$3)</f>
        <v>Филип Ангела (299)</v>
      </c>
      <c r="E16" s="398" t="s">
        <v>629</v>
      </c>
      <c r="F16" s="178">
        <v>13</v>
      </c>
      <c r="G16" s="177" t="str">
        <f>IF(F16="","",VLOOKUP(F16,$C$3:$D$18,2,FALSE))</f>
        <v>Александар Јакимовски</v>
      </c>
      <c r="H16" s="101">
        <v>11</v>
      </c>
      <c r="I16" s="101">
        <v>11</v>
      </c>
      <c r="J16" s="101">
        <v>11</v>
      </c>
      <c r="K16" s="101"/>
      <c r="L16" s="101"/>
      <c r="M16" s="101"/>
      <c r="N16" s="101"/>
      <c r="O16" s="19">
        <f>IF(H16="","",SUMPRODUCT(--(H16:N16&gt;H17:N17)))</f>
        <v>3</v>
      </c>
      <c r="Z16" s="102"/>
      <c r="AI16" s="106"/>
      <c r="AW16" s="493" t="str">
        <f>IF(AT25="","",IF(AT25&lt;AT26,AL25,AL26))</f>
        <v>Лука Стојчев (73)</v>
      </c>
      <c r="AX16" s="493"/>
      <c r="AY16" s="494" t="str">
        <f>IF(AT25=AT26,"",IF(AT34=AT35,AL34,IF(AT34&gt;AT35,AL34,AL35)))</f>
        <v>Teодор Волкановски (188)</v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>Андреј Стојановски</v>
      </c>
      <c r="E17" s="42">
        <v>4</v>
      </c>
      <c r="F17" s="180">
        <v>12</v>
      </c>
      <c r="G17" s="177" t="str">
        <f>IF(F17="","",VLOOKUP(F17,$C$3:$D$18,2,FALSE))</f>
        <v>Антонио Вељановски (261)</v>
      </c>
      <c r="H17" s="101">
        <v>6</v>
      </c>
      <c r="I17" s="101">
        <v>5</v>
      </c>
      <c r="J17" s="101">
        <v>7</v>
      </c>
      <c r="K17" s="101"/>
      <c r="L17" s="101"/>
      <c r="M17" s="101"/>
      <c r="N17" s="101"/>
      <c r="O17" s="19">
        <f>IF(H16="","",SUMPRODUCT(--(H16:N16&lt;H17:N17)))</f>
        <v>0</v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93"/>
      <c r="AX17" s="493"/>
      <c r="AY17" s="494"/>
    </row>
    <row r="18" spans="1:52" ht="16.5" thickBot="1">
      <c r="B18" s="65" t="s">
        <v>57</v>
      </c>
      <c r="C18" s="65">
        <v>16</v>
      </c>
      <c r="D18" s="30" t="str">
        <f>IF(VIII!$X$3="","",VIII!$X$3)</f>
        <v>Томе Милев (131)</v>
      </c>
      <c r="F18" s="179"/>
      <c r="P18" s="102"/>
      <c r="Z18" s="102"/>
      <c r="AI18" s="106"/>
      <c r="AT18" s="34"/>
      <c r="AW18" s="493"/>
      <c r="AY18" s="494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>Александар Јакимовски</v>
      </c>
      <c r="R19" s="101">
        <v>11</v>
      </c>
      <c r="S19" s="101">
        <v>8</v>
      </c>
      <c r="T19" s="101">
        <v>11</v>
      </c>
      <c r="U19" s="101">
        <v>11</v>
      </c>
      <c r="V19" s="101"/>
      <c r="W19" s="101"/>
      <c r="X19" s="101"/>
      <c r="Y19" s="19">
        <f>IF(R19="","",SUMPRODUCT(--(R19:X19&gt;R20:X20)))</f>
        <v>3</v>
      </c>
      <c r="AI19" s="106"/>
      <c r="AU19" s="49"/>
      <c r="AV19" s="49"/>
      <c r="AY19" s="495" t="str">
        <f>IF(AT25=AT26,"",IF(OR(AT34&gt;AT35,AT34&lt;AT35),"",AL35))</f>
        <v>Нико Доага (190)</v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>Борис Секулов (130)</v>
      </c>
      <c r="R20" s="101">
        <v>5</v>
      </c>
      <c r="S20" s="101">
        <v>11</v>
      </c>
      <c r="T20" s="101">
        <v>2</v>
      </c>
      <c r="U20" s="101">
        <v>7</v>
      </c>
      <c r="V20" s="101"/>
      <c r="W20" s="101"/>
      <c r="X20" s="101"/>
      <c r="Y20" s="19">
        <f>IF(R19="","",SUMPRODUCT(--(R19:X19&lt;R20:X20)))</f>
        <v>1</v>
      </c>
      <c r="AI20" s="106"/>
      <c r="AU20" s="49"/>
      <c r="AV20" s="49"/>
      <c r="AX20" s="517" t="s">
        <v>58</v>
      </c>
      <c r="AY20" s="495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26" t="s">
        <v>59</v>
      </c>
      <c r="AX21" s="518"/>
      <c r="AY21" s="496"/>
    </row>
    <row r="22" spans="1:52" ht="15.75">
      <c r="A22" s="49"/>
      <c r="B22" s="49"/>
      <c r="C22" s="78"/>
      <c r="D22" s="74"/>
      <c r="E22">
        <v>6</v>
      </c>
      <c r="F22" s="178">
        <v>8</v>
      </c>
      <c r="G22" s="177" t="str">
        <f>IF(F22="","",VLOOKUP(F22,$C$3:$D$18,2,FALSE))</f>
        <v>Андреј Васевски (203)</v>
      </c>
      <c r="H22" s="101">
        <v>12</v>
      </c>
      <c r="I22" s="101">
        <v>5</v>
      </c>
      <c r="J22" s="101">
        <v>11</v>
      </c>
      <c r="K22" s="101">
        <v>6</v>
      </c>
      <c r="L22" s="101"/>
      <c r="M22" s="101"/>
      <c r="N22" s="101"/>
      <c r="O22" s="19">
        <f>IF(H22="","",SUMPRODUCT(--(H22:N22&gt;H23:N23)))</f>
        <v>1</v>
      </c>
      <c r="AI22" s="106"/>
      <c r="AU22" s="49"/>
      <c r="AV22" s="49"/>
      <c r="AW22" s="527"/>
      <c r="AX22" s="518"/>
      <c r="AY22" s="523" t="s">
        <v>60</v>
      </c>
    </row>
    <row r="23" spans="1:52" ht="16.5" thickBot="1">
      <c r="A23" s="49"/>
      <c r="B23" s="49"/>
      <c r="C23" s="78"/>
      <c r="D23" s="74"/>
      <c r="E23">
        <v>5.7</v>
      </c>
      <c r="F23" s="180">
        <v>5</v>
      </c>
      <c r="G23" s="177" t="str">
        <f>IF(F23="","",VLOOKUP(F23,$C$3:$D$18,2,FALSE))</f>
        <v>Борис Секулов (130)</v>
      </c>
      <c r="H23" s="101">
        <v>14</v>
      </c>
      <c r="I23" s="101">
        <v>11</v>
      </c>
      <c r="J23" s="101">
        <v>9</v>
      </c>
      <c r="K23" s="101">
        <v>11</v>
      </c>
      <c r="L23" s="101"/>
      <c r="M23" s="101"/>
      <c r="N23" s="101"/>
      <c r="O23" s="19">
        <f>IF(H22="","",SUMPRODUCT(--(H22:N22&lt;H23:N23)))</f>
        <v>3</v>
      </c>
      <c r="AI23" s="106"/>
      <c r="AU23" s="49"/>
      <c r="AV23" s="49"/>
      <c r="AW23" s="528"/>
      <c r="AX23" s="519"/>
      <c r="AY23" s="524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>Александар Јакимовски</v>
      </c>
      <c r="AM25" s="101">
        <v>4</v>
      </c>
      <c r="AN25" s="101">
        <v>11</v>
      </c>
      <c r="AO25" s="101">
        <v>11</v>
      </c>
      <c r="AP25" s="101">
        <v>11</v>
      </c>
      <c r="AQ25" s="101"/>
      <c r="AR25" s="101"/>
      <c r="AS25" s="101"/>
      <c r="AT25" s="19">
        <f>IF(AM25="","",SUMPRODUCT(--(AM25:AS25&gt;AM26:AS26)))</f>
        <v>3</v>
      </c>
      <c r="AU25" s="49"/>
      <c r="AV25" s="49"/>
    </row>
    <row r="26" spans="1:52" ht="15.75">
      <c r="A26" s="49"/>
      <c r="B26" s="49"/>
      <c r="C26" s="78"/>
      <c r="D26" s="74"/>
      <c r="E26" s="324"/>
      <c r="F26" s="179"/>
      <c r="Y26" s="34"/>
      <c r="AI26" s="106"/>
      <c r="AJ26" s="104"/>
      <c r="AK26" s="89"/>
      <c r="AL26" s="123" t="str">
        <f>IF(AI37="","",IF(AI37&gt;AI38,AA37,AA38))</f>
        <v>Лука Стојчев (73)</v>
      </c>
      <c r="AM26" s="101">
        <v>11</v>
      </c>
      <c r="AN26" s="101">
        <v>4</v>
      </c>
      <c r="AO26" s="101">
        <v>8</v>
      </c>
      <c r="AP26" s="101">
        <v>8</v>
      </c>
      <c r="AQ26" s="101"/>
      <c r="AR26" s="101"/>
      <c r="AS26" s="101"/>
      <c r="AT26" s="19">
        <f>IF(AM25="","",SUMPRODUCT(--(AM25:AS25&lt;AM26:AS26)))</f>
        <v>1</v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506" t="s">
        <v>81</v>
      </c>
      <c r="AW27" s="507"/>
      <c r="AX27" s="507"/>
      <c r="AY27" s="507"/>
      <c r="AZ27" s="508"/>
    </row>
    <row r="28" spans="1:52" ht="15.75">
      <c r="C28" s="73"/>
      <c r="D28" s="74"/>
      <c r="E28">
        <v>5.7</v>
      </c>
      <c r="F28" s="178">
        <v>7</v>
      </c>
      <c r="G28" s="177" t="str">
        <f>IF(F28="","",VLOOKUP(F28,$C$3:$D$18,2,FALSE))</f>
        <v>Лука Стојчев (73)</v>
      </c>
      <c r="H28" s="101">
        <v>11</v>
      </c>
      <c r="I28" s="101">
        <v>11</v>
      </c>
      <c r="J28" s="101">
        <v>11</v>
      </c>
      <c r="K28" s="101"/>
      <c r="L28" s="101"/>
      <c r="M28" s="101"/>
      <c r="N28" s="101"/>
      <c r="O28" s="19">
        <f>IF(H28="","",SUMPRODUCT(--(H28:N28&gt;H29:N29)))</f>
        <v>3</v>
      </c>
      <c r="AI28" s="106"/>
      <c r="AK28" s="53"/>
      <c r="AU28" s="49"/>
      <c r="AV28" s="378">
        <v>1</v>
      </c>
      <c r="AW28" s="379" t="s">
        <v>82</v>
      </c>
      <c r="AX28" s="509" t="str">
        <f>IF(AT25="","",IF(AT25&gt;AT26,AL25,AL26))</f>
        <v>Александар Јакимовски</v>
      </c>
      <c r="AY28" s="509"/>
      <c r="AZ28" s="509"/>
    </row>
    <row r="29" spans="1:52" s="42" customFormat="1" ht="15.75">
      <c r="C29" s="73"/>
      <c r="D29" s="74"/>
      <c r="E29" s="42">
        <v>8</v>
      </c>
      <c r="F29" s="180">
        <v>6</v>
      </c>
      <c r="G29" s="177" t="str">
        <f>IF(F29="","",VLOOKUP(F29,$C$3:$D$18,2,FALSE))</f>
        <v>Лука Огненоски (15)</v>
      </c>
      <c r="H29" s="101">
        <v>8</v>
      </c>
      <c r="I29" s="101">
        <v>4</v>
      </c>
      <c r="J29" s="101">
        <v>4</v>
      </c>
      <c r="K29" s="101"/>
      <c r="L29" s="101"/>
      <c r="M29" s="101"/>
      <c r="N29" s="101"/>
      <c r="O29" s="19">
        <f>IF(H28="","",SUMPRODUCT(--(H28:N28&lt;H29:N29)))</f>
        <v>0</v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510" t="str">
        <f>IF(AT25="","",IF(AT25&lt;AT26,AL25,AL26))</f>
        <v>Лука Стојчев (73)</v>
      </c>
      <c r="AY29" s="510"/>
      <c r="AZ29" s="510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11" t="str">
        <f>IF(AT25=AT26,"",IF(AT34=AT35,AL34,IF(AT34&gt;AT35,AL34,AL35)))</f>
        <v>Teодор Волкановски (188)</v>
      </c>
      <c r="AY30" s="511"/>
      <c r="AZ30" s="511"/>
    </row>
    <row r="31" spans="1:52" ht="15.75">
      <c r="C31" s="73"/>
      <c r="D31" s="74"/>
      <c r="F31" s="179"/>
      <c r="P31" s="102"/>
      <c r="Q31" s="122" t="str">
        <f>IF(O28="","",IF(O28&gt;O29,G28,G29))</f>
        <v>Лука Стојчев (73)</v>
      </c>
      <c r="R31" s="101">
        <v>11</v>
      </c>
      <c r="S31" s="101">
        <v>7</v>
      </c>
      <c r="T31" s="101">
        <v>11</v>
      </c>
      <c r="U31" s="101">
        <v>11</v>
      </c>
      <c r="V31" s="101"/>
      <c r="W31" s="101"/>
      <c r="X31" s="101"/>
      <c r="Y31" s="19">
        <f>IF(R31="","",SUMPRODUCT(--(R31:X31&gt;R32:X32)))</f>
        <v>3</v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11" t="str">
        <f>IF(AT25=AT26,"",IF(AT34=AT35,AL35,IF(AT34&lt;AT35,AL34,AL35)))</f>
        <v>Нико Доага (190)</v>
      </c>
      <c r="AY31" s="511"/>
      <c r="AZ31" s="511"/>
    </row>
    <row r="32" spans="1:52" ht="15.75">
      <c r="C32" s="73"/>
      <c r="D32" s="74"/>
      <c r="F32" s="179"/>
      <c r="P32" s="108"/>
      <c r="Q32" s="122" t="str">
        <f>IF(O34="","",IF(O34&gt;O35,G34,G35))</f>
        <v>Даниел Главевски Зхоу  (108)</v>
      </c>
      <c r="R32" s="101">
        <v>5</v>
      </c>
      <c r="S32" s="101">
        <v>11</v>
      </c>
      <c r="T32" s="101">
        <v>8</v>
      </c>
      <c r="U32" s="101">
        <v>5</v>
      </c>
      <c r="V32" s="101"/>
      <c r="W32" s="101"/>
      <c r="X32" s="101"/>
      <c r="Y32" s="19">
        <f>IF(R31="","",SUMPRODUCT(--(R31:X31&lt;R32:X32)))</f>
        <v>1</v>
      </c>
      <c r="AI32" s="106"/>
      <c r="AK32" s="53"/>
      <c r="AU32" s="49"/>
      <c r="AV32" s="113">
        <v>5</v>
      </c>
      <c r="AW32" s="114" t="s">
        <v>80</v>
      </c>
      <c r="AX32" s="512" t="str">
        <f>IF(Y7="","",IF(Y7&lt;Y8,Q7,Q8))</f>
        <v>Љупчо Треновски (404)</v>
      </c>
      <c r="AY32" s="512"/>
      <c r="AZ32" s="512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512" t="str">
        <f>IF(Y19="","",IF(Y19&lt;Y20,Q19,Q20))</f>
        <v>Борис Секулов (130)</v>
      </c>
      <c r="AY33" s="512"/>
      <c r="AZ33" s="512"/>
    </row>
    <row r="34" spans="3:52" ht="15.75">
      <c r="C34" s="73"/>
      <c r="D34" s="74"/>
      <c r="E34">
        <v>10</v>
      </c>
      <c r="F34" s="178">
        <v>2</v>
      </c>
      <c r="G34" s="177" t="str">
        <f>IF(F34="","",VLOOKUP(F34,$C$3:$D$18,2,FALSE))</f>
        <v>Антонио Аврамски (144)</v>
      </c>
      <c r="H34" s="101">
        <v>3</v>
      </c>
      <c r="I34" s="101">
        <v>6</v>
      </c>
      <c r="J34" s="101">
        <v>8</v>
      </c>
      <c r="K34" s="101"/>
      <c r="L34" s="101"/>
      <c r="M34" s="101"/>
      <c r="N34" s="101"/>
      <c r="O34" s="19">
        <f>IF(H34="","",SUMPRODUCT(--(H34:N34&gt;H35:N35)))</f>
        <v>0</v>
      </c>
      <c r="Z34" s="102"/>
      <c r="AI34" s="106"/>
      <c r="AK34" s="86"/>
      <c r="AL34" s="124" t="str">
        <f>IF(AI13="","",IF(AI13&lt;AI14,AA13,AA14))</f>
        <v>Teодор Волкановски (188)</v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12" t="str">
        <f>IF(Y31="","",IF(Y31&lt;Y32,Q31,Q32))</f>
        <v>Даниел Главевски Зхоу  (108)</v>
      </c>
      <c r="AY34" s="512"/>
      <c r="AZ34" s="512"/>
    </row>
    <row r="35" spans="3:52">
      <c r="E35" s="398" t="s">
        <v>629</v>
      </c>
      <c r="F35" s="180">
        <v>9</v>
      </c>
      <c r="G35" s="177" t="str">
        <f>IF(F35="","",VLOOKUP(F35,$C$3:$D$18,2,FALSE))</f>
        <v>Даниел Главевски Зхоу  (108)</v>
      </c>
      <c r="H35" s="101">
        <v>11</v>
      </c>
      <c r="I35" s="101">
        <v>11</v>
      </c>
      <c r="J35" s="101">
        <v>11</v>
      </c>
      <c r="K35" s="101"/>
      <c r="L35" s="101"/>
      <c r="M35" s="101"/>
      <c r="N35" s="101"/>
      <c r="O35" s="19">
        <f>IF(H34="","",SUMPRODUCT(--(H34:N34&lt;H35:N35)))</f>
        <v>3</v>
      </c>
      <c r="Z35" s="102"/>
      <c r="AI35" s="106"/>
      <c r="AL35" s="124" t="str">
        <f>IF(AI37="","",IF(AI37&lt;AI38,AA37,AA38))</f>
        <v>Нико Доага (190)</v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512" t="str">
        <f>IF(Y43="","",IF(Y43&lt;Y44,Q43,Q44))</f>
        <v>Антонио Крстевски (177)</v>
      </c>
      <c r="AY35" s="512"/>
      <c r="AZ35" s="512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29" t="str">
        <f>IF(O4="","",IF(O4&lt;O5,G4,G5))</f>
        <v>Кристијан Каламадевски (347)</v>
      </c>
      <c r="AY36" s="529"/>
      <c r="AZ36" s="529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>Лука Стојчев (73)</v>
      </c>
      <c r="AB37" s="101">
        <v>11</v>
      </c>
      <c r="AC37" s="101">
        <v>11</v>
      </c>
      <c r="AD37" s="101">
        <v>9</v>
      </c>
      <c r="AE37" s="101">
        <v>11</v>
      </c>
      <c r="AF37" s="101"/>
      <c r="AG37" s="101"/>
      <c r="AH37" s="101"/>
      <c r="AI37" s="19">
        <f>IF(AB37="","",SUMPRODUCT(--(AB37:AH37&gt;AB38:AH38)))</f>
        <v>3</v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29" t="str">
        <f>IF(O10="","",IF(O10&lt;O11,G10,G11))</f>
        <v>Андреј Стојановски</v>
      </c>
      <c r="AY37" s="529"/>
      <c r="AZ37" s="529"/>
    </row>
    <row r="38" spans="3:52">
      <c r="F38" s="179"/>
      <c r="O38" s="34"/>
      <c r="Z38" s="108"/>
      <c r="AA38" s="121" t="str">
        <f>IF(Y43="","",IF(Y43&gt;Y44,Q43,Q44))</f>
        <v>Нико Доага (190)</v>
      </c>
      <c r="AB38" s="101">
        <v>6</v>
      </c>
      <c r="AC38" s="101">
        <v>7</v>
      </c>
      <c r="AD38" s="101">
        <v>11</v>
      </c>
      <c r="AE38" s="101">
        <v>5</v>
      </c>
      <c r="AF38" s="101"/>
      <c r="AG38" s="101"/>
      <c r="AH38" s="101"/>
      <c r="AI38" s="19">
        <f>IF(AB37="","",SUMPRODUCT(--(AB37:AH37&lt;AB38:AH38)))</f>
        <v>1</v>
      </c>
      <c r="AJ38" s="41"/>
      <c r="AU38" s="49"/>
      <c r="AV38" s="118">
        <v>9</v>
      </c>
      <c r="AW38" s="24" t="s">
        <v>20</v>
      </c>
      <c r="AX38" s="529" t="str">
        <f>IF(O16="","",IF(O16&lt;O17,G16,G17))</f>
        <v>Антонио Вељановски (261)</v>
      </c>
      <c r="AY38" s="529"/>
      <c r="AZ38" s="529"/>
    </row>
    <row r="39" spans="3:52">
      <c r="F39" s="179"/>
      <c r="Z39" s="102"/>
      <c r="AU39" s="49"/>
      <c r="AV39" s="118">
        <v>9</v>
      </c>
      <c r="AW39" s="24" t="s">
        <v>20</v>
      </c>
      <c r="AX39" s="529" t="str">
        <f>IF(O22="","",IF(O22&lt;O23,G22,G23))</f>
        <v>Андреј Васевски (203)</v>
      </c>
      <c r="AY39" s="529"/>
      <c r="AZ39" s="529"/>
    </row>
    <row r="40" spans="3:52" ht="15.75">
      <c r="E40" s="398" t="s">
        <v>629</v>
      </c>
      <c r="F40" s="178">
        <v>11</v>
      </c>
      <c r="G40" s="177" t="str">
        <f>IF(F40="","",VLOOKUP(F40,$C$3:$D$18,2,FALSE))</f>
        <v>Антонио Крстевски (177)</v>
      </c>
      <c r="H40" s="101">
        <v>11</v>
      </c>
      <c r="I40" s="101">
        <v>4</v>
      </c>
      <c r="J40" s="101">
        <v>11</v>
      </c>
      <c r="K40" s="101">
        <v>11</v>
      </c>
      <c r="L40" s="101"/>
      <c r="M40" s="101"/>
      <c r="N40" s="101"/>
      <c r="O40" s="19">
        <f>IF(H40="","",SUMPRODUCT(--(H40:N40&gt;H41:N41)))</f>
        <v>3</v>
      </c>
      <c r="Z40" s="102"/>
      <c r="AU40" s="49"/>
      <c r="AV40" s="118">
        <v>9</v>
      </c>
      <c r="AW40" s="24" t="s">
        <v>20</v>
      </c>
      <c r="AX40" s="529" t="str">
        <f>IF(O28="","",IF(O28&lt;O29,G28,G29))</f>
        <v>Лука Огненоски (15)</v>
      </c>
      <c r="AY40" s="529"/>
      <c r="AZ40" s="529"/>
    </row>
    <row r="41" spans="3:52" s="42" customFormat="1">
      <c r="E41" s="42">
        <v>12</v>
      </c>
      <c r="F41" s="180">
        <v>14</v>
      </c>
      <c r="G41" s="177" t="str">
        <f>IF(F41="","",VLOOKUP(F41,$C$3:$D$18,2,FALSE))</f>
        <v>Филип Ангела (299)</v>
      </c>
      <c r="H41" s="101">
        <v>9</v>
      </c>
      <c r="I41" s="101">
        <v>11</v>
      </c>
      <c r="J41" s="101">
        <v>5</v>
      </c>
      <c r="K41" s="101">
        <v>8</v>
      </c>
      <c r="L41" s="101"/>
      <c r="M41" s="101"/>
      <c r="N41" s="101"/>
      <c r="O41" s="19">
        <f>IF(H40="","",SUMPRODUCT(--(H40:N40&lt;H41:N41)))</f>
        <v>1</v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29" t="str">
        <f>IF(O34="","",IF(O34&lt;O35,G34,G35))</f>
        <v>Антонио Аврамски (144)</v>
      </c>
      <c r="AY41" s="529"/>
      <c r="AZ41" s="529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29" t="str">
        <f>IF(O40="","",IF(O40&lt;O41,G40,G41))</f>
        <v>Филип Ангела (299)</v>
      </c>
      <c r="AY42" s="529"/>
      <c r="AZ42" s="529"/>
    </row>
    <row r="43" spans="3:52">
      <c r="F43" s="179"/>
      <c r="P43" s="102"/>
      <c r="Q43" s="122" t="str">
        <f>IF(O40="","",IF(O40&gt;O41,G40,G41))</f>
        <v>Антонио Крстевски (177)</v>
      </c>
      <c r="R43" s="101">
        <v>7</v>
      </c>
      <c r="S43" s="101">
        <v>12</v>
      </c>
      <c r="T43" s="101">
        <v>7</v>
      </c>
      <c r="U43" s="101">
        <v>8</v>
      </c>
      <c r="V43" s="101"/>
      <c r="W43" s="101"/>
      <c r="X43" s="101"/>
      <c r="Y43" s="19">
        <f>IF(R43="","",SUMPRODUCT(--(R43:X43&gt;R44:X44)))</f>
        <v>1</v>
      </c>
      <c r="AU43" s="49"/>
      <c r="AV43" s="118">
        <v>9</v>
      </c>
      <c r="AW43" s="24" t="s">
        <v>20</v>
      </c>
      <c r="AX43" s="529" t="str">
        <f>IF(O46="","",IF(O46&lt;O47,G46,G47))</f>
        <v>Томе Милев (131)</v>
      </c>
      <c r="AY43" s="529"/>
      <c r="AZ43" s="529"/>
    </row>
    <row r="44" spans="3:52">
      <c r="F44" s="179"/>
      <c r="P44" s="108"/>
      <c r="Q44" s="122" t="str">
        <f>IF(O46="","",IF(O46&gt;O47,G46,G47))</f>
        <v>Нико Доага (190)</v>
      </c>
      <c r="R44" s="101">
        <v>11</v>
      </c>
      <c r="S44" s="101">
        <v>10</v>
      </c>
      <c r="T44" s="101">
        <v>11</v>
      </c>
      <c r="U44" s="101">
        <v>11</v>
      </c>
      <c r="V44" s="101"/>
      <c r="W44" s="101"/>
      <c r="X44" s="101"/>
      <c r="Y44" s="19">
        <f>IF(R43="","",SUMPRODUCT(--(R43:X43&lt;R44:X44)))</f>
        <v>3</v>
      </c>
      <c r="AU44" s="49"/>
      <c r="AV44" s="49"/>
    </row>
    <row r="45" spans="3:52" s="42" customFormat="1">
      <c r="D45" s="42" t="s">
        <v>721</v>
      </c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E46">
        <v>14</v>
      </c>
      <c r="F46" s="178">
        <v>16</v>
      </c>
      <c r="G46" s="177" t="str">
        <f>IF(F46="","",VLOOKUP(F46,$C$3:$D$18,2,FALSE))</f>
        <v>Томе Милев (131)</v>
      </c>
      <c r="H46" s="101">
        <v>5</v>
      </c>
      <c r="I46" s="101">
        <v>9</v>
      </c>
      <c r="J46" s="101">
        <v>7</v>
      </c>
      <c r="K46" s="101"/>
      <c r="L46" s="101"/>
      <c r="M46" s="101"/>
      <c r="N46" s="101"/>
      <c r="O46" s="19">
        <f>IF(H46="","",SUMPRODUCT(--(H46:N46&gt;H47:N47)))</f>
        <v>0</v>
      </c>
      <c r="AU46" s="49"/>
      <c r="AV46" s="49"/>
    </row>
    <row r="47" spans="3:52">
      <c r="E47">
        <v>3</v>
      </c>
      <c r="F47" s="180">
        <v>3</v>
      </c>
      <c r="G47" s="177" t="str">
        <f>IF(F47="","",VLOOKUP(F47,$C$3:$D$18,2,FALSE))</f>
        <v>Нико Доага (190)</v>
      </c>
      <c r="H47" s="101">
        <v>11</v>
      </c>
      <c r="I47" s="101">
        <v>11</v>
      </c>
      <c r="J47" s="101">
        <v>11</v>
      </c>
      <c r="K47" s="101"/>
      <c r="L47" s="101"/>
      <c r="M47" s="101"/>
      <c r="N47" s="101"/>
      <c r="O47" s="19">
        <f>IF(H46="","",SUMPRODUCT(--(H46:N46&lt;H47:N47)))</f>
        <v>3</v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505"/>
      <c r="AY50" s="505"/>
      <c r="AZ50" s="505"/>
    </row>
    <row r="51" spans="6:52">
      <c r="AW51" s="75"/>
      <c r="AX51" s="505"/>
      <c r="AY51" s="505"/>
      <c r="AZ51" s="505"/>
    </row>
    <row r="52" spans="6:52">
      <c r="AW52" s="75"/>
      <c r="AX52" s="505"/>
      <c r="AY52" s="505"/>
      <c r="AZ52" s="505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D3" sqref="D3"/>
    </sheetView>
  </sheetViews>
  <sheetFormatPr defaultRowHeight="15"/>
  <cols>
    <col min="2" max="2" width="11.85546875" customWidth="1"/>
    <col min="4" max="4" width="31.42578125" customWidth="1"/>
    <col min="5" max="5" width="24" style="392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5" t="s">
        <v>61</v>
      </c>
      <c r="D1" s="492"/>
      <c r="E1" s="393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302" t="s">
        <v>125</v>
      </c>
      <c r="C2" s="302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Teодор Волкановски (188)</v>
      </c>
      <c r="E3" s="81" t="s">
        <v>544</v>
      </c>
      <c r="F3">
        <v>1</v>
      </c>
      <c r="G3" s="63">
        <v>1</v>
      </c>
      <c r="H3" s="95" t="str">
        <f>IF(G3="","",VLOOKUP(G3,$C$3:$F$26,2,FALSE))</f>
        <v>Teодор Волкановски (188)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Антонио Аврамски (144)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Teодор Волкановски (188)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Нико Доага (190)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Кристијан Каламадевски (347)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Борис Секулов (130)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Лука Огненоски (15)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Лука Стојчев (73)</v>
      </c>
      <c r="E9" s="81" t="s">
        <v>542</v>
      </c>
      <c r="F9">
        <v>4</v>
      </c>
      <c r="G9" s="240"/>
      <c r="H9" s="329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Андреј Васевски (203)</v>
      </c>
      <c r="E10" s="81"/>
      <c r="G10" s="327"/>
      <c r="H10" s="328"/>
      <c r="I10" s="40"/>
      <c r="J10" s="40"/>
      <c r="K10" s="40"/>
      <c r="L10" s="40"/>
      <c r="M10" s="40"/>
      <c r="N10" s="40"/>
      <c r="O10" s="40"/>
      <c r="P10" s="326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Даниел Главевски Зхоу  (108)</v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Љупчо Треновски (404)</v>
      </c>
      <c r="E12" s="81" t="s">
        <v>547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Антонио Крстевски (177)</v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Антонио Вељановски (261)</v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>Александар Јакимовски</v>
      </c>
      <c r="E15" s="81" t="s">
        <v>546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93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>Филип Ангела (299)</v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93" t="str">
        <f>IF(BE25="","",IF(BE25&lt;BE26,AW25,AW26))</f>
        <v/>
      </c>
      <c r="BI16" s="493"/>
      <c r="BJ16" s="494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>Андреј Стојановски</v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93"/>
      <c r="BI17" s="493"/>
      <c r="BJ17" s="494"/>
    </row>
    <row r="18" spans="2:63" ht="16.5" thickBot="1">
      <c r="B18" s="65" t="s">
        <v>57</v>
      </c>
      <c r="C18" s="65">
        <v>16</v>
      </c>
      <c r="D18" s="30" t="str">
        <f>IF(VIII!$X$3="","",VIII!$X$3)</f>
        <v>Томе Милев (131)</v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93"/>
      <c r="BJ18" s="494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5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7" t="s">
        <v>58</v>
      </c>
      <c r="BJ20" s="495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542</v>
      </c>
      <c r="F21" s="42">
        <v>9</v>
      </c>
      <c r="G21" s="240"/>
      <c r="H21" s="329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500" t="s">
        <v>59</v>
      </c>
      <c r="BI21" s="498"/>
      <c r="BJ21" s="496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27"/>
      <c r="H22" s="328"/>
      <c r="I22" s="40"/>
      <c r="J22" s="40"/>
      <c r="K22" s="40"/>
      <c r="L22" s="40"/>
      <c r="M22" s="40"/>
      <c r="N22" s="40"/>
      <c r="O22" s="40"/>
      <c r="P22" s="326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501"/>
      <c r="BI22" s="498"/>
      <c r="BJ22" s="503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323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2"/>
      <c r="BI23" s="499"/>
      <c r="BJ23" s="504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324"/>
      <c r="G26" s="325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545</v>
      </c>
      <c r="F27">
        <v>11</v>
      </c>
      <c r="G27" s="64">
        <v>3</v>
      </c>
      <c r="H27" s="95" t="str">
        <f>IF(G27="","",VLOOKUP(G27,$C$3:$F$26,2,FALSE))</f>
        <v>Нико Доага (190)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506" t="s">
        <v>81</v>
      </c>
      <c r="BH27" s="507"/>
      <c r="BI27" s="507"/>
      <c r="BJ27" s="507"/>
      <c r="BK27" s="508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Нико Доага (190)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78">
        <v>1</v>
      </c>
      <c r="BH28" s="379" t="s">
        <v>82</v>
      </c>
      <c r="BI28" s="509" t="str">
        <f>IF(BE25="","",IF(BE25&gt;BE26,AW25,AW26))</f>
        <v/>
      </c>
      <c r="BJ28" s="509"/>
      <c r="BK28" s="509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10" t="str">
        <f>IF(BE25="","",IF(BE25&lt;BE26,AW25,AW26))</f>
        <v/>
      </c>
      <c r="BJ29" s="510"/>
      <c r="BK29" s="510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11" t="str">
        <f>IF(BE25=BE26,"",IF(BE34=BE35,AW34,IF(BE34&gt;BE35,AW34,AW35)))</f>
        <v/>
      </c>
      <c r="BJ30" s="511"/>
      <c r="BK30" s="511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11" t="str">
        <f>IF(BE25=BE26,"",IF(BE34=BE35,AW35,IF(BE34&lt;BE35,AW34,AW35)))</f>
        <v/>
      </c>
      <c r="BJ31" s="511"/>
      <c r="BK31" s="511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12" t="str">
        <f>IF(AJ7="","",IF(AJ7&lt;AJ8,AB7,AB8))</f>
        <v/>
      </c>
      <c r="BJ32" s="512"/>
      <c r="BK32" s="512"/>
    </row>
    <row r="33" spans="3:63" s="42" customFormat="1" ht="15.75">
      <c r="C33" s="73"/>
      <c r="D33" s="74"/>
      <c r="E33" s="81" t="s">
        <v>542</v>
      </c>
      <c r="F33" s="42">
        <v>14</v>
      </c>
      <c r="G33" s="240"/>
      <c r="H33" s="329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12" t="str">
        <f>IF(AJ19="","",IF(AJ19&lt;AJ20,AB19,AB20))</f>
        <v/>
      </c>
      <c r="BJ33" s="512"/>
      <c r="BK33" s="512"/>
    </row>
    <row r="34" spans="3:63" ht="15.75">
      <c r="C34" s="73"/>
      <c r="D34" s="74"/>
      <c r="E34" s="81"/>
      <c r="F34" s="49"/>
      <c r="G34" s="327"/>
      <c r="H34" s="328"/>
      <c r="I34" s="40"/>
      <c r="J34" s="40"/>
      <c r="K34" s="40"/>
      <c r="L34" s="40"/>
      <c r="M34" s="40"/>
      <c r="N34" s="40"/>
      <c r="O34" s="40"/>
      <c r="P34" s="326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12" t="str">
        <f>IF(AJ31="","",IF(AJ31&lt;AJ32,AB31,AB32))</f>
        <v/>
      </c>
      <c r="BJ34" s="512"/>
      <c r="BK34" s="512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12" t="str">
        <f>IF(AJ43="","",IF(AJ43&lt;AJ44,AB43,AB44))</f>
        <v/>
      </c>
      <c r="BJ35" s="512"/>
      <c r="BK35" s="512"/>
    </row>
    <row r="36" spans="3:63" ht="15.75">
      <c r="E36" s="81" t="s">
        <v>547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9" t="str">
        <f>IF(Z4="","",IF(Z4&lt;Z5,R4,R5))</f>
        <v/>
      </c>
      <c r="BJ36" s="529"/>
      <c r="BK36" s="529"/>
    </row>
    <row r="37" spans="3:63" s="42" customFormat="1">
      <c r="E37" s="392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9" t="str">
        <f>IF(Z10="","",IF(Z10&lt;Z11,R10,R11))</f>
        <v/>
      </c>
      <c r="BJ37" s="529"/>
      <c r="BK37" s="529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9" t="str">
        <f>IF(Z16="","",IF(Z16&lt;Z17,R16,R17))</f>
        <v/>
      </c>
      <c r="BJ38" s="529"/>
      <c r="BK38" s="529"/>
    </row>
    <row r="39" spans="3:63" ht="15.75">
      <c r="E39" s="392" t="s">
        <v>546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9" t="str">
        <f>IF(Z22="","",IF(Z22&lt;Z23,R22,R23))</f>
        <v/>
      </c>
      <c r="BJ39" s="529"/>
      <c r="BK39" s="529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9" t="str">
        <f>IF(Z28="","",IF(Z28&lt;Z29,R28,R29))</f>
        <v/>
      </c>
      <c r="BJ40" s="529"/>
      <c r="BK40" s="529"/>
    </row>
    <row r="41" spans="3:63" s="42" customFormat="1" ht="15.75">
      <c r="E41" s="392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9" t="str">
        <f>IF(Z34="","",IF(Z34&lt;Z35,R34,R35))</f>
        <v/>
      </c>
      <c r="BJ41" s="529"/>
      <c r="BK41" s="529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9" t="str">
        <f>IF(Z40="","",IF(Z40&lt;Z41,R40,R41))</f>
        <v/>
      </c>
      <c r="BJ42" s="529"/>
      <c r="BK42" s="529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9" t="str">
        <f>IF(Z46="","",IF(Z46&lt;Z47,R46,R47))</f>
        <v/>
      </c>
      <c r="BJ43" s="529"/>
      <c r="BK43" s="529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542</v>
      </c>
      <c r="F45" s="42">
        <v>19</v>
      </c>
      <c r="G45" s="240"/>
      <c r="H45" s="329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27"/>
      <c r="H46" s="328"/>
      <c r="I46" s="92"/>
      <c r="J46" s="92"/>
      <c r="K46" s="92"/>
      <c r="L46" s="92"/>
      <c r="M46" s="92"/>
      <c r="N46" s="92"/>
      <c r="O46" s="92"/>
      <c r="P46" s="321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323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92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505"/>
      <c r="BJ50" s="505"/>
      <c r="BK50" s="505"/>
    </row>
    <row r="51" spans="5:63">
      <c r="H51"/>
      <c r="I51"/>
      <c r="J51"/>
      <c r="K51"/>
      <c r="L51"/>
      <c r="M51"/>
      <c r="N51"/>
      <c r="O51"/>
      <c r="P51"/>
      <c r="BH51" s="75"/>
      <c r="BI51" s="505"/>
      <c r="BJ51" s="505"/>
      <c r="BK51" s="505"/>
    </row>
    <row r="52" spans="5:63">
      <c r="H52"/>
      <c r="I52"/>
      <c r="J52"/>
      <c r="K52"/>
      <c r="L52"/>
      <c r="M52"/>
      <c r="N52"/>
      <c r="O52"/>
      <c r="P52"/>
      <c r="BH52" s="75"/>
      <c r="BI52" s="505"/>
      <c r="BJ52" s="505"/>
      <c r="BK52" s="505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workbookViewId="0">
      <selection activeCell="J10" sqref="J10"/>
    </sheetView>
  </sheetViews>
  <sheetFormatPr defaultRowHeight="15"/>
  <cols>
    <col min="2" max="2" width="11.85546875" customWidth="1"/>
    <col min="4" max="4" width="31.42578125" customWidth="1"/>
    <col min="5" max="5" width="18.140625" style="398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5" t="s">
        <v>61</v>
      </c>
      <c r="D1" s="492"/>
      <c r="E1" s="399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302" t="s">
        <v>125</v>
      </c>
      <c r="C2" s="302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Teодор Волкановски (188)</v>
      </c>
      <c r="E3" s="398" t="s">
        <v>538</v>
      </c>
      <c r="F3">
        <v>1</v>
      </c>
      <c r="G3" s="63">
        <v>1</v>
      </c>
      <c r="H3" s="95" t="str">
        <f>IF(G3="","",VLOOKUP(G3,$C$3:$E$26,2,FALSE))</f>
        <v>Teодор Волкановски (188)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Антонио Аврамски (144)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Teодор Волкановски (188)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Нико Доага (190)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Кристијан Каламадевски (347)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Борис Секулов (130)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Лука Огненоски (15)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Лука Стојчев (73)</v>
      </c>
      <c r="E9" s="400" t="s">
        <v>543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Андреј Васевски (203)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Даниел Главевски Зхоу  (108)</v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Љупчо Треновски (404)</v>
      </c>
      <c r="E12" s="398" t="s">
        <v>542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Антонио Крстевски (177)</v>
      </c>
      <c r="E13" s="400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Антонио Вељановски (261)</v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>Александар Јакимовски</v>
      </c>
      <c r="E15" s="398" t="s">
        <v>540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93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>Филип Ангела (299)</v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93" t="str">
        <f>IF(BE25="","",IF(BE25&lt;BE26,AW25,AW26))</f>
        <v/>
      </c>
      <c r="BI16" s="493"/>
      <c r="BJ16" s="494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>Андреј Стојановски</v>
      </c>
      <c r="E17" s="400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93"/>
      <c r="BI17" s="493"/>
      <c r="BJ17" s="494"/>
    </row>
    <row r="18" spans="2:63" ht="16.5" thickBot="1">
      <c r="B18" s="65" t="s">
        <v>57</v>
      </c>
      <c r="C18" s="65">
        <v>16</v>
      </c>
      <c r="D18" s="30" t="str">
        <f>IF(VIII!$X$3="","",VIII!$X$3)</f>
        <v>Томе Милев (131)</v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93"/>
      <c r="BJ18" s="494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5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7" t="s">
        <v>58</v>
      </c>
      <c r="BJ20" s="495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400" t="s">
        <v>543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500" t="s">
        <v>59</v>
      </c>
      <c r="BI21" s="498"/>
      <c r="BJ21" s="496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401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501"/>
      <c r="BI22" s="498"/>
      <c r="BJ22" s="503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2"/>
      <c r="BI23" s="499"/>
      <c r="BJ23" s="504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98" t="s">
        <v>542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400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402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98" t="s">
        <v>539</v>
      </c>
      <c r="F27">
        <v>13</v>
      </c>
      <c r="G27" s="64">
        <v>3</v>
      </c>
      <c r="H27" s="95" t="str">
        <f>IF(G27="","",VLOOKUP(G27,$C$3:$E$26,2,FALSE))</f>
        <v>Нико Доага (190)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506" t="s">
        <v>81</v>
      </c>
      <c r="BH27" s="507"/>
      <c r="BI27" s="507"/>
      <c r="BJ27" s="507"/>
      <c r="BK27" s="508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Нико Доага (190)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78">
        <v>1</v>
      </c>
      <c r="BH28" s="379" t="s">
        <v>82</v>
      </c>
      <c r="BI28" s="509" t="str">
        <f>IF(BE25="","",IF(BE25&gt;BE26,AW25,AW26))</f>
        <v/>
      </c>
      <c r="BJ28" s="509"/>
      <c r="BK28" s="509"/>
    </row>
    <row r="29" spans="2:63" s="42" customFormat="1" ht="15.75">
      <c r="C29" s="73"/>
      <c r="D29" s="74"/>
      <c r="E29" s="400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10" t="str">
        <f>IF(BE25="","",IF(BE25&lt;BE26,AW25,AW26))</f>
        <v/>
      </c>
      <c r="BJ29" s="510"/>
      <c r="BK29" s="510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11" t="str">
        <f>IF(BE25=BE26,"",IF(BE34=BE35,AW34,IF(BE34&gt;BE35,AW34,AW35)))</f>
        <v/>
      </c>
      <c r="BJ30" s="511"/>
      <c r="BK30" s="511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11" t="str">
        <f>IF(BE25=BE26,"",IF(BE34=BE35,AW35,IF(BE34&lt;BE35,AW34,AW35)))</f>
        <v/>
      </c>
      <c r="BJ31" s="511"/>
      <c r="BK31" s="511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12" t="str">
        <f>IF(AJ7="","",IF(AJ7&lt;AJ8,AB7,AB8))</f>
        <v/>
      </c>
      <c r="BJ32" s="512"/>
      <c r="BK32" s="512"/>
    </row>
    <row r="33" spans="3:63" s="42" customFormat="1" ht="15.75">
      <c r="C33" s="73"/>
      <c r="D33" s="74"/>
      <c r="E33" s="400" t="s">
        <v>543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12" t="str">
        <f>IF(AJ19="","",IF(AJ19&lt;AJ20,AB19,AB20))</f>
        <v/>
      </c>
      <c r="BJ33" s="512"/>
      <c r="BK33" s="512"/>
    </row>
    <row r="34" spans="3:63" ht="15.75">
      <c r="C34" s="73"/>
      <c r="D34" s="74"/>
      <c r="E34" s="401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12" t="str">
        <f>IF(AJ31="","",IF(AJ31&lt;AJ32,AB31,AB32))</f>
        <v/>
      </c>
      <c r="BJ34" s="512"/>
      <c r="BK34" s="512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12" t="str">
        <f>IF(AJ43="","",IF(AJ43&lt;AJ44,AB43,AB44))</f>
        <v/>
      </c>
      <c r="BJ35" s="512"/>
      <c r="BK35" s="512"/>
    </row>
    <row r="36" spans="3:63" ht="15.75">
      <c r="E36" s="398" t="s">
        <v>541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9" t="str">
        <f>IF(Z4="","",IF(Z4&lt;Z5,R4,R5))</f>
        <v/>
      </c>
      <c r="BJ36" s="529"/>
      <c r="BK36" s="529"/>
    </row>
    <row r="37" spans="3:63" s="42" customFormat="1">
      <c r="E37" s="400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9" t="str">
        <f>IF(Z10="","",IF(Z10&lt;Z11,R10,R11))</f>
        <v/>
      </c>
      <c r="BJ37" s="529"/>
      <c r="BK37" s="529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9" t="str">
        <f>IF(Z16="","",IF(Z16&lt;Z17,R16,R17))</f>
        <v/>
      </c>
      <c r="BJ38" s="529"/>
      <c r="BK38" s="529"/>
    </row>
    <row r="39" spans="3:63" ht="15.75">
      <c r="E39" s="398" t="s">
        <v>542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9" t="str">
        <f>IF(Z22="","",IF(Z22&lt;Z23,R22,R23))</f>
        <v/>
      </c>
      <c r="BJ39" s="529"/>
      <c r="BK39" s="529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9" t="str">
        <f>IF(Z28="","",IF(Z28&lt;Z29,R28,R29))</f>
        <v/>
      </c>
      <c r="BJ40" s="529"/>
      <c r="BK40" s="529"/>
    </row>
    <row r="41" spans="3:63" s="42" customFormat="1" ht="15.75">
      <c r="E41" s="400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9" t="str">
        <f>IF(Z34="","",IF(Z34&lt;Z35,R34,R35))</f>
        <v/>
      </c>
      <c r="BJ41" s="529"/>
      <c r="BK41" s="529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9" t="str">
        <f>IF(Z40="","",IF(Z40&lt;Z41,R40,R41))</f>
        <v/>
      </c>
      <c r="BJ42" s="529"/>
      <c r="BK42" s="529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9" t="str">
        <f>IF(Z46="","",IF(Z46&lt;Z47,R46,R47))</f>
        <v/>
      </c>
      <c r="BJ43" s="529"/>
      <c r="BK43" s="529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400" t="s">
        <v>543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401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98" t="s">
        <v>542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400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505"/>
      <c r="BJ50" s="505"/>
      <c r="BK50" s="505"/>
    </row>
    <row r="51" spans="5:63">
      <c r="H51"/>
      <c r="I51"/>
      <c r="J51"/>
      <c r="K51"/>
      <c r="L51"/>
      <c r="M51"/>
      <c r="N51"/>
      <c r="O51"/>
      <c r="P51"/>
      <c r="BH51" s="75"/>
      <c r="BI51" s="505"/>
      <c r="BJ51" s="505"/>
      <c r="BK51" s="505"/>
    </row>
    <row r="52" spans="5:63">
      <c r="H52"/>
      <c r="I52"/>
      <c r="J52"/>
      <c r="K52"/>
      <c r="L52"/>
      <c r="M52"/>
      <c r="N52"/>
      <c r="O52"/>
      <c r="P52"/>
      <c r="BH52" s="75"/>
      <c r="BI52" s="505"/>
      <c r="BJ52" s="505"/>
      <c r="BK52" s="505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PageLayoutView="80" workbookViewId="0">
      <selection activeCell="G10" sqref="G10"/>
    </sheetView>
  </sheetViews>
  <sheetFormatPr defaultRowHeight="15.75"/>
  <cols>
    <col min="2" max="2" width="11.7109375" customWidth="1"/>
    <col min="4" max="4" width="31.42578125" customWidth="1"/>
    <col min="5" max="5" width="31.7109375" style="398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15" t="s">
        <v>61</v>
      </c>
      <c r="D1" s="492"/>
      <c r="E1" s="399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302" t="s">
        <v>125</v>
      </c>
      <c r="C2" s="302" t="s">
        <v>78</v>
      </c>
    </row>
    <row r="3" spans="2:60">
      <c r="B3" s="63" t="s">
        <v>25</v>
      </c>
      <c r="C3" s="63">
        <v>1</v>
      </c>
      <c r="D3" s="25" t="str">
        <f>IF(' I'!$X$2="","",' I'!$X$2)</f>
        <v>Teодор Волкановски (188)</v>
      </c>
      <c r="E3" s="398" t="s">
        <v>623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Антонио Аврамски (144)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Нико Доага (190)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Кристијан Каламадевски (347)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Борис Секулов (130)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Лука Огненоски (15)</v>
      </c>
      <c r="E8" s="398" t="s">
        <v>624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Лука Стојчев (73)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Андреј Васевски (203)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>Даниел Главевски Зхоу  (108)</v>
      </c>
      <c r="E11" s="398" t="s">
        <v>625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>Љупчо Треновски (404)</v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>Антонио Крстевски (177)</v>
      </c>
      <c r="E13" s="400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>Антонио Вељановски (261)</v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>Александар Јакимовски</v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93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>Филип Ангела (299)</v>
      </c>
      <c r="E16" s="398" t="s">
        <v>626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93" t="str">
        <f>IF(BD33=BD34,"",IF(BD33="","",IF(BD33&lt;BD34,AV33,AV34)))</f>
        <v/>
      </c>
      <c r="BG16" s="493"/>
      <c r="BH16" s="494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>Андреј Стојановски</v>
      </c>
      <c r="E17" s="400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93"/>
      <c r="BG17" s="493"/>
      <c r="BH17" s="494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>Томе Милев (131)</v>
      </c>
      <c r="E18" s="403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93"/>
      <c r="BH18" s="494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98" t="s">
        <v>626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95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97" t="s">
        <v>58</v>
      </c>
      <c r="BH20" s="495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400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98"/>
      <c r="BH21" s="496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30" t="s">
        <v>59</v>
      </c>
      <c r="BG22" s="498"/>
      <c r="BH22" s="503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31"/>
      <c r="BG23" s="499"/>
      <c r="BH23" s="504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98" t="s">
        <v>625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400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98" t="s">
        <v>624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400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98" t="s">
        <v>627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404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405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98" t="s">
        <v>627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400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98" t="s">
        <v>624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34" t="str">
        <f>IF(BD33="","",IF(BD33&gt;BD34,AV33,AV34))</f>
        <v/>
      </c>
      <c r="BH40" s="42"/>
    </row>
    <row r="41" spans="2:60" s="42" customFormat="1">
      <c r="E41" s="400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34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33" t="str">
        <f>IF(BD33=BD34,"",IF(BD33="","",IF(BD33&lt;BD34,AV33,AV34)))</f>
        <v/>
      </c>
      <c r="BG42" s="534"/>
      <c r="BH42" s="534" t="str">
        <f>IF(BD33=BD34,"",IF(BD41=BD42,AV41,IF(BD41&gt;BD42,AV41,AV42)))</f>
        <v/>
      </c>
    </row>
    <row r="43" spans="2:60">
      <c r="E43" s="398" t="s">
        <v>625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33"/>
      <c r="BG43" s="42"/>
      <c r="BH43" s="534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33"/>
      <c r="BG44" s="42"/>
      <c r="BH44" s="534"/>
    </row>
    <row r="45" spans="2:60" s="42" customFormat="1" ht="16.149999999999999" customHeight="1" thickBot="1">
      <c r="E45" s="400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95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97" t="s">
        <v>58</v>
      </c>
      <c r="BH46" s="495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98"/>
      <c r="BH47" s="532"/>
    </row>
    <row r="48" spans="2:60">
      <c r="E48" s="398" t="s">
        <v>626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30" t="s">
        <v>59</v>
      </c>
      <c r="BG48" s="498"/>
      <c r="BH48" s="503" t="s">
        <v>60</v>
      </c>
    </row>
    <row r="49" spans="5:61" s="42" customFormat="1" ht="16.5" thickBot="1">
      <c r="E49" s="400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31"/>
      <c r="BG49" s="499"/>
      <c r="BH49" s="504"/>
    </row>
    <row r="50" spans="5:61" s="42" customFormat="1">
      <c r="E50" s="406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98" t="s">
        <v>626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506" t="s">
        <v>81</v>
      </c>
      <c r="BF51" s="507"/>
      <c r="BG51" s="507"/>
      <c r="BH51" s="507"/>
      <c r="BI51" s="508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76">
        <v>1</v>
      </c>
      <c r="BF52" s="377" t="s">
        <v>82</v>
      </c>
      <c r="BG52" s="535" t="str">
        <f>IF(BD33="","",IF(BD33&gt;BD34,AV33,AV34))</f>
        <v/>
      </c>
      <c r="BH52" s="535"/>
      <c r="BI52" s="535"/>
    </row>
    <row r="53" spans="5:61" s="42" customFormat="1">
      <c r="E53" s="400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510" t="str">
        <f>IF(BD33=BD34,"",IF(BD33="","",IF(BD33&lt;BD34,AV33,AV34)))</f>
        <v/>
      </c>
      <c r="BH53" s="510"/>
      <c r="BI53" s="510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511" t="str">
        <f>IF(BD33=BD34,"",IF(BD41=BD42,AV41,IF(BD41&gt;BD42,AV41,AV42)))</f>
        <v/>
      </c>
      <c r="BH54" s="511"/>
      <c r="BI54" s="511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511" t="str">
        <f>IF(BD33=BD34,"",IF(BD41=BD42,AV42,IF(BD42&lt;BD41,AV42,AV41)))</f>
        <v/>
      </c>
      <c r="BH55" s="511"/>
      <c r="BI55" s="511"/>
    </row>
    <row r="56" spans="5:61">
      <c r="E56" s="398" t="s">
        <v>625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512" t="str">
        <f>IF(AI9="","",IF(AI9&lt;AI10,AA9,AA10))</f>
        <v/>
      </c>
      <c r="BH56" s="512"/>
      <c r="BI56" s="512"/>
    </row>
    <row r="57" spans="5:61" s="42" customFormat="1">
      <c r="E57" s="400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512" t="str">
        <f>IF(AI25="","",IF(AI25&lt;AI26,AA25,AA26))</f>
        <v/>
      </c>
      <c r="BH57" s="512"/>
      <c r="BI57" s="512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512" t="str">
        <f>IF(AI41="","",IF(AI41&lt;AI42,AA41,AA42))</f>
        <v/>
      </c>
      <c r="BH58" s="512"/>
      <c r="BI58" s="512"/>
    </row>
    <row r="59" spans="5:61">
      <c r="E59" s="398" t="s">
        <v>624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512" t="str">
        <f>IF(AI57="","",IF(AI57&lt;AI58,AA57,AA58))</f>
        <v/>
      </c>
      <c r="BH59" s="512"/>
      <c r="BI59" s="512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29" t="str">
        <f>IF(Y5="","",IF(Y5&lt;Y6,Q5,Q6))</f>
        <v/>
      </c>
      <c r="BH60" s="529"/>
      <c r="BI60" s="529"/>
    </row>
    <row r="61" spans="5:61" s="42" customFormat="1">
      <c r="E61" s="400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29" t="str">
        <f>IF(Y13="","",IF(Y13&lt;Y14,Q13,Q14))</f>
        <v/>
      </c>
      <c r="BH61" s="529"/>
      <c r="BI61" s="529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29" t="str">
        <f>IF(Y21="","",IF(Y21&lt;Y22,Q21,Q22))</f>
        <v/>
      </c>
      <c r="BH62" s="529"/>
      <c r="BI62" s="529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29" t="str">
        <f>IF(Y29="","",IF(Y29&lt;Y30,Q29,Q30))</f>
        <v/>
      </c>
      <c r="BH63" s="529"/>
      <c r="BI63" s="529"/>
    </row>
    <row r="64" spans="5:61">
      <c r="E64" s="398" t="s">
        <v>628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29" t="str">
        <f>IF(Y37="","",IF(Y37&lt;Y38,Q37,Q38))</f>
        <v/>
      </c>
      <c r="BH64" s="529"/>
      <c r="BI64" s="529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29" t="str">
        <f>IF(Y45="","",IF(Y45&lt;Y46,Q45,Q46))</f>
        <v/>
      </c>
      <c r="BH65" s="529"/>
      <c r="BI65" s="529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29" t="str">
        <f>IF(Y53="","",IF(Y53&lt;Y54,Q53,Q54))</f>
        <v/>
      </c>
      <c r="BH66" s="529"/>
      <c r="BI66" s="529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29" t="str">
        <f>IF(Y61="","",IF(Y61&lt;Y62,Q61,Q62))</f>
        <v/>
      </c>
      <c r="BH67" s="529"/>
      <c r="BI67" s="529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15" t="s">
        <v>61</v>
      </c>
      <c r="D1" s="492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302" t="s">
        <v>125</v>
      </c>
      <c r="C2" s="302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Teодор Волкановски (188)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Антонио Аврамски (144)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Нико Доага (190)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Кристијан Каламадевски (347)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Борис Секулов (130)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Лука Огненоски (15)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Лука Стојчев (73)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Андреј Васевски (203)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>Даниел Главевски Зхоу  (108)</v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>Љупчо Треновски (404)</v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>Антонио Крстевски (177)</v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>Антонио Вељановски (261)</v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>Александар Јакимовски</v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>Филип Ангела (299)</v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>Андреј Стојановски</v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>Томе Милев (131)</v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4"/>
  <sheetViews>
    <sheetView topLeftCell="A100" workbookViewId="0">
      <selection activeCell="G114" sqref="G114"/>
    </sheetView>
  </sheetViews>
  <sheetFormatPr defaultRowHeight="15"/>
  <cols>
    <col min="2" max="3" width="24.140625" customWidth="1"/>
  </cols>
  <sheetData>
    <row r="1" spans="1:4" ht="15.75" thickBot="1">
      <c r="A1" s="258" t="s">
        <v>126</v>
      </c>
      <c r="B1" s="259" t="s">
        <v>127</v>
      </c>
      <c r="C1" s="259" t="s">
        <v>128</v>
      </c>
    </row>
    <row r="2" spans="1:4">
      <c r="A2" s="260">
        <v>1</v>
      </c>
      <c r="B2" s="375" t="s">
        <v>449</v>
      </c>
      <c r="C2" s="380" t="s">
        <v>129</v>
      </c>
      <c r="D2" t="s">
        <v>612</v>
      </c>
    </row>
    <row r="3" spans="1:4">
      <c r="A3" s="261">
        <v>2</v>
      </c>
      <c r="B3" s="262" t="s">
        <v>450</v>
      </c>
      <c r="C3" s="261" t="s">
        <v>550</v>
      </c>
      <c r="D3" t="s">
        <v>612</v>
      </c>
    </row>
    <row r="4" spans="1:4">
      <c r="A4" s="261">
        <v>3</v>
      </c>
      <c r="B4" s="262" t="s">
        <v>551</v>
      </c>
      <c r="C4" s="261" t="s">
        <v>131</v>
      </c>
      <c r="D4" t="s">
        <v>612</v>
      </c>
    </row>
    <row r="5" spans="1:4">
      <c r="A5" s="261">
        <v>4</v>
      </c>
      <c r="B5" s="262" t="s">
        <v>451</v>
      </c>
      <c r="C5" s="121" t="s">
        <v>137</v>
      </c>
      <c r="D5" t="s">
        <v>613</v>
      </c>
    </row>
    <row r="6" spans="1:4" ht="15.75" thickBot="1">
      <c r="A6" s="263">
        <v>5</v>
      </c>
      <c r="B6" s="264" t="s">
        <v>452</v>
      </c>
      <c r="C6" s="381" t="s">
        <v>552</v>
      </c>
      <c r="D6" t="s">
        <v>612</v>
      </c>
    </row>
    <row r="7" spans="1:4">
      <c r="A7" s="265">
        <v>6</v>
      </c>
      <c r="B7" s="266" t="s">
        <v>130</v>
      </c>
      <c r="C7" s="265" t="s">
        <v>131</v>
      </c>
      <c r="D7" t="s">
        <v>612</v>
      </c>
    </row>
    <row r="8" spans="1:4">
      <c r="A8" s="261">
        <v>7</v>
      </c>
      <c r="B8" s="262" t="s">
        <v>132</v>
      </c>
      <c r="C8" s="261" t="s">
        <v>131</v>
      </c>
      <c r="D8" t="s">
        <v>612</v>
      </c>
    </row>
    <row r="9" spans="1:4">
      <c r="A9" s="261">
        <v>8</v>
      </c>
      <c r="B9" s="262" t="s">
        <v>133</v>
      </c>
      <c r="C9" s="261" t="s">
        <v>252</v>
      </c>
      <c r="D9" t="s">
        <v>612</v>
      </c>
    </row>
    <row r="10" spans="1:4">
      <c r="A10" s="261">
        <v>9</v>
      </c>
      <c r="B10" s="262" t="s">
        <v>134</v>
      </c>
      <c r="C10" s="261" t="s">
        <v>131</v>
      </c>
      <c r="D10" t="s">
        <v>612</v>
      </c>
    </row>
    <row r="11" spans="1:4" ht="15.75" thickBot="1">
      <c r="A11" s="261">
        <v>10</v>
      </c>
      <c r="B11" s="262" t="s">
        <v>135</v>
      </c>
      <c r="C11" s="121" t="s">
        <v>137</v>
      </c>
      <c r="D11" t="s">
        <v>612</v>
      </c>
    </row>
    <row r="12" spans="1:4">
      <c r="A12" s="260">
        <v>11</v>
      </c>
      <c r="B12" s="267" t="s">
        <v>136</v>
      </c>
      <c r="C12" s="260" t="s">
        <v>137</v>
      </c>
      <c r="D12" t="s">
        <v>613</v>
      </c>
    </row>
    <row r="13" spans="1:4">
      <c r="A13" s="261">
        <v>12</v>
      </c>
      <c r="B13" s="262" t="s">
        <v>138</v>
      </c>
      <c r="C13" s="261" t="s">
        <v>137</v>
      </c>
      <c r="D13" t="s">
        <v>612</v>
      </c>
    </row>
    <row r="14" spans="1:4">
      <c r="A14" s="261">
        <v>13</v>
      </c>
      <c r="B14" s="262" t="s">
        <v>139</v>
      </c>
      <c r="C14" s="261" t="s">
        <v>137</v>
      </c>
      <c r="D14" t="s">
        <v>612</v>
      </c>
    </row>
    <row r="15" spans="1:4">
      <c r="A15" s="261">
        <v>14</v>
      </c>
      <c r="B15" s="262" t="s">
        <v>140</v>
      </c>
      <c r="C15" s="261" t="s">
        <v>137</v>
      </c>
      <c r="D15" t="s">
        <v>612</v>
      </c>
    </row>
    <row r="16" spans="1:4">
      <c r="A16" s="261">
        <v>15</v>
      </c>
      <c r="B16" s="262" t="s">
        <v>141</v>
      </c>
      <c r="C16" s="261" t="s">
        <v>137</v>
      </c>
      <c r="D16" t="s">
        <v>614</v>
      </c>
    </row>
    <row r="17" spans="1:4">
      <c r="A17" s="121">
        <v>16</v>
      </c>
      <c r="B17" s="268" t="s">
        <v>142</v>
      </c>
      <c r="C17" s="261" t="s">
        <v>318</v>
      </c>
      <c r="D17" t="s">
        <v>612</v>
      </c>
    </row>
    <row r="18" spans="1:4">
      <c r="A18" s="261">
        <v>17</v>
      </c>
      <c r="B18" s="262" t="s">
        <v>143</v>
      </c>
      <c r="C18" s="261" t="s">
        <v>137</v>
      </c>
      <c r="D18" t="s">
        <v>612</v>
      </c>
    </row>
    <row r="19" spans="1:4">
      <c r="A19" s="261">
        <v>18</v>
      </c>
      <c r="B19" s="262" t="s">
        <v>144</v>
      </c>
      <c r="C19" s="261" t="s">
        <v>137</v>
      </c>
      <c r="D19" t="s">
        <v>615</v>
      </c>
    </row>
    <row r="20" spans="1:4">
      <c r="A20" s="261">
        <v>19</v>
      </c>
      <c r="B20" s="262" t="s">
        <v>145</v>
      </c>
      <c r="C20" s="261" t="s">
        <v>137</v>
      </c>
      <c r="D20" t="s">
        <v>615</v>
      </c>
    </row>
    <row r="21" spans="1:4">
      <c r="A21" s="261">
        <v>20</v>
      </c>
      <c r="B21" s="262" t="s">
        <v>146</v>
      </c>
      <c r="C21" s="261" t="s">
        <v>348</v>
      </c>
      <c r="D21" t="s">
        <v>614</v>
      </c>
    </row>
    <row r="22" spans="1:4">
      <c r="A22" s="261">
        <v>21</v>
      </c>
      <c r="B22" s="262" t="s">
        <v>147</v>
      </c>
      <c r="C22" s="261" t="s">
        <v>137</v>
      </c>
      <c r="D22" t="s">
        <v>614</v>
      </c>
    </row>
    <row r="23" spans="1:4">
      <c r="A23" s="261">
        <v>22</v>
      </c>
      <c r="B23" s="262" t="s">
        <v>148</v>
      </c>
      <c r="C23" s="261" t="s">
        <v>137</v>
      </c>
      <c r="D23" t="s">
        <v>616</v>
      </c>
    </row>
    <row r="24" spans="1:4">
      <c r="A24" s="269">
        <v>23</v>
      </c>
      <c r="B24" s="262" t="s">
        <v>149</v>
      </c>
      <c r="C24" s="261" t="s">
        <v>137</v>
      </c>
      <c r="D24" t="s">
        <v>615</v>
      </c>
    </row>
    <row r="25" spans="1:4">
      <c r="A25" s="261">
        <v>24</v>
      </c>
      <c r="B25" s="262" t="s">
        <v>150</v>
      </c>
      <c r="C25" s="261" t="s">
        <v>137</v>
      </c>
      <c r="D25" t="s">
        <v>614</v>
      </c>
    </row>
    <row r="26" spans="1:4">
      <c r="A26" s="269">
        <v>25</v>
      </c>
      <c r="B26" s="262" t="s">
        <v>151</v>
      </c>
      <c r="C26" s="261" t="s">
        <v>137</v>
      </c>
      <c r="D26" t="s">
        <v>615</v>
      </c>
    </row>
    <row r="27" spans="1:4">
      <c r="A27" s="261">
        <v>26</v>
      </c>
      <c r="B27" s="262" t="s">
        <v>152</v>
      </c>
      <c r="C27" s="261" t="s">
        <v>137</v>
      </c>
      <c r="D27" t="s">
        <v>615</v>
      </c>
    </row>
    <row r="28" spans="1:4">
      <c r="A28" s="261">
        <v>27</v>
      </c>
      <c r="B28" s="262" t="s">
        <v>153</v>
      </c>
      <c r="C28" s="261" t="s">
        <v>137</v>
      </c>
      <c r="D28" t="s">
        <v>615</v>
      </c>
    </row>
    <row r="29" spans="1:4">
      <c r="A29" s="261">
        <v>28</v>
      </c>
      <c r="B29" s="262" t="s">
        <v>154</v>
      </c>
      <c r="C29" s="261" t="s">
        <v>137</v>
      </c>
      <c r="D29" t="s">
        <v>612</v>
      </c>
    </row>
    <row r="30" spans="1:4" ht="15.75" thickBot="1">
      <c r="A30" s="263">
        <v>29</v>
      </c>
      <c r="B30" s="264" t="s">
        <v>155</v>
      </c>
      <c r="C30" s="263" t="s">
        <v>137</v>
      </c>
      <c r="D30" t="s">
        <v>614</v>
      </c>
    </row>
    <row r="31" spans="1:4">
      <c r="A31" s="270">
        <v>30</v>
      </c>
      <c r="B31" s="271" t="s">
        <v>156</v>
      </c>
      <c r="C31" s="265" t="s">
        <v>157</v>
      </c>
      <c r="D31" t="s">
        <v>612</v>
      </c>
    </row>
    <row r="32" spans="1:4">
      <c r="A32" s="261">
        <v>31</v>
      </c>
      <c r="B32" s="262" t="s">
        <v>158</v>
      </c>
      <c r="C32" s="261" t="s">
        <v>157</v>
      </c>
      <c r="D32" t="s">
        <v>612</v>
      </c>
    </row>
    <row r="33" spans="1:4">
      <c r="A33" s="261">
        <v>32</v>
      </c>
      <c r="B33" s="262" t="s">
        <v>159</v>
      </c>
      <c r="C33" s="261" t="s">
        <v>157</v>
      </c>
      <c r="D33" t="s">
        <v>612</v>
      </c>
    </row>
    <row r="34" spans="1:4" ht="15.75" thickBot="1">
      <c r="A34" s="263">
        <v>33</v>
      </c>
      <c r="B34" s="264" t="s">
        <v>160</v>
      </c>
      <c r="C34" s="263" t="s">
        <v>157</v>
      </c>
      <c r="D34" t="s">
        <v>612</v>
      </c>
    </row>
    <row r="35" spans="1:4">
      <c r="A35" s="260">
        <v>34</v>
      </c>
      <c r="B35" s="272" t="s">
        <v>161</v>
      </c>
      <c r="C35" s="260" t="s">
        <v>162</v>
      </c>
      <c r="D35" t="s">
        <v>612</v>
      </c>
    </row>
    <row r="36" spans="1:4">
      <c r="A36" s="261">
        <v>35</v>
      </c>
      <c r="B36" s="273" t="s">
        <v>163</v>
      </c>
      <c r="C36" s="261" t="s">
        <v>162</v>
      </c>
      <c r="D36" t="s">
        <v>612</v>
      </c>
    </row>
    <row r="37" spans="1:4">
      <c r="A37" s="261">
        <v>36</v>
      </c>
      <c r="B37" s="262" t="s">
        <v>462</v>
      </c>
      <c r="C37" s="261" t="s">
        <v>162</v>
      </c>
      <c r="D37" t="s">
        <v>612</v>
      </c>
    </row>
    <row r="38" spans="1:4">
      <c r="A38" s="261">
        <v>37</v>
      </c>
      <c r="B38" s="262" t="s">
        <v>164</v>
      </c>
      <c r="C38" s="261" t="s">
        <v>348</v>
      </c>
      <c r="D38" t="s">
        <v>612</v>
      </c>
    </row>
    <row r="39" spans="1:4">
      <c r="A39" s="261">
        <v>38</v>
      </c>
      <c r="B39" s="262" t="s">
        <v>165</v>
      </c>
      <c r="C39" s="261" t="s">
        <v>162</v>
      </c>
      <c r="D39" t="s">
        <v>612</v>
      </c>
    </row>
    <row r="40" spans="1:4">
      <c r="A40" s="261">
        <v>39</v>
      </c>
      <c r="B40" s="262" t="s">
        <v>166</v>
      </c>
      <c r="C40" s="261" t="s">
        <v>162</v>
      </c>
      <c r="D40" t="s">
        <v>614</v>
      </c>
    </row>
    <row r="41" spans="1:4">
      <c r="A41" s="261">
        <v>40</v>
      </c>
      <c r="B41" s="262" t="s">
        <v>167</v>
      </c>
      <c r="C41" s="261" t="s">
        <v>162</v>
      </c>
      <c r="D41" t="s">
        <v>614</v>
      </c>
    </row>
    <row r="42" spans="1:4">
      <c r="A42" s="261">
        <v>41</v>
      </c>
      <c r="B42" s="262" t="s">
        <v>168</v>
      </c>
      <c r="C42" s="261" t="s">
        <v>162</v>
      </c>
      <c r="D42" t="s">
        <v>612</v>
      </c>
    </row>
    <row r="43" spans="1:4">
      <c r="A43" s="261">
        <v>42</v>
      </c>
      <c r="B43" s="262" t="s">
        <v>169</v>
      </c>
      <c r="C43" s="261" t="s">
        <v>162</v>
      </c>
      <c r="D43" t="s">
        <v>612</v>
      </c>
    </row>
    <row r="44" spans="1:4">
      <c r="A44" s="261">
        <v>43</v>
      </c>
      <c r="B44" s="262" t="s">
        <v>170</v>
      </c>
      <c r="C44" s="261" t="s">
        <v>162</v>
      </c>
      <c r="D44" t="s">
        <v>612</v>
      </c>
    </row>
    <row r="45" spans="1:4">
      <c r="A45" s="261">
        <v>44</v>
      </c>
      <c r="B45" s="262" t="s">
        <v>171</v>
      </c>
      <c r="C45" s="261" t="s">
        <v>162</v>
      </c>
      <c r="D45" t="s">
        <v>612</v>
      </c>
    </row>
    <row r="46" spans="1:4">
      <c r="A46" s="261">
        <v>45</v>
      </c>
      <c r="B46" s="262" t="s">
        <v>172</v>
      </c>
      <c r="C46" s="261" t="s">
        <v>162</v>
      </c>
      <c r="D46" t="s">
        <v>616</v>
      </c>
    </row>
    <row r="47" spans="1:4">
      <c r="A47" s="261">
        <v>46</v>
      </c>
      <c r="B47" s="262" t="s">
        <v>173</v>
      </c>
      <c r="C47" s="261" t="s">
        <v>162</v>
      </c>
      <c r="D47" t="s">
        <v>612</v>
      </c>
    </row>
    <row r="48" spans="1:4" ht="15.75" thickBot="1">
      <c r="A48" s="263">
        <v>47</v>
      </c>
      <c r="B48" s="264" t="s">
        <v>174</v>
      </c>
      <c r="C48" s="263" t="s">
        <v>318</v>
      </c>
      <c r="D48" t="s">
        <v>614</v>
      </c>
    </row>
    <row r="49" spans="1:4">
      <c r="A49" s="260">
        <v>48</v>
      </c>
      <c r="B49" s="267" t="s">
        <v>175</v>
      </c>
      <c r="C49" s="260" t="s">
        <v>318</v>
      </c>
      <c r="D49" t="s">
        <v>612</v>
      </c>
    </row>
    <row r="50" spans="1:4">
      <c r="A50" s="261">
        <v>49</v>
      </c>
      <c r="B50" s="262" t="s">
        <v>177</v>
      </c>
      <c r="C50" s="261" t="s">
        <v>176</v>
      </c>
      <c r="D50" t="s">
        <v>612</v>
      </c>
    </row>
    <row r="51" spans="1:4">
      <c r="A51" s="261">
        <v>50</v>
      </c>
      <c r="B51" s="262" t="s">
        <v>178</v>
      </c>
      <c r="C51" s="261" t="s">
        <v>176</v>
      </c>
      <c r="D51" t="s">
        <v>612</v>
      </c>
    </row>
    <row r="52" spans="1:4">
      <c r="A52" s="261">
        <v>51</v>
      </c>
      <c r="B52" s="262" t="s">
        <v>179</v>
      </c>
      <c r="C52" s="261" t="s">
        <v>176</v>
      </c>
      <c r="D52" t="s">
        <v>612</v>
      </c>
    </row>
    <row r="53" spans="1:4">
      <c r="A53" s="261">
        <v>52</v>
      </c>
      <c r="B53" s="262" t="s">
        <v>180</v>
      </c>
      <c r="C53" s="261" t="s">
        <v>176</v>
      </c>
      <c r="D53" t="s">
        <v>612</v>
      </c>
    </row>
    <row r="54" spans="1:4" ht="15.75" thickBot="1">
      <c r="A54" s="263">
        <v>53</v>
      </c>
      <c r="B54" s="264" t="s">
        <v>181</v>
      </c>
      <c r="C54" s="263" t="s">
        <v>176</v>
      </c>
      <c r="D54" t="s">
        <v>612</v>
      </c>
    </row>
    <row r="55" spans="1:4">
      <c r="A55" s="260">
        <v>54</v>
      </c>
      <c r="B55" s="267" t="s">
        <v>182</v>
      </c>
      <c r="C55" s="260" t="s">
        <v>553</v>
      </c>
      <c r="D55" t="s">
        <v>612</v>
      </c>
    </row>
    <row r="56" spans="1:4">
      <c r="A56" s="261">
        <v>55</v>
      </c>
      <c r="B56" s="262" t="s">
        <v>183</v>
      </c>
      <c r="C56" s="261" t="s">
        <v>553</v>
      </c>
      <c r="D56" t="s">
        <v>612</v>
      </c>
    </row>
    <row r="57" spans="1:4">
      <c r="A57" s="261">
        <v>56</v>
      </c>
      <c r="B57" s="262" t="s">
        <v>184</v>
      </c>
      <c r="C57" s="121" t="s">
        <v>377</v>
      </c>
      <c r="D57" t="s">
        <v>612</v>
      </c>
    </row>
    <row r="58" spans="1:4">
      <c r="A58" s="261">
        <v>57</v>
      </c>
      <c r="B58" s="262" t="s">
        <v>185</v>
      </c>
      <c r="C58" s="121" t="s">
        <v>131</v>
      </c>
      <c r="D58" t="s">
        <v>612</v>
      </c>
    </row>
    <row r="59" spans="1:4" ht="15.75" thickBot="1">
      <c r="A59" s="263">
        <v>58</v>
      </c>
      <c r="B59" s="264" t="s">
        <v>186</v>
      </c>
      <c r="C59" s="263" t="s">
        <v>263</v>
      </c>
      <c r="D59" t="s">
        <v>612</v>
      </c>
    </row>
    <row r="60" spans="1:4">
      <c r="A60" s="260">
        <v>59</v>
      </c>
      <c r="B60" s="274" t="s">
        <v>187</v>
      </c>
      <c r="C60" s="260" t="s">
        <v>277</v>
      </c>
      <c r="D60" t="s">
        <v>612</v>
      </c>
    </row>
    <row r="61" spans="1:4">
      <c r="A61" s="261">
        <v>60</v>
      </c>
      <c r="B61" s="262" t="s">
        <v>189</v>
      </c>
      <c r="C61" s="261" t="s">
        <v>188</v>
      </c>
      <c r="D61" t="s">
        <v>612</v>
      </c>
    </row>
    <row r="62" spans="1:4">
      <c r="A62" s="261">
        <v>61</v>
      </c>
      <c r="B62" s="262" t="s">
        <v>190</v>
      </c>
      <c r="C62" s="261" t="s">
        <v>188</v>
      </c>
      <c r="D62" t="s">
        <v>614</v>
      </c>
    </row>
    <row r="63" spans="1:4">
      <c r="A63" s="261">
        <v>62</v>
      </c>
      <c r="B63" s="262" t="s">
        <v>191</v>
      </c>
      <c r="C63" s="261" t="s">
        <v>277</v>
      </c>
      <c r="D63" t="s">
        <v>612</v>
      </c>
    </row>
    <row r="64" spans="1:4">
      <c r="A64" s="261">
        <v>63</v>
      </c>
      <c r="B64" s="262" t="s">
        <v>192</v>
      </c>
      <c r="C64" s="261" t="s">
        <v>188</v>
      </c>
      <c r="D64" t="s">
        <v>614</v>
      </c>
    </row>
    <row r="65" spans="1:4">
      <c r="A65" s="261">
        <v>64</v>
      </c>
      <c r="B65" s="262" t="s">
        <v>193</v>
      </c>
      <c r="C65" s="261" t="s">
        <v>188</v>
      </c>
      <c r="D65" t="s">
        <v>615</v>
      </c>
    </row>
    <row r="66" spans="1:4">
      <c r="A66" s="261">
        <v>65</v>
      </c>
      <c r="B66" s="262" t="s">
        <v>194</v>
      </c>
      <c r="C66" s="261" t="s">
        <v>188</v>
      </c>
      <c r="D66" t="s">
        <v>614</v>
      </c>
    </row>
    <row r="67" spans="1:4">
      <c r="A67" s="261">
        <v>66</v>
      </c>
      <c r="B67" s="262" t="s">
        <v>195</v>
      </c>
      <c r="C67" s="261" t="s">
        <v>188</v>
      </c>
      <c r="D67" t="s">
        <v>613</v>
      </c>
    </row>
    <row r="68" spans="1:4">
      <c r="A68" s="275">
        <v>67</v>
      </c>
      <c r="B68" s="276" t="s">
        <v>196</v>
      </c>
      <c r="C68" s="261" t="s">
        <v>188</v>
      </c>
      <c r="D68" t="s">
        <v>616</v>
      </c>
    </row>
    <row r="69" spans="1:4" ht="15.75" thickBot="1">
      <c r="A69" s="263">
        <v>68</v>
      </c>
      <c r="B69" s="264" t="s">
        <v>197</v>
      </c>
      <c r="C69" s="263" t="s">
        <v>188</v>
      </c>
      <c r="D69" t="s">
        <v>616</v>
      </c>
    </row>
    <row r="70" spans="1:4">
      <c r="A70" s="260">
        <v>69</v>
      </c>
      <c r="B70" s="277" t="s">
        <v>198</v>
      </c>
      <c r="C70" s="278" t="s">
        <v>199</v>
      </c>
      <c r="D70" t="s">
        <v>612</v>
      </c>
    </row>
    <row r="71" spans="1:4">
      <c r="A71" s="261">
        <v>70</v>
      </c>
      <c r="B71" s="279" t="s">
        <v>200</v>
      </c>
      <c r="C71" s="280" t="s">
        <v>199</v>
      </c>
      <c r="D71" t="s">
        <v>612</v>
      </c>
    </row>
    <row r="72" spans="1:4">
      <c r="A72" s="261">
        <v>71</v>
      </c>
      <c r="B72" s="279" t="s">
        <v>201</v>
      </c>
      <c r="C72" s="280" t="s">
        <v>199</v>
      </c>
      <c r="D72" t="s">
        <v>612</v>
      </c>
    </row>
    <row r="73" spans="1:4">
      <c r="A73" s="261">
        <v>72</v>
      </c>
      <c r="B73" s="279" t="s">
        <v>202</v>
      </c>
      <c r="C73" s="280" t="s">
        <v>199</v>
      </c>
      <c r="D73" t="s">
        <v>613</v>
      </c>
    </row>
    <row r="74" spans="1:4">
      <c r="A74" s="261">
        <v>73</v>
      </c>
      <c r="B74" s="279" t="s">
        <v>203</v>
      </c>
      <c r="C74" s="280" t="s">
        <v>199</v>
      </c>
      <c r="D74" t="s">
        <v>614</v>
      </c>
    </row>
    <row r="75" spans="1:4">
      <c r="A75" s="261">
        <v>74</v>
      </c>
      <c r="B75" s="279" t="s">
        <v>204</v>
      </c>
      <c r="C75" s="280" t="s">
        <v>199</v>
      </c>
      <c r="D75" t="s">
        <v>612</v>
      </c>
    </row>
    <row r="76" spans="1:4">
      <c r="A76" s="261">
        <v>75</v>
      </c>
      <c r="B76" s="279" t="s">
        <v>205</v>
      </c>
      <c r="C76" s="280" t="s">
        <v>199</v>
      </c>
      <c r="D76" t="s">
        <v>613</v>
      </c>
    </row>
    <row r="77" spans="1:4" ht="15.75" thickBot="1">
      <c r="A77" s="263">
        <v>76</v>
      </c>
      <c r="B77" s="264" t="s">
        <v>206</v>
      </c>
      <c r="C77" s="281" t="s">
        <v>199</v>
      </c>
      <c r="D77" t="s">
        <v>615</v>
      </c>
    </row>
    <row r="78" spans="1:4">
      <c r="A78" s="260">
        <v>77</v>
      </c>
      <c r="B78" s="267" t="s">
        <v>207</v>
      </c>
      <c r="C78" s="260" t="s">
        <v>208</v>
      </c>
      <c r="D78" t="s">
        <v>612</v>
      </c>
    </row>
    <row r="79" spans="1:4">
      <c r="A79" s="261">
        <v>78</v>
      </c>
      <c r="B79" s="262" t="s">
        <v>209</v>
      </c>
      <c r="C79" s="261" t="s">
        <v>208</v>
      </c>
      <c r="D79" t="s">
        <v>612</v>
      </c>
    </row>
    <row r="80" spans="1:4">
      <c r="A80" s="261">
        <v>79</v>
      </c>
      <c r="B80" s="262" t="s">
        <v>210</v>
      </c>
      <c r="C80" s="261" t="s">
        <v>208</v>
      </c>
      <c r="D80" t="s">
        <v>612</v>
      </c>
    </row>
    <row r="81" spans="1:4" ht="15.75" thickBot="1">
      <c r="A81" s="263">
        <v>80</v>
      </c>
      <c r="B81" s="264" t="s">
        <v>211</v>
      </c>
      <c r="C81" s="263" t="s">
        <v>208</v>
      </c>
      <c r="D81" t="s">
        <v>612</v>
      </c>
    </row>
    <row r="82" spans="1:4">
      <c r="A82" s="265">
        <v>81</v>
      </c>
      <c r="B82" s="282" t="s">
        <v>212</v>
      </c>
      <c r="C82" s="265" t="s">
        <v>213</v>
      </c>
      <c r="D82" t="s">
        <v>612</v>
      </c>
    </row>
    <row r="83" spans="1:4">
      <c r="A83" s="261">
        <v>82</v>
      </c>
      <c r="B83" s="262" t="s">
        <v>214</v>
      </c>
      <c r="C83" s="261" t="s">
        <v>213</v>
      </c>
      <c r="D83" t="s">
        <v>615</v>
      </c>
    </row>
    <row r="84" spans="1:4">
      <c r="A84" s="261">
        <v>83</v>
      </c>
      <c r="B84" s="262" t="s">
        <v>215</v>
      </c>
      <c r="C84" s="261" t="s">
        <v>213</v>
      </c>
      <c r="D84" t="s">
        <v>612</v>
      </c>
    </row>
    <row r="85" spans="1:4">
      <c r="A85" s="261">
        <v>84</v>
      </c>
      <c r="B85" s="262" t="s">
        <v>216</v>
      </c>
      <c r="C85" s="261" t="s">
        <v>213</v>
      </c>
      <c r="D85" t="s">
        <v>612</v>
      </c>
    </row>
    <row r="86" spans="1:4">
      <c r="A86" s="261">
        <v>85</v>
      </c>
      <c r="B86" s="262" t="s">
        <v>217</v>
      </c>
      <c r="C86" s="261" t="s">
        <v>213</v>
      </c>
      <c r="D86" t="s">
        <v>612</v>
      </c>
    </row>
    <row r="87" spans="1:4">
      <c r="A87" s="261">
        <v>86</v>
      </c>
      <c r="B87" s="262" t="s">
        <v>218</v>
      </c>
      <c r="C87" s="261" t="s">
        <v>213</v>
      </c>
      <c r="D87" t="s">
        <v>612</v>
      </c>
    </row>
    <row r="88" spans="1:4" ht="15.75" thickBot="1">
      <c r="A88" s="275">
        <v>87</v>
      </c>
      <c r="B88" s="276" t="s">
        <v>219</v>
      </c>
      <c r="C88" s="275" t="s">
        <v>213</v>
      </c>
      <c r="D88" t="s">
        <v>612</v>
      </c>
    </row>
    <row r="89" spans="1:4">
      <c r="A89" s="260">
        <v>88</v>
      </c>
      <c r="B89" s="267" t="s">
        <v>220</v>
      </c>
      <c r="C89" s="260" t="s">
        <v>221</v>
      </c>
      <c r="D89" t="s">
        <v>612</v>
      </c>
    </row>
    <row r="90" spans="1:4">
      <c r="A90" s="261">
        <v>89</v>
      </c>
      <c r="B90" s="262" t="s">
        <v>222</v>
      </c>
      <c r="C90" s="261" t="s">
        <v>221</v>
      </c>
      <c r="D90" t="s">
        <v>612</v>
      </c>
    </row>
    <row r="91" spans="1:4">
      <c r="A91" s="261">
        <v>90</v>
      </c>
      <c r="B91" s="262" t="s">
        <v>223</v>
      </c>
      <c r="C91" s="261" t="s">
        <v>221</v>
      </c>
      <c r="D91" t="s">
        <v>612</v>
      </c>
    </row>
    <row r="92" spans="1:4">
      <c r="A92" s="261">
        <v>91</v>
      </c>
      <c r="B92" s="262" t="s">
        <v>224</v>
      </c>
      <c r="C92" s="261" t="s">
        <v>221</v>
      </c>
      <c r="D92" t="s">
        <v>612</v>
      </c>
    </row>
    <row r="93" spans="1:4">
      <c r="A93" s="261">
        <v>92</v>
      </c>
      <c r="B93" s="262" t="s">
        <v>225</v>
      </c>
      <c r="C93" s="261" t="s">
        <v>221</v>
      </c>
      <c r="D93" t="s">
        <v>612</v>
      </c>
    </row>
    <row r="94" spans="1:4">
      <c r="A94" s="261">
        <v>93</v>
      </c>
      <c r="B94" s="262" t="s">
        <v>226</v>
      </c>
      <c r="C94" s="261" t="s">
        <v>221</v>
      </c>
      <c r="D94" t="s">
        <v>612</v>
      </c>
    </row>
    <row r="95" spans="1:4" ht="15.75" thickBot="1">
      <c r="A95" s="263">
        <v>94</v>
      </c>
      <c r="B95" s="264" t="s">
        <v>227</v>
      </c>
      <c r="C95" s="263" t="s">
        <v>221</v>
      </c>
      <c r="D95" t="s">
        <v>612</v>
      </c>
    </row>
    <row r="96" spans="1:4">
      <c r="A96" s="265">
        <v>95</v>
      </c>
      <c r="B96" s="266" t="s">
        <v>228</v>
      </c>
      <c r="C96" s="265" t="s">
        <v>229</v>
      </c>
      <c r="D96" t="s">
        <v>612</v>
      </c>
    </row>
    <row r="97" spans="1:4">
      <c r="A97" s="261">
        <v>96</v>
      </c>
      <c r="B97" s="262" t="s">
        <v>230</v>
      </c>
      <c r="C97" s="261" t="s">
        <v>229</v>
      </c>
      <c r="D97" t="s">
        <v>612</v>
      </c>
    </row>
    <row r="98" spans="1:4">
      <c r="A98" s="261">
        <v>97</v>
      </c>
      <c r="B98" s="262" t="s">
        <v>231</v>
      </c>
      <c r="C98" s="261" t="s">
        <v>229</v>
      </c>
      <c r="D98" t="s">
        <v>612</v>
      </c>
    </row>
    <row r="99" spans="1:4">
      <c r="A99" s="261">
        <v>98</v>
      </c>
      <c r="B99" s="262" t="s">
        <v>232</v>
      </c>
      <c r="C99" s="261" t="s">
        <v>229</v>
      </c>
      <c r="D99" t="s">
        <v>612</v>
      </c>
    </row>
    <row r="100" spans="1:4">
      <c r="A100" s="261">
        <v>99</v>
      </c>
      <c r="B100" s="262" t="s">
        <v>233</v>
      </c>
      <c r="C100" s="261" t="s">
        <v>229</v>
      </c>
      <c r="D100" t="s">
        <v>612</v>
      </c>
    </row>
    <row r="101" spans="1:4">
      <c r="A101" s="261">
        <v>100</v>
      </c>
      <c r="B101" s="262" t="s">
        <v>234</v>
      </c>
      <c r="C101" s="261" t="s">
        <v>229</v>
      </c>
      <c r="D101" t="s">
        <v>612</v>
      </c>
    </row>
    <row r="102" spans="1:4">
      <c r="A102" s="275">
        <v>101</v>
      </c>
      <c r="B102" s="276" t="s">
        <v>235</v>
      </c>
      <c r="C102" s="261" t="s">
        <v>229</v>
      </c>
      <c r="D102" t="s">
        <v>612</v>
      </c>
    </row>
    <row r="103" spans="1:4" ht="15.75" thickBot="1">
      <c r="A103" s="275">
        <v>102</v>
      </c>
      <c r="B103" s="276" t="s">
        <v>236</v>
      </c>
      <c r="C103" s="275" t="s">
        <v>229</v>
      </c>
      <c r="D103" t="s">
        <v>612</v>
      </c>
    </row>
    <row r="104" spans="1:4">
      <c r="A104" s="260">
        <v>103</v>
      </c>
      <c r="B104" s="277" t="s">
        <v>237</v>
      </c>
      <c r="C104" s="260" t="s">
        <v>238</v>
      </c>
      <c r="D104" t="s">
        <v>612</v>
      </c>
    </row>
    <row r="105" spans="1:4">
      <c r="A105" s="261">
        <v>104</v>
      </c>
      <c r="B105" s="279" t="s">
        <v>239</v>
      </c>
      <c r="C105" s="261" t="s">
        <v>238</v>
      </c>
      <c r="D105" t="s">
        <v>612</v>
      </c>
    </row>
    <row r="106" spans="1:4">
      <c r="A106" s="261">
        <v>105</v>
      </c>
      <c r="B106" s="279" t="s">
        <v>240</v>
      </c>
      <c r="C106" s="261" t="s">
        <v>238</v>
      </c>
      <c r="D106" t="s">
        <v>612</v>
      </c>
    </row>
    <row r="107" spans="1:4">
      <c r="A107" s="261">
        <v>106</v>
      </c>
      <c r="B107" s="279" t="s">
        <v>241</v>
      </c>
      <c r="C107" s="261" t="s">
        <v>238</v>
      </c>
      <c r="D107" t="s">
        <v>612</v>
      </c>
    </row>
    <row r="108" spans="1:4">
      <c r="A108" s="261">
        <v>107</v>
      </c>
      <c r="B108" s="279" t="s">
        <v>242</v>
      </c>
      <c r="C108" s="261" t="s">
        <v>238</v>
      </c>
      <c r="D108" t="s">
        <v>612</v>
      </c>
    </row>
    <row r="109" spans="1:4" ht="15.75" thickBot="1">
      <c r="A109" s="263">
        <v>108</v>
      </c>
      <c r="B109" s="264" t="s">
        <v>243</v>
      </c>
      <c r="C109" s="263" t="s">
        <v>550</v>
      </c>
      <c r="D109" t="s">
        <v>615</v>
      </c>
    </row>
    <row r="110" spans="1:4">
      <c r="A110" s="265">
        <v>109</v>
      </c>
      <c r="B110" s="266" t="s">
        <v>244</v>
      </c>
      <c r="C110" s="265" t="s">
        <v>245</v>
      </c>
      <c r="D110" t="s">
        <v>612</v>
      </c>
    </row>
    <row r="111" spans="1:4">
      <c r="A111" s="261">
        <v>110</v>
      </c>
      <c r="B111" s="262" t="s">
        <v>246</v>
      </c>
      <c r="C111" s="261" t="s">
        <v>245</v>
      </c>
      <c r="D111" t="s">
        <v>612</v>
      </c>
    </row>
    <row r="112" spans="1:4">
      <c r="A112" s="261">
        <v>111</v>
      </c>
      <c r="B112" s="262" t="s">
        <v>247</v>
      </c>
      <c r="C112" s="261" t="s">
        <v>245</v>
      </c>
      <c r="D112" t="s">
        <v>612</v>
      </c>
    </row>
    <row r="113" spans="1:4">
      <c r="A113" s="261">
        <v>112</v>
      </c>
      <c r="B113" s="262" t="s">
        <v>248</v>
      </c>
      <c r="C113" s="261" t="s">
        <v>208</v>
      </c>
      <c r="D113" t="s">
        <v>612</v>
      </c>
    </row>
    <row r="114" spans="1:4">
      <c r="A114" s="261">
        <v>113</v>
      </c>
      <c r="B114" s="262" t="s">
        <v>249</v>
      </c>
      <c r="C114" s="261" t="s">
        <v>245</v>
      </c>
      <c r="D114" t="s">
        <v>612</v>
      </c>
    </row>
    <row r="115" spans="1:4" ht="15.75" thickBot="1">
      <c r="A115" s="275">
        <v>114</v>
      </c>
      <c r="B115" s="276" t="s">
        <v>250</v>
      </c>
      <c r="C115" s="275" t="s">
        <v>245</v>
      </c>
      <c r="D115" t="s">
        <v>613</v>
      </c>
    </row>
    <row r="116" spans="1:4">
      <c r="A116" s="260">
        <v>115</v>
      </c>
      <c r="B116" s="267" t="s">
        <v>251</v>
      </c>
      <c r="C116" s="260" t="s">
        <v>252</v>
      </c>
      <c r="D116" t="s">
        <v>612</v>
      </c>
    </row>
    <row r="117" spans="1:4">
      <c r="A117" s="261">
        <v>116</v>
      </c>
      <c r="B117" s="262" t="s">
        <v>253</v>
      </c>
      <c r="C117" s="261" t="s">
        <v>252</v>
      </c>
      <c r="D117" t="s">
        <v>612</v>
      </c>
    </row>
    <row r="118" spans="1:4">
      <c r="A118" s="261">
        <v>117</v>
      </c>
      <c r="B118" s="262" t="s">
        <v>254</v>
      </c>
      <c r="C118" s="261" t="s">
        <v>252</v>
      </c>
      <c r="D118" t="s">
        <v>612</v>
      </c>
    </row>
    <row r="119" spans="1:4">
      <c r="A119" s="269">
        <v>118</v>
      </c>
      <c r="B119" s="262" t="s">
        <v>255</v>
      </c>
      <c r="C119" s="261" t="s">
        <v>252</v>
      </c>
      <c r="D119" t="s">
        <v>612</v>
      </c>
    </row>
    <row r="120" spans="1:4">
      <c r="A120" s="261">
        <v>119</v>
      </c>
      <c r="B120" s="262" t="s">
        <v>256</v>
      </c>
      <c r="C120" s="261" t="s">
        <v>252</v>
      </c>
      <c r="D120" t="s">
        <v>612</v>
      </c>
    </row>
    <row r="121" spans="1:4">
      <c r="A121" s="261">
        <v>120</v>
      </c>
      <c r="B121" s="262" t="s">
        <v>257</v>
      </c>
      <c r="C121" s="261" t="s">
        <v>252</v>
      </c>
      <c r="D121" t="s">
        <v>612</v>
      </c>
    </row>
    <row r="122" spans="1:4">
      <c r="A122" s="261">
        <v>121</v>
      </c>
      <c r="B122" s="262" t="s">
        <v>258</v>
      </c>
      <c r="C122" s="261" t="s">
        <v>252</v>
      </c>
      <c r="D122" t="s">
        <v>612</v>
      </c>
    </row>
    <row r="123" spans="1:4">
      <c r="A123" s="261">
        <v>122</v>
      </c>
      <c r="B123" s="262" t="s">
        <v>259</v>
      </c>
      <c r="C123" s="261" t="s">
        <v>252</v>
      </c>
      <c r="D123" t="s">
        <v>612</v>
      </c>
    </row>
    <row r="124" spans="1:4">
      <c r="A124" s="261">
        <v>123</v>
      </c>
      <c r="B124" s="262" t="s">
        <v>260</v>
      </c>
      <c r="C124" s="261" t="s">
        <v>252</v>
      </c>
      <c r="D124" t="s">
        <v>612</v>
      </c>
    </row>
    <row r="125" spans="1:4" ht="15.75" thickBot="1">
      <c r="A125" s="283">
        <v>124</v>
      </c>
      <c r="B125" s="264" t="s">
        <v>261</v>
      </c>
      <c r="C125" s="263" t="s">
        <v>252</v>
      </c>
      <c r="D125" t="s">
        <v>612</v>
      </c>
    </row>
    <row r="126" spans="1:4">
      <c r="A126" s="284">
        <v>125</v>
      </c>
      <c r="B126" s="285" t="s">
        <v>262</v>
      </c>
      <c r="C126" s="260" t="s">
        <v>263</v>
      </c>
      <c r="D126" t="s">
        <v>612</v>
      </c>
    </row>
    <row r="127" spans="1:4">
      <c r="A127" s="261">
        <v>126</v>
      </c>
      <c r="B127" s="262" t="s">
        <v>264</v>
      </c>
      <c r="C127" s="261" t="s">
        <v>263</v>
      </c>
      <c r="D127" t="s">
        <v>612</v>
      </c>
    </row>
    <row r="128" spans="1:4">
      <c r="A128" s="261">
        <v>127</v>
      </c>
      <c r="B128" s="262" t="s">
        <v>265</v>
      </c>
      <c r="C128" s="261" t="s">
        <v>554</v>
      </c>
      <c r="D128" t="s">
        <v>612</v>
      </c>
    </row>
    <row r="129" spans="1:4">
      <c r="A129" s="261">
        <v>128</v>
      </c>
      <c r="B129" s="262" t="s">
        <v>522</v>
      </c>
      <c r="C129" s="261" t="s">
        <v>263</v>
      </c>
      <c r="D129" t="s">
        <v>612</v>
      </c>
    </row>
    <row r="130" spans="1:4" ht="15.75" thickBot="1">
      <c r="A130" s="263">
        <v>129</v>
      </c>
      <c r="B130" s="264" t="s">
        <v>523</v>
      </c>
      <c r="C130" s="263" t="s">
        <v>263</v>
      </c>
      <c r="D130" t="s">
        <v>614</v>
      </c>
    </row>
    <row r="131" spans="1:4">
      <c r="A131" s="260">
        <v>130</v>
      </c>
      <c r="B131" s="267" t="s">
        <v>266</v>
      </c>
      <c r="C131" s="260" t="s">
        <v>267</v>
      </c>
      <c r="D131" t="s">
        <v>614</v>
      </c>
    </row>
    <row r="132" spans="1:4">
      <c r="A132" s="261">
        <v>131</v>
      </c>
      <c r="B132" s="262" t="s">
        <v>268</v>
      </c>
      <c r="C132" s="261" t="s">
        <v>267</v>
      </c>
      <c r="D132" t="s">
        <v>615</v>
      </c>
    </row>
    <row r="133" spans="1:4">
      <c r="A133" s="261">
        <v>132</v>
      </c>
      <c r="B133" s="262" t="s">
        <v>269</v>
      </c>
      <c r="C133" s="261" t="s">
        <v>267</v>
      </c>
      <c r="D133" t="s">
        <v>615</v>
      </c>
    </row>
    <row r="134" spans="1:4">
      <c r="A134" s="261">
        <v>133</v>
      </c>
      <c r="B134" s="262" t="s">
        <v>270</v>
      </c>
      <c r="C134" s="261" t="s">
        <v>267</v>
      </c>
      <c r="D134" t="s">
        <v>613</v>
      </c>
    </row>
    <row r="135" spans="1:4">
      <c r="A135" s="261">
        <v>134</v>
      </c>
      <c r="B135" s="262" t="s">
        <v>271</v>
      </c>
      <c r="C135" s="261" t="s">
        <v>267</v>
      </c>
      <c r="D135" t="s">
        <v>615</v>
      </c>
    </row>
    <row r="136" spans="1:4">
      <c r="A136" s="261">
        <v>135</v>
      </c>
      <c r="B136" s="262" t="s">
        <v>272</v>
      </c>
      <c r="C136" s="261" t="s">
        <v>267</v>
      </c>
      <c r="D136" t="s">
        <v>615</v>
      </c>
    </row>
    <row r="137" spans="1:4">
      <c r="A137" s="261">
        <v>136</v>
      </c>
      <c r="B137" s="262" t="s">
        <v>273</v>
      </c>
      <c r="C137" s="261" t="s">
        <v>267</v>
      </c>
      <c r="D137" t="s">
        <v>615</v>
      </c>
    </row>
    <row r="138" spans="1:4">
      <c r="A138" s="261">
        <v>137</v>
      </c>
      <c r="B138" s="262" t="s">
        <v>274</v>
      </c>
      <c r="C138" s="261" t="s">
        <v>267</v>
      </c>
      <c r="D138" t="s">
        <v>615</v>
      </c>
    </row>
    <row r="139" spans="1:4" ht="15.75" thickBot="1">
      <c r="A139" s="263">
        <v>138</v>
      </c>
      <c r="B139" s="264" t="s">
        <v>275</v>
      </c>
      <c r="C139" s="263" t="s">
        <v>267</v>
      </c>
      <c r="D139" t="s">
        <v>614</v>
      </c>
    </row>
    <row r="140" spans="1:4">
      <c r="A140" s="265">
        <v>139</v>
      </c>
      <c r="B140" s="286" t="s">
        <v>276</v>
      </c>
      <c r="C140" s="265" t="s">
        <v>277</v>
      </c>
      <c r="D140" t="s">
        <v>612</v>
      </c>
    </row>
    <row r="141" spans="1:4">
      <c r="A141" s="261">
        <v>140</v>
      </c>
      <c r="B141" s="287" t="s">
        <v>278</v>
      </c>
      <c r="C141" s="261" t="s">
        <v>277</v>
      </c>
      <c r="D141" t="s">
        <v>614</v>
      </c>
    </row>
    <row r="142" spans="1:4">
      <c r="A142" s="261">
        <v>141</v>
      </c>
      <c r="B142" s="287" t="s">
        <v>279</v>
      </c>
      <c r="C142" s="261" t="s">
        <v>277</v>
      </c>
      <c r="D142" t="s">
        <v>612</v>
      </c>
    </row>
    <row r="143" spans="1:4">
      <c r="A143" s="261">
        <v>142</v>
      </c>
      <c r="B143" s="287" t="s">
        <v>280</v>
      </c>
      <c r="C143" s="261" t="s">
        <v>277</v>
      </c>
      <c r="D143" t="s">
        <v>612</v>
      </c>
    </row>
    <row r="144" spans="1:4">
      <c r="A144" s="261">
        <v>143</v>
      </c>
      <c r="B144" s="287" t="s">
        <v>281</v>
      </c>
      <c r="C144" s="261" t="s">
        <v>277</v>
      </c>
      <c r="D144" t="s">
        <v>612</v>
      </c>
    </row>
    <row r="145" spans="1:4">
      <c r="A145" s="261">
        <v>144</v>
      </c>
      <c r="B145" s="287" t="s">
        <v>282</v>
      </c>
      <c r="C145" s="261" t="s">
        <v>277</v>
      </c>
      <c r="D145" t="s">
        <v>614</v>
      </c>
    </row>
    <row r="146" spans="1:4">
      <c r="A146" s="261">
        <v>145</v>
      </c>
      <c r="B146" s="287" t="s">
        <v>283</v>
      </c>
      <c r="C146" s="261" t="s">
        <v>277</v>
      </c>
      <c r="D146" t="s">
        <v>614</v>
      </c>
    </row>
    <row r="147" spans="1:4">
      <c r="A147" s="261">
        <v>146</v>
      </c>
      <c r="B147" s="287" t="s">
        <v>284</v>
      </c>
      <c r="C147" s="261" t="s">
        <v>277</v>
      </c>
      <c r="D147" t="s">
        <v>614</v>
      </c>
    </row>
    <row r="148" spans="1:4">
      <c r="A148" s="261">
        <v>147</v>
      </c>
      <c r="B148" s="287" t="s">
        <v>285</v>
      </c>
      <c r="C148" s="261" t="s">
        <v>277</v>
      </c>
      <c r="D148" t="s">
        <v>615</v>
      </c>
    </row>
    <row r="149" spans="1:4">
      <c r="A149" s="261">
        <v>148</v>
      </c>
      <c r="B149" s="287" t="s">
        <v>286</v>
      </c>
      <c r="C149" s="261" t="s">
        <v>277</v>
      </c>
      <c r="D149" t="s">
        <v>615</v>
      </c>
    </row>
    <row r="150" spans="1:4">
      <c r="A150" s="261">
        <v>149</v>
      </c>
      <c r="B150" s="287" t="s">
        <v>287</v>
      </c>
      <c r="C150" s="261" t="s">
        <v>277</v>
      </c>
      <c r="D150" t="s">
        <v>615</v>
      </c>
    </row>
    <row r="151" spans="1:4">
      <c r="A151" s="261">
        <v>150</v>
      </c>
      <c r="B151" s="287" t="s">
        <v>288</v>
      </c>
      <c r="C151" s="261" t="s">
        <v>277</v>
      </c>
      <c r="D151" t="s">
        <v>613</v>
      </c>
    </row>
    <row r="152" spans="1:4">
      <c r="A152" s="261">
        <v>151</v>
      </c>
      <c r="B152" s="288" t="s">
        <v>289</v>
      </c>
      <c r="C152" s="261" t="s">
        <v>277</v>
      </c>
      <c r="D152" t="s">
        <v>612</v>
      </c>
    </row>
    <row r="153" spans="1:4">
      <c r="A153" s="261">
        <v>152</v>
      </c>
      <c r="B153" s="287" t="s">
        <v>290</v>
      </c>
      <c r="C153" s="261" t="s">
        <v>277</v>
      </c>
      <c r="D153" t="s">
        <v>615</v>
      </c>
    </row>
    <row r="154" spans="1:4">
      <c r="A154" s="261">
        <v>153</v>
      </c>
      <c r="B154" s="287" t="s">
        <v>291</v>
      </c>
      <c r="C154" s="261" t="s">
        <v>277</v>
      </c>
      <c r="D154" t="s">
        <v>613</v>
      </c>
    </row>
    <row r="155" spans="1:4">
      <c r="A155" s="261">
        <v>154</v>
      </c>
      <c r="B155" s="288" t="s">
        <v>292</v>
      </c>
      <c r="C155" s="261" t="s">
        <v>277</v>
      </c>
      <c r="D155" t="s">
        <v>612</v>
      </c>
    </row>
    <row r="156" spans="1:4">
      <c r="A156" s="261">
        <v>155</v>
      </c>
      <c r="B156" s="288" t="s">
        <v>293</v>
      </c>
      <c r="C156" s="261" t="s">
        <v>277</v>
      </c>
      <c r="D156" t="s">
        <v>613</v>
      </c>
    </row>
    <row r="157" spans="1:4">
      <c r="A157" s="261">
        <v>156</v>
      </c>
      <c r="B157" s="288" t="s">
        <v>294</v>
      </c>
      <c r="C157" s="261" t="s">
        <v>277</v>
      </c>
      <c r="D157" t="s">
        <v>613</v>
      </c>
    </row>
    <row r="158" spans="1:4" ht="15.75" thickBot="1">
      <c r="A158" s="275">
        <v>157</v>
      </c>
      <c r="B158" s="289" t="s">
        <v>295</v>
      </c>
      <c r="C158" s="275" t="s">
        <v>277</v>
      </c>
      <c r="D158" t="s">
        <v>615</v>
      </c>
    </row>
    <row r="159" spans="1:4">
      <c r="A159" s="260">
        <v>158</v>
      </c>
      <c r="B159" s="267" t="s">
        <v>296</v>
      </c>
      <c r="C159" s="260" t="s">
        <v>297</v>
      </c>
      <c r="D159" t="s">
        <v>613</v>
      </c>
    </row>
    <row r="160" spans="1:4">
      <c r="A160" s="261">
        <v>159</v>
      </c>
      <c r="B160" s="262" t="s">
        <v>298</v>
      </c>
      <c r="C160" s="265" t="s">
        <v>297</v>
      </c>
      <c r="D160" t="s">
        <v>615</v>
      </c>
    </row>
    <row r="161" spans="1:4">
      <c r="A161" s="261">
        <v>160</v>
      </c>
      <c r="B161" s="262" t="s">
        <v>299</v>
      </c>
      <c r="C161" s="265" t="s">
        <v>297</v>
      </c>
      <c r="D161" t="s">
        <v>615</v>
      </c>
    </row>
    <row r="162" spans="1:4" ht="15.75">
      <c r="A162" s="261">
        <v>161</v>
      </c>
      <c r="B162" s="290" t="s">
        <v>300</v>
      </c>
      <c r="C162" s="265" t="s">
        <v>297</v>
      </c>
      <c r="D162" t="s">
        <v>615</v>
      </c>
    </row>
    <row r="163" spans="1:4">
      <c r="A163" s="261">
        <v>162</v>
      </c>
      <c r="B163" s="262" t="s">
        <v>301</v>
      </c>
      <c r="C163" s="265" t="s">
        <v>297</v>
      </c>
      <c r="D163" t="s">
        <v>613</v>
      </c>
    </row>
    <row r="164" spans="1:4" ht="15.75" thickBot="1">
      <c r="A164" s="263">
        <v>163</v>
      </c>
      <c r="B164" s="264" t="s">
        <v>302</v>
      </c>
      <c r="C164" s="291" t="s">
        <v>297</v>
      </c>
      <c r="D164" t="s">
        <v>614</v>
      </c>
    </row>
    <row r="165" spans="1:4">
      <c r="A165" s="265">
        <v>164</v>
      </c>
      <c r="B165" s="292" t="s">
        <v>303</v>
      </c>
      <c r="C165" s="265" t="s">
        <v>644</v>
      </c>
      <c r="D165" t="s">
        <v>612</v>
      </c>
    </row>
    <row r="166" spans="1:4">
      <c r="A166" s="261">
        <v>165</v>
      </c>
      <c r="B166" s="293" t="s">
        <v>304</v>
      </c>
      <c r="C166" s="261" t="s">
        <v>644</v>
      </c>
      <c r="D166" t="s">
        <v>612</v>
      </c>
    </row>
    <row r="167" spans="1:4">
      <c r="A167" s="261">
        <v>166</v>
      </c>
      <c r="B167" s="293" t="s">
        <v>305</v>
      </c>
      <c r="C167" s="261" t="s">
        <v>644</v>
      </c>
      <c r="D167" t="s">
        <v>613</v>
      </c>
    </row>
    <row r="168" spans="1:4">
      <c r="A168" s="261">
        <v>167</v>
      </c>
      <c r="B168" s="293" t="s">
        <v>306</v>
      </c>
      <c r="C168" s="261" t="s">
        <v>644</v>
      </c>
      <c r="D168" t="s">
        <v>616</v>
      </c>
    </row>
    <row r="169" spans="1:4">
      <c r="A169" s="261">
        <v>168</v>
      </c>
      <c r="B169" s="293" t="s">
        <v>307</v>
      </c>
      <c r="C169" s="261" t="s">
        <v>644</v>
      </c>
      <c r="D169" t="s">
        <v>616</v>
      </c>
    </row>
    <row r="170" spans="1:4">
      <c r="A170" s="261">
        <v>169</v>
      </c>
      <c r="B170" s="293" t="s">
        <v>308</v>
      </c>
      <c r="C170" s="261" t="s">
        <v>644</v>
      </c>
      <c r="D170" t="s">
        <v>615</v>
      </c>
    </row>
    <row r="171" spans="1:4">
      <c r="A171" s="261">
        <v>170</v>
      </c>
      <c r="B171" s="293" t="s">
        <v>309</v>
      </c>
      <c r="C171" s="261" t="s">
        <v>644</v>
      </c>
      <c r="D171" t="s">
        <v>613</v>
      </c>
    </row>
    <row r="172" spans="1:4" ht="15.75" thickBot="1">
      <c r="A172" s="275">
        <v>171</v>
      </c>
      <c r="B172" s="294" t="s">
        <v>310</v>
      </c>
      <c r="C172" s="275" t="s">
        <v>644</v>
      </c>
      <c r="D172" t="s">
        <v>614</v>
      </c>
    </row>
    <row r="173" spans="1:4">
      <c r="A173" s="260">
        <v>172</v>
      </c>
      <c r="B173" s="267" t="s">
        <v>311</v>
      </c>
      <c r="C173" s="260" t="s">
        <v>312</v>
      </c>
      <c r="D173" t="s">
        <v>612</v>
      </c>
    </row>
    <row r="174" spans="1:4">
      <c r="A174" s="261">
        <v>173</v>
      </c>
      <c r="B174" s="262" t="s">
        <v>313</v>
      </c>
      <c r="C174" s="265" t="s">
        <v>312</v>
      </c>
      <c r="D174" t="s">
        <v>612</v>
      </c>
    </row>
    <row r="175" spans="1:4">
      <c r="A175" s="261">
        <v>174</v>
      </c>
      <c r="B175" s="262" t="s">
        <v>314</v>
      </c>
      <c r="C175" s="265" t="s">
        <v>312</v>
      </c>
      <c r="D175" t="s">
        <v>612</v>
      </c>
    </row>
    <row r="176" spans="1:4">
      <c r="A176" s="261">
        <v>175</v>
      </c>
      <c r="B176" s="262" t="s">
        <v>315</v>
      </c>
      <c r="C176" s="265" t="s">
        <v>312</v>
      </c>
      <c r="D176" t="s">
        <v>612</v>
      </c>
    </row>
    <row r="177" spans="1:4" ht="15.75" thickBot="1">
      <c r="A177" s="263">
        <v>176</v>
      </c>
      <c r="B177" s="264" t="s">
        <v>316</v>
      </c>
      <c r="C177" s="291" t="s">
        <v>312</v>
      </c>
      <c r="D177" t="s">
        <v>612</v>
      </c>
    </row>
    <row r="178" spans="1:4">
      <c r="A178" s="265">
        <v>177</v>
      </c>
      <c r="B178" s="266" t="s">
        <v>317</v>
      </c>
      <c r="C178" s="265" t="s">
        <v>318</v>
      </c>
      <c r="D178" t="s">
        <v>615</v>
      </c>
    </row>
    <row r="179" spans="1:4">
      <c r="A179" s="261">
        <v>178</v>
      </c>
      <c r="B179" s="262" t="s">
        <v>319</v>
      </c>
      <c r="C179" s="261" t="s">
        <v>318</v>
      </c>
      <c r="D179" t="s">
        <v>614</v>
      </c>
    </row>
    <row r="180" spans="1:4">
      <c r="A180" s="261">
        <v>179</v>
      </c>
      <c r="B180" s="262" t="s">
        <v>320</v>
      </c>
      <c r="C180" s="261" t="s">
        <v>318</v>
      </c>
      <c r="D180" t="s">
        <v>616</v>
      </c>
    </row>
    <row r="181" spans="1:4">
      <c r="A181" s="261">
        <v>180</v>
      </c>
      <c r="B181" s="262" t="s">
        <v>321</v>
      </c>
      <c r="C181" s="261" t="s">
        <v>318</v>
      </c>
      <c r="D181" t="s">
        <v>612</v>
      </c>
    </row>
    <row r="182" spans="1:4">
      <c r="A182" s="261">
        <v>181</v>
      </c>
      <c r="B182" s="262" t="s">
        <v>322</v>
      </c>
      <c r="C182" s="261" t="s">
        <v>318</v>
      </c>
      <c r="D182" t="s">
        <v>615</v>
      </c>
    </row>
    <row r="183" spans="1:4">
      <c r="A183" s="261">
        <v>182</v>
      </c>
      <c r="B183" s="262" t="s">
        <v>447</v>
      </c>
      <c r="C183" s="261" t="s">
        <v>318</v>
      </c>
      <c r="D183" t="s">
        <v>614</v>
      </c>
    </row>
    <row r="184" spans="1:4">
      <c r="A184" s="261">
        <v>183</v>
      </c>
      <c r="B184" s="262" t="s">
        <v>448</v>
      </c>
      <c r="C184" s="261" t="s">
        <v>318</v>
      </c>
      <c r="D184" t="s">
        <v>615</v>
      </c>
    </row>
    <row r="185" spans="1:4">
      <c r="A185" s="261">
        <v>184</v>
      </c>
      <c r="B185" s="262" t="s">
        <v>323</v>
      </c>
      <c r="C185" s="261" t="s">
        <v>318</v>
      </c>
      <c r="D185" t="s">
        <v>615</v>
      </c>
    </row>
    <row r="186" spans="1:4">
      <c r="A186" s="261">
        <v>185</v>
      </c>
      <c r="B186" s="262" t="s">
        <v>324</v>
      </c>
      <c r="C186" s="261" t="s">
        <v>318</v>
      </c>
      <c r="D186" t="s">
        <v>616</v>
      </c>
    </row>
    <row r="187" spans="1:4">
      <c r="A187" s="261">
        <v>186</v>
      </c>
      <c r="B187" s="262" t="s">
        <v>325</v>
      </c>
      <c r="C187" s="261" t="s">
        <v>318</v>
      </c>
      <c r="D187" t="s">
        <v>616</v>
      </c>
    </row>
    <row r="188" spans="1:4" ht="15.75" thickBot="1">
      <c r="A188" s="261">
        <v>187</v>
      </c>
      <c r="B188" s="262" t="s">
        <v>326</v>
      </c>
      <c r="C188" s="261" t="s">
        <v>318</v>
      </c>
      <c r="D188" t="s">
        <v>612</v>
      </c>
    </row>
    <row r="189" spans="1:4">
      <c r="A189" s="260">
        <v>188</v>
      </c>
      <c r="B189" s="267" t="s">
        <v>327</v>
      </c>
      <c r="C189" s="260" t="s">
        <v>328</v>
      </c>
      <c r="D189" t="s">
        <v>615</v>
      </c>
    </row>
    <row r="190" spans="1:4">
      <c r="A190" s="261">
        <v>189</v>
      </c>
      <c r="B190" s="262" t="s">
        <v>329</v>
      </c>
      <c r="C190" s="261" t="s">
        <v>328</v>
      </c>
      <c r="D190" t="s">
        <v>614</v>
      </c>
    </row>
    <row r="191" spans="1:4">
      <c r="A191" s="261">
        <v>190</v>
      </c>
      <c r="B191" s="262" t="s">
        <v>330</v>
      </c>
      <c r="C191" s="261" t="s">
        <v>328</v>
      </c>
      <c r="D191" t="s">
        <v>615</v>
      </c>
    </row>
    <row r="192" spans="1:4">
      <c r="A192" s="261">
        <v>191</v>
      </c>
      <c r="B192" s="262" t="s">
        <v>331</v>
      </c>
      <c r="C192" s="261" t="s">
        <v>328</v>
      </c>
      <c r="D192" t="s">
        <v>612</v>
      </c>
    </row>
    <row r="193" spans="1:4">
      <c r="A193" s="261">
        <v>192</v>
      </c>
      <c r="B193" s="262" t="s">
        <v>332</v>
      </c>
      <c r="C193" s="261" t="s">
        <v>328</v>
      </c>
      <c r="D193" t="s">
        <v>615</v>
      </c>
    </row>
    <row r="194" spans="1:4">
      <c r="A194" s="261">
        <v>193</v>
      </c>
      <c r="B194" s="262" t="s">
        <v>333</v>
      </c>
      <c r="C194" s="261" t="s">
        <v>328</v>
      </c>
      <c r="D194" t="s">
        <v>616</v>
      </c>
    </row>
    <row r="195" spans="1:4">
      <c r="A195" s="261">
        <v>194</v>
      </c>
      <c r="B195" s="262" t="s">
        <v>334</v>
      </c>
      <c r="C195" s="261" t="s">
        <v>328</v>
      </c>
      <c r="D195" t="s">
        <v>614</v>
      </c>
    </row>
    <row r="196" spans="1:4">
      <c r="A196" s="261">
        <v>195</v>
      </c>
      <c r="B196" s="262" t="s">
        <v>335</v>
      </c>
      <c r="C196" s="261" t="s">
        <v>328</v>
      </c>
      <c r="D196" t="s">
        <v>614</v>
      </c>
    </row>
    <row r="197" spans="1:4" ht="15.75" thickBot="1">
      <c r="A197" s="263">
        <v>196</v>
      </c>
      <c r="B197" s="264" t="s">
        <v>336</v>
      </c>
      <c r="C197" s="263" t="s">
        <v>328</v>
      </c>
      <c r="D197" t="s">
        <v>613</v>
      </c>
    </row>
    <row r="198" spans="1:4">
      <c r="A198" s="265">
        <v>197</v>
      </c>
      <c r="B198" s="382" t="s">
        <v>337</v>
      </c>
      <c r="C198" s="265" t="s">
        <v>338</v>
      </c>
      <c r="D198" t="s">
        <v>612</v>
      </c>
    </row>
    <row r="199" spans="1:4">
      <c r="A199" s="261">
        <v>198</v>
      </c>
      <c r="B199" s="383" t="s">
        <v>339</v>
      </c>
      <c r="C199" s="261" t="s">
        <v>338</v>
      </c>
      <c r="D199" t="s">
        <v>612</v>
      </c>
    </row>
    <row r="200" spans="1:4">
      <c r="A200" s="261">
        <v>199</v>
      </c>
      <c r="B200" s="383" t="s">
        <v>340</v>
      </c>
      <c r="C200" s="261" t="s">
        <v>338</v>
      </c>
      <c r="D200" t="s">
        <v>612</v>
      </c>
    </row>
    <row r="201" spans="1:4">
      <c r="A201" s="261">
        <v>200</v>
      </c>
      <c r="B201" s="383" t="s">
        <v>341</v>
      </c>
      <c r="C201" s="261" t="s">
        <v>338</v>
      </c>
      <c r="D201" t="s">
        <v>612</v>
      </c>
    </row>
    <row r="202" spans="1:4">
      <c r="A202" s="261">
        <v>201</v>
      </c>
      <c r="B202" s="383" t="s">
        <v>342</v>
      </c>
      <c r="C202" s="261" t="s">
        <v>338</v>
      </c>
      <c r="D202" t="s">
        <v>612</v>
      </c>
    </row>
    <row r="203" spans="1:4">
      <c r="A203" s="261">
        <v>202</v>
      </c>
      <c r="B203" s="383" t="s">
        <v>343</v>
      </c>
      <c r="C203" s="261" t="s">
        <v>338</v>
      </c>
      <c r="D203" t="s">
        <v>614</v>
      </c>
    </row>
    <row r="204" spans="1:4">
      <c r="A204" s="261">
        <v>203</v>
      </c>
      <c r="B204" s="383" t="s">
        <v>344</v>
      </c>
      <c r="C204" s="261" t="s">
        <v>338</v>
      </c>
      <c r="D204" t="s">
        <v>614</v>
      </c>
    </row>
    <row r="205" spans="1:4">
      <c r="A205" s="261">
        <v>204</v>
      </c>
      <c r="B205" s="383" t="s">
        <v>345</v>
      </c>
      <c r="C205" s="261" t="s">
        <v>338</v>
      </c>
      <c r="D205" t="s">
        <v>614</v>
      </c>
    </row>
    <row r="206" spans="1:4" ht="15.75" thickBot="1">
      <c r="A206" s="275">
        <v>205</v>
      </c>
      <c r="B206" s="384" t="s">
        <v>346</v>
      </c>
      <c r="C206" s="275" t="s">
        <v>338</v>
      </c>
      <c r="D206" t="s">
        <v>616</v>
      </c>
    </row>
    <row r="207" spans="1:4">
      <c r="A207" s="260">
        <v>206</v>
      </c>
      <c r="B207" s="267" t="s">
        <v>347</v>
      </c>
      <c r="C207" s="260" t="s">
        <v>348</v>
      </c>
      <c r="D207" t="s">
        <v>614</v>
      </c>
    </row>
    <row r="208" spans="1:4">
      <c r="A208" s="261">
        <v>207</v>
      </c>
      <c r="B208" s="262" t="s">
        <v>349</v>
      </c>
      <c r="C208" s="265" t="s">
        <v>348</v>
      </c>
      <c r="D208" t="s">
        <v>616</v>
      </c>
    </row>
    <row r="209" spans="1:4">
      <c r="A209" s="261">
        <v>208</v>
      </c>
      <c r="B209" s="262" t="s">
        <v>350</v>
      </c>
      <c r="C209" s="265" t="s">
        <v>348</v>
      </c>
      <c r="D209" t="s">
        <v>616</v>
      </c>
    </row>
    <row r="210" spans="1:4">
      <c r="A210" s="261">
        <v>209</v>
      </c>
      <c r="B210" s="262" t="s">
        <v>351</v>
      </c>
      <c r="C210" s="265" t="s">
        <v>245</v>
      </c>
      <c r="D210" t="s">
        <v>614</v>
      </c>
    </row>
    <row r="211" spans="1:4">
      <c r="A211" s="261">
        <v>210</v>
      </c>
      <c r="B211" s="262" t="s">
        <v>352</v>
      </c>
      <c r="C211" s="265" t="s">
        <v>245</v>
      </c>
      <c r="D211" t="s">
        <v>616</v>
      </c>
    </row>
    <row r="212" spans="1:4">
      <c r="A212" s="261">
        <v>211</v>
      </c>
      <c r="B212" s="262" t="s">
        <v>353</v>
      </c>
      <c r="C212" s="270" t="s">
        <v>263</v>
      </c>
      <c r="D212" t="s">
        <v>614</v>
      </c>
    </row>
    <row r="213" spans="1:4">
      <c r="A213" s="261">
        <v>212</v>
      </c>
      <c r="B213" s="262" t="s">
        <v>354</v>
      </c>
      <c r="C213" s="265" t="s">
        <v>348</v>
      </c>
      <c r="D213" t="s">
        <v>614</v>
      </c>
    </row>
    <row r="214" spans="1:4">
      <c r="A214" s="261">
        <v>213</v>
      </c>
      <c r="B214" s="262" t="s">
        <v>443</v>
      </c>
      <c r="C214" s="265" t="s">
        <v>348</v>
      </c>
      <c r="D214" t="s">
        <v>612</v>
      </c>
    </row>
    <row r="215" spans="1:4">
      <c r="A215" s="261">
        <v>214</v>
      </c>
      <c r="B215" s="262" t="s">
        <v>442</v>
      </c>
      <c r="C215" s="265" t="s">
        <v>348</v>
      </c>
      <c r="D215" t="s">
        <v>616</v>
      </c>
    </row>
    <row r="216" spans="1:4">
      <c r="A216" s="261">
        <v>215</v>
      </c>
      <c r="B216" s="262" t="s">
        <v>355</v>
      </c>
      <c r="C216" s="265" t="s">
        <v>131</v>
      </c>
      <c r="D216" t="s">
        <v>612</v>
      </c>
    </row>
    <row r="217" spans="1:4">
      <c r="A217" s="261">
        <v>216</v>
      </c>
      <c r="B217" s="262" t="s">
        <v>356</v>
      </c>
      <c r="C217" s="265" t="s">
        <v>348</v>
      </c>
      <c r="D217" t="s">
        <v>615</v>
      </c>
    </row>
    <row r="218" spans="1:4">
      <c r="A218" s="261">
        <v>217</v>
      </c>
      <c r="B218" s="262" t="s">
        <v>524</v>
      </c>
      <c r="C218" s="265" t="s">
        <v>348</v>
      </c>
      <c r="D218" t="s">
        <v>612</v>
      </c>
    </row>
    <row r="219" spans="1:4">
      <c r="A219" s="261">
        <v>218</v>
      </c>
      <c r="B219" s="262" t="s">
        <v>357</v>
      </c>
      <c r="C219" s="265" t="s">
        <v>348</v>
      </c>
      <c r="D219" t="s">
        <v>613</v>
      </c>
    </row>
    <row r="220" spans="1:4">
      <c r="A220" s="261">
        <v>219</v>
      </c>
      <c r="B220" s="262" t="s">
        <v>358</v>
      </c>
      <c r="C220" s="265" t="s">
        <v>348</v>
      </c>
      <c r="D220" t="s">
        <v>613</v>
      </c>
    </row>
    <row r="221" spans="1:4" ht="15.75" thickBot="1">
      <c r="A221" s="263">
        <v>220</v>
      </c>
      <c r="B221" s="264" t="s">
        <v>359</v>
      </c>
      <c r="C221" s="291" t="s">
        <v>348</v>
      </c>
      <c r="D221" t="s">
        <v>613</v>
      </c>
    </row>
    <row r="222" spans="1:4">
      <c r="A222" s="260">
        <v>221</v>
      </c>
      <c r="B222" s="295" t="s">
        <v>360</v>
      </c>
      <c r="C222" s="385" t="s">
        <v>361</v>
      </c>
      <c r="D222" t="s">
        <v>612</v>
      </c>
    </row>
    <row r="223" spans="1:4">
      <c r="A223" s="261">
        <v>222</v>
      </c>
      <c r="B223" s="296" t="s">
        <v>362</v>
      </c>
      <c r="C223" s="386" t="s">
        <v>361</v>
      </c>
      <c r="D223" t="s">
        <v>612</v>
      </c>
    </row>
    <row r="224" spans="1:4">
      <c r="A224" s="261">
        <v>223</v>
      </c>
      <c r="B224" s="296" t="s">
        <v>363</v>
      </c>
      <c r="C224" s="386" t="s">
        <v>361</v>
      </c>
      <c r="D224" t="s">
        <v>612</v>
      </c>
    </row>
    <row r="225" spans="1:4">
      <c r="A225" s="261">
        <v>224</v>
      </c>
      <c r="B225" s="296" t="s">
        <v>364</v>
      </c>
      <c r="C225" s="386" t="s">
        <v>361</v>
      </c>
      <c r="D225" t="s">
        <v>612</v>
      </c>
    </row>
    <row r="226" spans="1:4" ht="15.75" thickBot="1">
      <c r="A226" s="263">
        <v>225</v>
      </c>
      <c r="B226" s="297" t="s">
        <v>365</v>
      </c>
      <c r="C226" s="387" t="s">
        <v>361</v>
      </c>
      <c r="D226" t="s">
        <v>612</v>
      </c>
    </row>
    <row r="227" spans="1:4">
      <c r="A227" s="265">
        <v>226</v>
      </c>
      <c r="B227" s="388" t="s">
        <v>366</v>
      </c>
      <c r="C227" s="389" t="s">
        <v>367</v>
      </c>
      <c r="D227" t="s">
        <v>612</v>
      </c>
    </row>
    <row r="228" spans="1:4">
      <c r="A228" s="261">
        <v>227</v>
      </c>
      <c r="B228" s="383" t="s">
        <v>368</v>
      </c>
      <c r="C228" s="386" t="s">
        <v>367</v>
      </c>
      <c r="D228" t="s">
        <v>612</v>
      </c>
    </row>
    <row r="229" spans="1:4">
      <c r="A229" s="261">
        <v>228</v>
      </c>
      <c r="B229" s="383" t="s">
        <v>369</v>
      </c>
      <c r="C229" s="386" t="s">
        <v>367</v>
      </c>
      <c r="D229" t="s">
        <v>612</v>
      </c>
    </row>
    <row r="230" spans="1:4">
      <c r="A230" s="261">
        <v>229</v>
      </c>
      <c r="B230" s="383" t="s">
        <v>370</v>
      </c>
      <c r="C230" s="386" t="s">
        <v>367</v>
      </c>
      <c r="D230" t="s">
        <v>613</v>
      </c>
    </row>
    <row r="231" spans="1:4">
      <c r="A231" s="261">
        <v>230</v>
      </c>
      <c r="B231" s="383" t="s">
        <v>371</v>
      </c>
      <c r="C231" s="386" t="s">
        <v>267</v>
      </c>
      <c r="D231" t="s">
        <v>615</v>
      </c>
    </row>
    <row r="232" spans="1:4">
      <c r="A232" s="261">
        <v>231</v>
      </c>
      <c r="B232" s="383" t="s">
        <v>372</v>
      </c>
      <c r="C232" s="386" t="s">
        <v>367</v>
      </c>
      <c r="D232" t="s">
        <v>614</v>
      </c>
    </row>
    <row r="233" spans="1:4">
      <c r="A233" s="261">
        <v>232</v>
      </c>
      <c r="B233" s="383" t="s">
        <v>373</v>
      </c>
      <c r="C233" s="386" t="s">
        <v>367</v>
      </c>
      <c r="D233" t="s">
        <v>614</v>
      </c>
    </row>
    <row r="234" spans="1:4">
      <c r="A234" s="261">
        <v>233</v>
      </c>
      <c r="B234" s="383" t="s">
        <v>374</v>
      </c>
      <c r="C234" s="386" t="s">
        <v>367</v>
      </c>
      <c r="D234" t="s">
        <v>614</v>
      </c>
    </row>
    <row r="235" spans="1:4">
      <c r="A235" s="261">
        <v>234</v>
      </c>
      <c r="B235" s="383" t="s">
        <v>375</v>
      </c>
      <c r="C235" s="386" t="s">
        <v>367</v>
      </c>
      <c r="D235" t="s">
        <v>614</v>
      </c>
    </row>
    <row r="236" spans="1:4" ht="15.75" thickBot="1">
      <c r="A236" s="275">
        <v>235</v>
      </c>
      <c r="B236" s="384" t="s">
        <v>376</v>
      </c>
      <c r="C236" s="390" t="s">
        <v>367</v>
      </c>
      <c r="D236" t="s">
        <v>614</v>
      </c>
    </row>
    <row r="237" spans="1:4" ht="14.45" customHeight="1">
      <c r="A237" s="298">
        <v>236</v>
      </c>
      <c r="B237" s="299" t="s">
        <v>555</v>
      </c>
      <c r="C237" s="260" t="s">
        <v>377</v>
      </c>
      <c r="D237" t="s">
        <v>612</v>
      </c>
    </row>
    <row r="238" spans="1:4">
      <c r="A238" s="269">
        <v>237</v>
      </c>
      <c r="B238" s="262" t="s">
        <v>378</v>
      </c>
      <c r="C238" s="261" t="s">
        <v>377</v>
      </c>
      <c r="D238" t="s">
        <v>612</v>
      </c>
    </row>
    <row r="239" spans="1:4">
      <c r="A239" s="269">
        <v>238</v>
      </c>
      <c r="B239" s="262" t="s">
        <v>379</v>
      </c>
      <c r="C239" s="261" t="s">
        <v>377</v>
      </c>
      <c r="D239" t="s">
        <v>612</v>
      </c>
    </row>
    <row r="240" spans="1:4">
      <c r="A240" s="269">
        <v>239</v>
      </c>
      <c r="B240" s="262" t="s">
        <v>380</v>
      </c>
      <c r="C240" s="261" t="s">
        <v>377</v>
      </c>
      <c r="D240" t="s">
        <v>612</v>
      </c>
    </row>
    <row r="241" spans="1:4">
      <c r="A241" s="269">
        <v>240</v>
      </c>
      <c r="B241" s="262" t="s">
        <v>381</v>
      </c>
      <c r="C241" s="261" t="s">
        <v>377</v>
      </c>
      <c r="D241" t="s">
        <v>612</v>
      </c>
    </row>
    <row r="242" spans="1:4">
      <c r="A242" s="269">
        <v>241</v>
      </c>
      <c r="B242" s="262" t="s">
        <v>382</v>
      </c>
      <c r="C242" s="121" t="s">
        <v>556</v>
      </c>
      <c r="D242" t="s">
        <v>612</v>
      </c>
    </row>
    <row r="243" spans="1:4">
      <c r="A243" s="269">
        <v>242</v>
      </c>
      <c r="B243" s="273" t="s">
        <v>383</v>
      </c>
      <c r="C243" s="121" t="s">
        <v>557</v>
      </c>
      <c r="D243" t="s">
        <v>613</v>
      </c>
    </row>
    <row r="244" spans="1:4">
      <c r="A244" s="269">
        <v>243</v>
      </c>
      <c r="B244" s="273" t="s">
        <v>384</v>
      </c>
      <c r="C244" s="121" t="s">
        <v>556</v>
      </c>
      <c r="D244" t="s">
        <v>612</v>
      </c>
    </row>
    <row r="245" spans="1:4" ht="15.75" thickBot="1">
      <c r="A245" s="283">
        <v>244</v>
      </c>
      <c r="B245" s="300" t="s">
        <v>385</v>
      </c>
      <c r="C245" s="263" t="s">
        <v>377</v>
      </c>
      <c r="D245" t="s">
        <v>612</v>
      </c>
    </row>
    <row r="246" spans="1:4">
      <c r="A246" s="265">
        <v>245</v>
      </c>
      <c r="B246" s="282" t="s">
        <v>386</v>
      </c>
      <c r="C246" s="265" t="s">
        <v>387</v>
      </c>
      <c r="D246" t="s">
        <v>612</v>
      </c>
    </row>
    <row r="247" spans="1:4">
      <c r="A247" s="261">
        <v>246</v>
      </c>
      <c r="B247" s="262" t="s">
        <v>388</v>
      </c>
      <c r="C247" s="261" t="s">
        <v>387</v>
      </c>
      <c r="D247" t="s">
        <v>615</v>
      </c>
    </row>
    <row r="248" spans="1:4" ht="15.75" thickBot="1">
      <c r="A248" s="263">
        <v>247</v>
      </c>
      <c r="B248" s="264" t="s">
        <v>389</v>
      </c>
      <c r="C248" s="263" t="s">
        <v>387</v>
      </c>
      <c r="D248" t="s">
        <v>615</v>
      </c>
    </row>
    <row r="249" spans="1:4">
      <c r="A249" s="260">
        <v>248</v>
      </c>
      <c r="B249" s="267" t="s">
        <v>390</v>
      </c>
      <c r="C249" s="260" t="s">
        <v>391</v>
      </c>
      <c r="D249" t="s">
        <v>612</v>
      </c>
    </row>
    <row r="250" spans="1:4">
      <c r="A250" s="261">
        <v>249</v>
      </c>
      <c r="B250" s="262" t="s">
        <v>392</v>
      </c>
      <c r="C250" s="261" t="s">
        <v>391</v>
      </c>
      <c r="D250" t="s">
        <v>612</v>
      </c>
    </row>
    <row r="251" spans="1:4">
      <c r="A251" s="261">
        <v>250</v>
      </c>
      <c r="B251" s="262" t="s">
        <v>393</v>
      </c>
      <c r="C251" s="261" t="s">
        <v>391</v>
      </c>
      <c r="D251" t="s">
        <v>612</v>
      </c>
    </row>
    <row r="252" spans="1:4">
      <c r="A252" s="261">
        <v>251</v>
      </c>
      <c r="B252" s="262" t="s">
        <v>394</v>
      </c>
      <c r="C252" s="261" t="s">
        <v>391</v>
      </c>
      <c r="D252" t="s">
        <v>612</v>
      </c>
    </row>
    <row r="253" spans="1:4" ht="15.75" thickBot="1">
      <c r="A253" s="263">
        <v>252</v>
      </c>
      <c r="B253" s="264" t="s">
        <v>395</v>
      </c>
      <c r="C253" s="263" t="s">
        <v>391</v>
      </c>
      <c r="D253" t="s">
        <v>612</v>
      </c>
    </row>
    <row r="254" spans="1:4">
      <c r="A254" s="260">
        <v>253</v>
      </c>
      <c r="B254" s="274" t="s">
        <v>396</v>
      </c>
      <c r="C254" s="260" t="s">
        <v>397</v>
      </c>
      <c r="D254" t="s">
        <v>612</v>
      </c>
    </row>
    <row r="255" spans="1:4">
      <c r="A255" s="261">
        <v>254</v>
      </c>
      <c r="B255" s="262" t="s">
        <v>398</v>
      </c>
      <c r="C255" s="261" t="s">
        <v>397</v>
      </c>
      <c r="D255" t="s">
        <v>612</v>
      </c>
    </row>
    <row r="256" spans="1:4">
      <c r="A256" s="261">
        <v>255</v>
      </c>
      <c r="B256" s="262" t="s">
        <v>399</v>
      </c>
      <c r="C256" s="261" t="s">
        <v>397</v>
      </c>
      <c r="D256" t="s">
        <v>612</v>
      </c>
    </row>
    <row r="257" spans="1:4">
      <c r="A257" s="261">
        <v>256</v>
      </c>
      <c r="B257" s="262" t="s">
        <v>400</v>
      </c>
      <c r="C257" s="261" t="s">
        <v>397</v>
      </c>
      <c r="D257" t="s">
        <v>612</v>
      </c>
    </row>
    <row r="258" spans="1:4">
      <c r="A258" s="261">
        <v>257</v>
      </c>
      <c r="B258" s="262" t="s">
        <v>401</v>
      </c>
      <c r="C258" s="261" t="s">
        <v>397</v>
      </c>
      <c r="D258" t="s">
        <v>612</v>
      </c>
    </row>
    <row r="259" spans="1:4">
      <c r="A259" s="261">
        <v>258</v>
      </c>
      <c r="B259" s="262" t="s">
        <v>402</v>
      </c>
      <c r="C259" s="261" t="s">
        <v>397</v>
      </c>
      <c r="D259" t="s">
        <v>612</v>
      </c>
    </row>
    <row r="260" spans="1:4">
      <c r="A260" s="261">
        <v>259</v>
      </c>
      <c r="B260" s="262" t="s">
        <v>403</v>
      </c>
      <c r="C260" s="261" t="s">
        <v>397</v>
      </c>
      <c r="D260" t="s">
        <v>612</v>
      </c>
    </row>
    <row r="261" spans="1:4">
      <c r="A261" s="261">
        <v>260</v>
      </c>
      <c r="B261" s="262" t="s">
        <v>404</v>
      </c>
      <c r="C261" s="261" t="s">
        <v>397</v>
      </c>
      <c r="D261" t="s">
        <v>614</v>
      </c>
    </row>
    <row r="262" spans="1:4">
      <c r="A262" s="261">
        <v>261</v>
      </c>
      <c r="B262" s="262" t="s">
        <v>405</v>
      </c>
      <c r="C262" s="261" t="s">
        <v>550</v>
      </c>
      <c r="D262" t="s">
        <v>615</v>
      </c>
    </row>
    <row r="263" spans="1:4" ht="15.75" thickBot="1">
      <c r="A263" s="275">
        <v>262</v>
      </c>
      <c r="B263" s="276" t="s">
        <v>406</v>
      </c>
      <c r="C263" s="275" t="s">
        <v>550</v>
      </c>
      <c r="D263" t="s">
        <v>614</v>
      </c>
    </row>
    <row r="264" spans="1:4">
      <c r="A264" s="260">
        <v>263</v>
      </c>
      <c r="B264" s="274" t="s">
        <v>407</v>
      </c>
      <c r="C264" s="260" t="s">
        <v>408</v>
      </c>
      <c r="D264" t="s">
        <v>612</v>
      </c>
    </row>
    <row r="265" spans="1:4">
      <c r="A265" s="261">
        <v>264</v>
      </c>
      <c r="B265" s="262" t="s">
        <v>409</v>
      </c>
      <c r="C265" s="261" t="s">
        <v>408</v>
      </c>
      <c r="D265" t="s">
        <v>612</v>
      </c>
    </row>
    <row r="266" spans="1:4">
      <c r="A266" s="261">
        <v>265</v>
      </c>
      <c r="B266" s="262" t="s">
        <v>410</v>
      </c>
      <c r="C266" s="261" t="s">
        <v>408</v>
      </c>
      <c r="D266" t="s">
        <v>615</v>
      </c>
    </row>
    <row r="267" spans="1:4" ht="15.75" thickBot="1">
      <c r="A267" s="263">
        <v>266</v>
      </c>
      <c r="B267" s="264" t="s">
        <v>411</v>
      </c>
      <c r="C267" s="263" t="s">
        <v>408</v>
      </c>
      <c r="D267" t="s">
        <v>614</v>
      </c>
    </row>
    <row r="268" spans="1:4">
      <c r="A268" s="260">
        <v>267</v>
      </c>
      <c r="B268" s="267" t="s">
        <v>412</v>
      </c>
      <c r="C268" s="260" t="s">
        <v>557</v>
      </c>
      <c r="D268" t="s">
        <v>612</v>
      </c>
    </row>
    <row r="269" spans="1:4">
      <c r="A269" s="261">
        <v>268</v>
      </c>
      <c r="B269" s="273" t="s">
        <v>414</v>
      </c>
      <c r="C269" s="261" t="s">
        <v>413</v>
      </c>
      <c r="D269" t="s">
        <v>612</v>
      </c>
    </row>
    <row r="270" spans="1:4">
      <c r="A270" s="261">
        <v>269</v>
      </c>
      <c r="B270" s="273" t="s">
        <v>415</v>
      </c>
      <c r="C270" s="261" t="s">
        <v>557</v>
      </c>
      <c r="D270" t="s">
        <v>612</v>
      </c>
    </row>
    <row r="271" spans="1:4">
      <c r="A271" s="261">
        <v>270</v>
      </c>
      <c r="B271" s="273" t="s">
        <v>416</v>
      </c>
      <c r="C271" s="261" t="s">
        <v>413</v>
      </c>
      <c r="D271" t="s">
        <v>612</v>
      </c>
    </row>
    <row r="272" spans="1:4">
      <c r="A272" s="261">
        <v>271</v>
      </c>
      <c r="B272" s="273" t="s">
        <v>417</v>
      </c>
      <c r="C272" s="261" t="s">
        <v>557</v>
      </c>
      <c r="D272" t="s">
        <v>614</v>
      </c>
    </row>
    <row r="273" spans="1:4">
      <c r="A273" s="261">
        <v>272</v>
      </c>
      <c r="B273" s="273" t="s">
        <v>418</v>
      </c>
      <c r="C273" s="261" t="s">
        <v>557</v>
      </c>
      <c r="D273" t="s">
        <v>612</v>
      </c>
    </row>
    <row r="274" spans="1:4">
      <c r="A274" s="261">
        <v>273</v>
      </c>
      <c r="B274" s="273" t="s">
        <v>419</v>
      </c>
      <c r="C274" s="261" t="s">
        <v>557</v>
      </c>
      <c r="D274" t="s">
        <v>612</v>
      </c>
    </row>
    <row r="275" spans="1:4">
      <c r="A275" s="261">
        <v>274</v>
      </c>
      <c r="B275" s="273" t="s">
        <v>420</v>
      </c>
      <c r="C275" s="261" t="s">
        <v>557</v>
      </c>
      <c r="D275" t="s">
        <v>615</v>
      </c>
    </row>
    <row r="276" spans="1:4">
      <c r="A276" s="261">
        <v>275</v>
      </c>
      <c r="B276" s="273" t="s">
        <v>421</v>
      </c>
      <c r="C276" s="261" t="s">
        <v>413</v>
      </c>
      <c r="D276" t="s">
        <v>612</v>
      </c>
    </row>
    <row r="277" spans="1:4" ht="15.75" thickBot="1">
      <c r="A277" s="263">
        <v>276</v>
      </c>
      <c r="B277" s="300" t="s">
        <v>422</v>
      </c>
      <c r="C277" s="263" t="s">
        <v>556</v>
      </c>
      <c r="D277" t="s">
        <v>612</v>
      </c>
    </row>
    <row r="278" spans="1:4">
      <c r="A278" s="261">
        <v>277</v>
      </c>
      <c r="B278" s="273" t="s">
        <v>423</v>
      </c>
      <c r="C278" s="261" t="s">
        <v>424</v>
      </c>
      <c r="D278" t="s">
        <v>613</v>
      </c>
    </row>
    <row r="279" spans="1:4">
      <c r="A279" s="261">
        <v>278</v>
      </c>
      <c r="B279" s="273" t="s">
        <v>425</v>
      </c>
      <c r="C279" s="261" t="s">
        <v>424</v>
      </c>
      <c r="D279" t="s">
        <v>612</v>
      </c>
    </row>
    <row r="280" spans="1:4" ht="15.75" thickBot="1">
      <c r="A280" s="275">
        <v>279</v>
      </c>
      <c r="B280" s="301" t="s">
        <v>426</v>
      </c>
      <c r="C280" s="275" t="s">
        <v>424</v>
      </c>
      <c r="D280" t="s">
        <v>612</v>
      </c>
    </row>
    <row r="281" spans="1:4">
      <c r="A281" s="260">
        <v>280</v>
      </c>
      <c r="B281" s="274" t="s">
        <v>427</v>
      </c>
      <c r="C281" s="260" t="s">
        <v>137</v>
      </c>
      <c r="D281" t="s">
        <v>616</v>
      </c>
    </row>
    <row r="282" spans="1:4" ht="15.75" thickBot="1">
      <c r="A282" s="263">
        <v>281</v>
      </c>
      <c r="B282" s="264" t="s">
        <v>428</v>
      </c>
      <c r="C282" s="263" t="s">
        <v>137</v>
      </c>
      <c r="D282" t="s">
        <v>616</v>
      </c>
    </row>
    <row r="283" spans="1:4">
      <c r="A283" s="265">
        <v>282</v>
      </c>
      <c r="B283" s="282" t="s">
        <v>430</v>
      </c>
      <c r="C283" s="265" t="s">
        <v>408</v>
      </c>
      <c r="D283" t="s">
        <v>612</v>
      </c>
    </row>
    <row r="284" spans="1:4">
      <c r="A284" s="261">
        <v>283</v>
      </c>
      <c r="B284" s="262" t="s">
        <v>431</v>
      </c>
      <c r="C284" s="261" t="s">
        <v>408</v>
      </c>
      <c r="D284" t="s">
        <v>612</v>
      </c>
    </row>
    <row r="285" spans="1:4">
      <c r="A285" s="261">
        <v>284</v>
      </c>
      <c r="B285" s="262" t="s">
        <v>432</v>
      </c>
      <c r="C285" s="261" t="s">
        <v>424</v>
      </c>
      <c r="D285" t="s">
        <v>614</v>
      </c>
    </row>
    <row r="286" spans="1:4">
      <c r="A286" s="261">
        <v>285</v>
      </c>
      <c r="B286" s="262" t="s">
        <v>433</v>
      </c>
      <c r="C286" s="261" t="s">
        <v>348</v>
      </c>
      <c r="D286" t="s">
        <v>616</v>
      </c>
    </row>
    <row r="287" spans="1:4">
      <c r="A287" s="261">
        <v>286</v>
      </c>
      <c r="B287" s="262" t="s">
        <v>434</v>
      </c>
      <c r="C287" s="261" t="s">
        <v>367</v>
      </c>
      <c r="D287" t="s">
        <v>615</v>
      </c>
    </row>
    <row r="288" spans="1:4">
      <c r="A288" s="261">
        <v>287</v>
      </c>
      <c r="B288" s="262" t="s">
        <v>435</v>
      </c>
      <c r="C288" s="261" t="s">
        <v>137</v>
      </c>
      <c r="D288" t="s">
        <v>616</v>
      </c>
    </row>
    <row r="289" spans="1:4">
      <c r="A289" s="261">
        <v>288</v>
      </c>
      <c r="B289" s="262" t="s">
        <v>436</v>
      </c>
      <c r="C289" s="261" t="s">
        <v>137</v>
      </c>
      <c r="D289" t="s">
        <v>614</v>
      </c>
    </row>
    <row r="290" spans="1:4">
      <c r="A290" s="261">
        <v>289</v>
      </c>
      <c r="B290" s="262" t="s">
        <v>437</v>
      </c>
      <c r="C290" s="261" t="s">
        <v>162</v>
      </c>
      <c r="D290" t="s">
        <v>616</v>
      </c>
    </row>
    <row r="291" spans="1:4">
      <c r="A291" s="261">
        <v>290</v>
      </c>
      <c r="B291" s="262" t="s">
        <v>438</v>
      </c>
      <c r="C291" s="261" t="s">
        <v>328</v>
      </c>
      <c r="D291" t="s">
        <v>616</v>
      </c>
    </row>
    <row r="292" spans="1:4">
      <c r="A292" s="261">
        <v>291</v>
      </c>
      <c r="B292" s="262" t="s">
        <v>439</v>
      </c>
      <c r="C292" s="261" t="s">
        <v>644</v>
      </c>
      <c r="D292" t="s">
        <v>614</v>
      </c>
    </row>
    <row r="293" spans="1:4">
      <c r="A293" s="261">
        <v>292</v>
      </c>
      <c r="B293" s="262" t="s">
        <v>440</v>
      </c>
      <c r="C293" s="261" t="s">
        <v>644</v>
      </c>
      <c r="D293" t="s">
        <v>614</v>
      </c>
    </row>
    <row r="294" spans="1:4">
      <c r="A294" s="261">
        <v>293</v>
      </c>
      <c r="B294" s="262" t="s">
        <v>441</v>
      </c>
      <c r="C294" s="261" t="s">
        <v>267</v>
      </c>
      <c r="D294" t="s">
        <v>615</v>
      </c>
    </row>
    <row r="295" spans="1:4">
      <c r="A295" s="101">
        <v>294</v>
      </c>
      <c r="B295" s="319" t="s">
        <v>558</v>
      </c>
      <c r="C295" s="101" t="s">
        <v>391</v>
      </c>
      <c r="D295" t="s">
        <v>612</v>
      </c>
    </row>
    <row r="296" spans="1:4">
      <c r="A296" s="101">
        <v>295</v>
      </c>
      <c r="B296" s="319" t="s">
        <v>445</v>
      </c>
      <c r="C296" s="101" t="s">
        <v>277</v>
      </c>
      <c r="D296" t="s">
        <v>612</v>
      </c>
    </row>
    <row r="297" spans="1:4">
      <c r="A297" s="261">
        <v>296</v>
      </c>
      <c r="B297" s="262" t="s">
        <v>446</v>
      </c>
      <c r="C297" s="261" t="s">
        <v>162</v>
      </c>
      <c r="D297" t="s">
        <v>614</v>
      </c>
    </row>
    <row r="298" spans="1:4">
      <c r="A298" s="261">
        <v>297</v>
      </c>
      <c r="B298" s="262" t="s">
        <v>525</v>
      </c>
      <c r="C298" s="261" t="s">
        <v>348</v>
      </c>
      <c r="D298" t="s">
        <v>614</v>
      </c>
    </row>
    <row r="299" spans="1:4">
      <c r="A299" s="261">
        <v>298</v>
      </c>
      <c r="B299" s="262" t="s">
        <v>461</v>
      </c>
      <c r="C299" s="261" t="s">
        <v>348</v>
      </c>
      <c r="D299" t="s">
        <v>614</v>
      </c>
    </row>
    <row r="300" spans="1:4">
      <c r="A300" s="261">
        <v>299</v>
      </c>
      <c r="B300" s="262" t="s">
        <v>463</v>
      </c>
      <c r="C300" s="261" t="s">
        <v>550</v>
      </c>
      <c r="D300" t="s">
        <v>614</v>
      </c>
    </row>
    <row r="301" spans="1:4">
      <c r="A301" s="261">
        <v>300</v>
      </c>
      <c r="B301" s="262" t="s">
        <v>464</v>
      </c>
      <c r="C301" s="261" t="s">
        <v>348</v>
      </c>
      <c r="D301" t="s">
        <v>614</v>
      </c>
    </row>
    <row r="302" spans="1:4">
      <c r="A302" s="261">
        <v>301</v>
      </c>
      <c r="B302" s="262" t="s">
        <v>465</v>
      </c>
      <c r="C302" s="261" t="s">
        <v>557</v>
      </c>
      <c r="D302" t="s">
        <v>614</v>
      </c>
    </row>
    <row r="303" spans="1:4">
      <c r="A303" s="261">
        <v>302</v>
      </c>
      <c r="B303" s="262" t="s">
        <v>466</v>
      </c>
      <c r="C303" s="261" t="s">
        <v>557</v>
      </c>
      <c r="D303" t="s">
        <v>615</v>
      </c>
    </row>
    <row r="304" spans="1:4">
      <c r="A304" s="261">
        <v>303</v>
      </c>
      <c r="B304" s="262" t="s">
        <v>467</v>
      </c>
      <c r="C304" s="261" t="s">
        <v>557</v>
      </c>
      <c r="D304" t="s">
        <v>614</v>
      </c>
    </row>
    <row r="305" spans="1:4">
      <c r="A305" s="261">
        <v>304</v>
      </c>
      <c r="B305" s="262" t="s">
        <v>468</v>
      </c>
      <c r="C305" s="261" t="s">
        <v>557</v>
      </c>
      <c r="D305" t="s">
        <v>615</v>
      </c>
    </row>
    <row r="306" spans="1:4">
      <c r="A306" s="261">
        <v>305</v>
      </c>
      <c r="B306" s="262" t="s">
        <v>469</v>
      </c>
      <c r="C306" s="261" t="s">
        <v>318</v>
      </c>
      <c r="D306" t="s">
        <v>616</v>
      </c>
    </row>
    <row r="307" spans="1:4">
      <c r="A307" s="261">
        <v>306</v>
      </c>
      <c r="B307" s="262" t="s">
        <v>470</v>
      </c>
      <c r="C307" s="261" t="s">
        <v>413</v>
      </c>
      <c r="D307" t="s">
        <v>614</v>
      </c>
    </row>
    <row r="308" spans="1:4">
      <c r="A308" s="261">
        <v>307</v>
      </c>
      <c r="B308" s="262" t="s">
        <v>471</v>
      </c>
      <c r="C308" s="261" t="s">
        <v>413</v>
      </c>
      <c r="D308" t="s">
        <v>614</v>
      </c>
    </row>
    <row r="309" spans="1:4">
      <c r="A309" s="261">
        <v>308</v>
      </c>
      <c r="B309" s="262" t="s">
        <v>472</v>
      </c>
      <c r="C309" s="261" t="s">
        <v>557</v>
      </c>
      <c r="D309" t="s">
        <v>614</v>
      </c>
    </row>
    <row r="310" spans="1:4">
      <c r="A310" s="261">
        <v>309</v>
      </c>
      <c r="B310" s="262" t="s">
        <v>473</v>
      </c>
      <c r="C310" s="261" t="s">
        <v>413</v>
      </c>
      <c r="D310" t="s">
        <v>614</v>
      </c>
    </row>
    <row r="311" spans="1:4">
      <c r="A311" s="261">
        <v>310</v>
      </c>
      <c r="B311" s="262" t="s">
        <v>474</v>
      </c>
      <c r="C311" s="261" t="s">
        <v>328</v>
      </c>
      <c r="D311" t="s">
        <v>615</v>
      </c>
    </row>
    <row r="312" spans="1:4">
      <c r="A312" s="261">
        <v>311</v>
      </c>
      <c r="B312" s="262" t="s">
        <v>475</v>
      </c>
      <c r="C312" s="261" t="s">
        <v>361</v>
      </c>
      <c r="D312" t="s">
        <v>616</v>
      </c>
    </row>
    <row r="313" spans="1:4">
      <c r="A313" s="261">
        <v>312</v>
      </c>
      <c r="B313" s="262" t="s">
        <v>476</v>
      </c>
      <c r="C313" s="261" t="s">
        <v>361</v>
      </c>
      <c r="D313" t="s">
        <v>615</v>
      </c>
    </row>
    <row r="314" spans="1:4">
      <c r="A314" s="261">
        <v>313</v>
      </c>
      <c r="B314" s="262" t="s">
        <v>477</v>
      </c>
      <c r="C314" s="261" t="s">
        <v>361</v>
      </c>
      <c r="D314" t="s">
        <v>616</v>
      </c>
    </row>
    <row r="315" spans="1:4">
      <c r="A315" s="261">
        <v>314</v>
      </c>
      <c r="B315" s="262" t="s">
        <v>478</v>
      </c>
      <c r="C315" s="261" t="s">
        <v>361</v>
      </c>
      <c r="D315" t="s">
        <v>612</v>
      </c>
    </row>
    <row r="316" spans="1:4">
      <c r="A316" s="261">
        <v>315</v>
      </c>
      <c r="B316" s="262" t="s">
        <v>479</v>
      </c>
      <c r="C316" s="261" t="s">
        <v>361</v>
      </c>
      <c r="D316" t="s">
        <v>612</v>
      </c>
    </row>
    <row r="317" spans="1:4">
      <c r="A317" s="261">
        <v>316</v>
      </c>
      <c r="B317" s="262" t="s">
        <v>480</v>
      </c>
      <c r="C317" s="261" t="s">
        <v>361</v>
      </c>
      <c r="D317" t="s">
        <v>616</v>
      </c>
    </row>
    <row r="318" spans="1:4">
      <c r="A318" s="261">
        <v>317</v>
      </c>
      <c r="B318" s="262" t="s">
        <v>481</v>
      </c>
      <c r="C318" s="261" t="s">
        <v>361</v>
      </c>
      <c r="D318" t="s">
        <v>615</v>
      </c>
    </row>
    <row r="319" spans="1:4">
      <c r="A319" s="261">
        <v>318</v>
      </c>
      <c r="B319" s="262" t="s">
        <v>482</v>
      </c>
      <c r="C319" s="261" t="s">
        <v>361</v>
      </c>
      <c r="D319" t="s">
        <v>616</v>
      </c>
    </row>
    <row r="320" spans="1:4">
      <c r="A320" s="261">
        <v>319</v>
      </c>
      <c r="B320" s="262" t="s">
        <v>483</v>
      </c>
      <c r="C320" s="261" t="s">
        <v>361</v>
      </c>
      <c r="D320" t="s">
        <v>612</v>
      </c>
    </row>
    <row r="321" spans="1:4">
      <c r="A321" s="261">
        <v>320</v>
      </c>
      <c r="B321" s="262" t="s">
        <v>484</v>
      </c>
      <c r="C321" s="261" t="s">
        <v>361</v>
      </c>
      <c r="D321" t="s">
        <v>612</v>
      </c>
    </row>
    <row r="322" spans="1:4">
      <c r="A322" s="261">
        <v>321</v>
      </c>
      <c r="B322" s="262" t="s">
        <v>485</v>
      </c>
      <c r="C322" s="261" t="s">
        <v>361</v>
      </c>
      <c r="D322" t="s">
        <v>612</v>
      </c>
    </row>
    <row r="323" spans="1:4">
      <c r="A323" s="261">
        <v>322</v>
      </c>
      <c r="B323" s="262" t="s">
        <v>486</v>
      </c>
      <c r="C323" s="261" t="s">
        <v>361</v>
      </c>
      <c r="D323" t="s">
        <v>612</v>
      </c>
    </row>
    <row r="324" spans="1:4">
      <c r="A324" s="261">
        <v>323</v>
      </c>
      <c r="B324" s="48" t="s">
        <v>487</v>
      </c>
      <c r="C324" s="261" t="s">
        <v>391</v>
      </c>
      <c r="D324" t="s">
        <v>612</v>
      </c>
    </row>
    <row r="325" spans="1:4">
      <c r="A325" s="261">
        <v>324</v>
      </c>
      <c r="B325" s="262" t="s">
        <v>488</v>
      </c>
      <c r="C325" s="261" t="s">
        <v>229</v>
      </c>
      <c r="D325" t="s">
        <v>616</v>
      </c>
    </row>
    <row r="326" spans="1:4">
      <c r="A326" s="261">
        <v>325</v>
      </c>
      <c r="B326" s="262" t="s">
        <v>489</v>
      </c>
      <c r="C326" s="261" t="s">
        <v>229</v>
      </c>
      <c r="D326" t="s">
        <v>616</v>
      </c>
    </row>
    <row r="327" spans="1:4">
      <c r="A327" s="261">
        <v>326</v>
      </c>
      <c r="B327" s="262" t="s">
        <v>490</v>
      </c>
      <c r="C327" s="261" t="s">
        <v>229</v>
      </c>
      <c r="D327" t="s">
        <v>616</v>
      </c>
    </row>
    <row r="328" spans="1:4">
      <c r="A328" s="261">
        <v>327</v>
      </c>
      <c r="B328" s="262" t="s">
        <v>491</v>
      </c>
      <c r="C328" s="261" t="s">
        <v>229</v>
      </c>
      <c r="D328" t="s">
        <v>616</v>
      </c>
    </row>
    <row r="329" spans="1:4">
      <c r="A329" s="261">
        <v>328</v>
      </c>
      <c r="B329" s="262" t="s">
        <v>492</v>
      </c>
      <c r="C329" s="261" t="s">
        <v>229</v>
      </c>
      <c r="D329" t="s">
        <v>616</v>
      </c>
    </row>
    <row r="330" spans="1:4">
      <c r="A330" s="261">
        <v>329</v>
      </c>
      <c r="B330" s="262" t="s">
        <v>493</v>
      </c>
      <c r="C330" s="261" t="s">
        <v>229</v>
      </c>
      <c r="D330" t="s">
        <v>616</v>
      </c>
    </row>
    <row r="331" spans="1:4">
      <c r="A331" s="261">
        <v>330</v>
      </c>
      <c r="B331" s="262" t="s">
        <v>494</v>
      </c>
      <c r="C331" s="261" t="s">
        <v>397</v>
      </c>
      <c r="D331" t="s">
        <v>613</v>
      </c>
    </row>
    <row r="332" spans="1:4">
      <c r="A332" s="261">
        <v>331</v>
      </c>
      <c r="B332" s="262" t="s">
        <v>495</v>
      </c>
      <c r="C332" s="261" t="s">
        <v>397</v>
      </c>
      <c r="D332" t="s">
        <v>612</v>
      </c>
    </row>
    <row r="333" spans="1:4">
      <c r="A333" s="261">
        <v>332</v>
      </c>
      <c r="B333" s="262" t="s">
        <v>496</v>
      </c>
      <c r="C333" s="261" t="s">
        <v>229</v>
      </c>
      <c r="D333" t="s">
        <v>616</v>
      </c>
    </row>
    <row r="334" spans="1:4">
      <c r="A334" s="261">
        <v>333</v>
      </c>
      <c r="B334" s="262" t="s">
        <v>497</v>
      </c>
      <c r="C334" s="261" t="s">
        <v>229</v>
      </c>
      <c r="D334" t="s">
        <v>616</v>
      </c>
    </row>
    <row r="335" spans="1:4">
      <c r="A335" s="261">
        <v>334</v>
      </c>
      <c r="B335" s="262" t="s">
        <v>498</v>
      </c>
      <c r="C335" s="261" t="s">
        <v>424</v>
      </c>
      <c r="D335" t="s">
        <v>612</v>
      </c>
    </row>
    <row r="336" spans="1:4">
      <c r="A336" s="261">
        <v>335</v>
      </c>
      <c r="B336" s="268" t="s">
        <v>499</v>
      </c>
      <c r="C336" s="261" t="s">
        <v>137</v>
      </c>
      <c r="D336" t="s">
        <v>612</v>
      </c>
    </row>
    <row r="337" spans="1:4">
      <c r="A337" s="261">
        <v>336</v>
      </c>
      <c r="B337" s="262" t="s">
        <v>500</v>
      </c>
      <c r="C337" s="261" t="s">
        <v>387</v>
      </c>
      <c r="D337" t="s">
        <v>612</v>
      </c>
    </row>
    <row r="338" spans="1:4">
      <c r="A338" s="261">
        <v>337</v>
      </c>
      <c r="B338" s="262" t="s">
        <v>502</v>
      </c>
      <c r="C338" s="261" t="s">
        <v>277</v>
      </c>
      <c r="D338" t="s">
        <v>616</v>
      </c>
    </row>
    <row r="339" spans="1:4">
      <c r="A339" s="261">
        <v>338</v>
      </c>
      <c r="B339" s="262" t="s">
        <v>503</v>
      </c>
      <c r="C339" s="261" t="s">
        <v>277</v>
      </c>
      <c r="D339" t="s">
        <v>614</v>
      </c>
    </row>
    <row r="340" spans="1:4">
      <c r="A340" s="261">
        <v>339</v>
      </c>
      <c r="B340" s="262" t="s">
        <v>504</v>
      </c>
      <c r="C340" s="261" t="s">
        <v>277</v>
      </c>
      <c r="D340" t="s">
        <v>616</v>
      </c>
    </row>
    <row r="341" spans="1:4">
      <c r="A341" s="261">
        <v>340</v>
      </c>
      <c r="B341" s="262" t="s">
        <v>505</v>
      </c>
      <c r="C341" s="261" t="s">
        <v>277</v>
      </c>
      <c r="D341" t="s">
        <v>616</v>
      </c>
    </row>
    <row r="342" spans="1:4">
      <c r="A342" s="261">
        <v>341</v>
      </c>
      <c r="B342" s="262" t="s">
        <v>506</v>
      </c>
      <c r="C342" s="261" t="s">
        <v>277</v>
      </c>
      <c r="D342" t="s">
        <v>614</v>
      </c>
    </row>
    <row r="343" spans="1:4">
      <c r="A343" s="261">
        <v>342</v>
      </c>
      <c r="B343" s="262" t="s">
        <v>507</v>
      </c>
      <c r="C343" s="261" t="s">
        <v>277</v>
      </c>
      <c r="D343" t="s">
        <v>612</v>
      </c>
    </row>
    <row r="344" spans="1:4">
      <c r="A344" s="261">
        <v>343</v>
      </c>
      <c r="B344" s="262" t="s">
        <v>508</v>
      </c>
      <c r="C344" s="261" t="s">
        <v>377</v>
      </c>
      <c r="D344" t="s">
        <v>615</v>
      </c>
    </row>
    <row r="345" spans="1:4">
      <c r="A345" s="261">
        <v>344</v>
      </c>
      <c r="B345" s="262" t="s">
        <v>509</v>
      </c>
      <c r="C345" s="261" t="s">
        <v>377</v>
      </c>
      <c r="D345" t="s">
        <v>616</v>
      </c>
    </row>
    <row r="346" spans="1:4">
      <c r="A346" s="261">
        <v>345</v>
      </c>
      <c r="B346" s="262" t="s">
        <v>510</v>
      </c>
      <c r="C346" s="261" t="s">
        <v>377</v>
      </c>
      <c r="D346" t="s">
        <v>614</v>
      </c>
    </row>
    <row r="347" spans="1:4">
      <c r="A347" s="261">
        <v>346</v>
      </c>
      <c r="B347" s="262" t="s">
        <v>511</v>
      </c>
      <c r="C347" s="261" t="s">
        <v>377</v>
      </c>
      <c r="D347" t="s">
        <v>616</v>
      </c>
    </row>
    <row r="348" spans="1:4">
      <c r="A348" s="261">
        <v>347</v>
      </c>
      <c r="B348" s="262" t="s">
        <v>512</v>
      </c>
      <c r="C348" s="261" t="s">
        <v>277</v>
      </c>
      <c r="D348" t="s">
        <v>616</v>
      </c>
    </row>
    <row r="349" spans="1:4">
      <c r="A349" s="261">
        <v>348</v>
      </c>
      <c r="B349" s="262" t="s">
        <v>513</v>
      </c>
      <c r="C349" s="261" t="s">
        <v>277</v>
      </c>
      <c r="D349" t="s">
        <v>612</v>
      </c>
    </row>
    <row r="350" spans="1:4">
      <c r="A350" s="261">
        <v>349</v>
      </c>
      <c r="B350" s="262" t="s">
        <v>514</v>
      </c>
      <c r="C350" s="261" t="s">
        <v>277</v>
      </c>
      <c r="D350" t="s">
        <v>616</v>
      </c>
    </row>
    <row r="351" spans="1:4">
      <c r="A351" s="261">
        <v>350</v>
      </c>
      <c r="B351" s="262" t="s">
        <v>515</v>
      </c>
      <c r="C351" s="261" t="s">
        <v>277</v>
      </c>
      <c r="D351" t="s">
        <v>614</v>
      </c>
    </row>
    <row r="352" spans="1:4">
      <c r="A352" s="261">
        <v>351</v>
      </c>
      <c r="B352" s="262" t="s">
        <v>516</v>
      </c>
      <c r="C352" s="261" t="s">
        <v>277</v>
      </c>
      <c r="D352" t="s">
        <v>614</v>
      </c>
    </row>
    <row r="353" spans="1:4">
      <c r="A353" s="261">
        <v>352</v>
      </c>
      <c r="B353" s="262" t="s">
        <v>517</v>
      </c>
      <c r="C353" s="261" t="s">
        <v>277</v>
      </c>
      <c r="D353" t="s">
        <v>616</v>
      </c>
    </row>
    <row r="354" spans="1:4">
      <c r="A354" s="261">
        <v>353</v>
      </c>
      <c r="B354" s="262" t="s">
        <v>518</v>
      </c>
      <c r="C354" s="261" t="s">
        <v>277</v>
      </c>
      <c r="D354" t="s">
        <v>612</v>
      </c>
    </row>
    <row r="355" spans="1:4">
      <c r="A355" s="261">
        <v>354</v>
      </c>
      <c r="B355" s="48" t="s">
        <v>519</v>
      </c>
      <c r="C355" s="261" t="s">
        <v>277</v>
      </c>
      <c r="D355" t="s">
        <v>616</v>
      </c>
    </row>
    <row r="356" spans="1:4">
      <c r="A356" s="261">
        <v>355</v>
      </c>
      <c r="B356" s="262" t="s">
        <v>520</v>
      </c>
      <c r="C356" s="261" t="s">
        <v>377</v>
      </c>
      <c r="D356" t="s">
        <v>616</v>
      </c>
    </row>
    <row r="357" spans="1:4">
      <c r="A357" s="261">
        <v>356</v>
      </c>
      <c r="B357" s="262" t="s">
        <v>521</v>
      </c>
      <c r="C357" s="261" t="s">
        <v>377</v>
      </c>
      <c r="D357" t="s">
        <v>616</v>
      </c>
    </row>
    <row r="358" spans="1:4">
      <c r="A358" s="261">
        <v>357</v>
      </c>
      <c r="B358" s="262" t="s">
        <v>526</v>
      </c>
      <c r="C358" s="261" t="s">
        <v>377</v>
      </c>
      <c r="D358" t="s">
        <v>614</v>
      </c>
    </row>
    <row r="359" spans="1:4">
      <c r="A359" s="261">
        <v>358</v>
      </c>
      <c r="B359" s="262" t="s">
        <v>527</v>
      </c>
      <c r="C359" s="261" t="s">
        <v>238</v>
      </c>
      <c r="D359" t="s">
        <v>613</v>
      </c>
    </row>
    <row r="360" spans="1:4">
      <c r="A360" s="261">
        <v>359</v>
      </c>
      <c r="B360" s="262" t="s">
        <v>528</v>
      </c>
      <c r="C360" s="261" t="s">
        <v>377</v>
      </c>
      <c r="D360" t="s">
        <v>613</v>
      </c>
    </row>
    <row r="361" spans="1:4">
      <c r="A361" s="261">
        <v>360</v>
      </c>
      <c r="B361" s="262" t="s">
        <v>529</v>
      </c>
      <c r="C361" s="261" t="s">
        <v>377</v>
      </c>
      <c r="D361" t="s">
        <v>615</v>
      </c>
    </row>
    <row r="362" spans="1:4">
      <c r="A362" s="261">
        <v>361</v>
      </c>
      <c r="B362" s="262" t="s">
        <v>530</v>
      </c>
      <c r="C362" s="261" t="s">
        <v>377</v>
      </c>
      <c r="D362" t="s">
        <v>614</v>
      </c>
    </row>
    <row r="363" spans="1:4">
      <c r="A363" s="261">
        <v>362</v>
      </c>
      <c r="B363" s="262" t="s">
        <v>531</v>
      </c>
      <c r="C363" s="261" t="s">
        <v>377</v>
      </c>
      <c r="D363" t="s">
        <v>615</v>
      </c>
    </row>
    <row r="364" spans="1:4">
      <c r="A364" s="261">
        <v>363</v>
      </c>
      <c r="B364" s="262" t="s">
        <v>532</v>
      </c>
      <c r="C364" s="261" t="s">
        <v>644</v>
      </c>
      <c r="D364" t="s">
        <v>614</v>
      </c>
    </row>
    <row r="365" spans="1:4">
      <c r="A365" s="261">
        <v>364</v>
      </c>
      <c r="B365" s="262" t="s">
        <v>533</v>
      </c>
      <c r="C365" s="261" t="s">
        <v>644</v>
      </c>
      <c r="D365" t="s">
        <v>614</v>
      </c>
    </row>
    <row r="366" spans="1:4">
      <c r="A366" s="261">
        <v>365</v>
      </c>
      <c r="B366" s="262" t="s">
        <v>534</v>
      </c>
      <c r="C366" s="261" t="s">
        <v>176</v>
      </c>
      <c r="D366" t="s">
        <v>612</v>
      </c>
    </row>
    <row r="367" spans="1:4">
      <c r="A367" s="261">
        <v>366</v>
      </c>
      <c r="B367" s="262" t="s">
        <v>535</v>
      </c>
      <c r="C367" s="261" t="s">
        <v>501</v>
      </c>
      <c r="D367" t="s">
        <v>615</v>
      </c>
    </row>
    <row r="368" spans="1:4">
      <c r="A368" s="261">
        <v>367</v>
      </c>
      <c r="B368" s="262" t="s">
        <v>536</v>
      </c>
      <c r="C368" s="261" t="s">
        <v>377</v>
      </c>
      <c r="D368" t="s">
        <v>612</v>
      </c>
    </row>
    <row r="369" spans="1:4">
      <c r="A369" s="261">
        <v>368</v>
      </c>
      <c r="B369" s="262" t="s">
        <v>537</v>
      </c>
      <c r="C369" s="261" t="s">
        <v>137</v>
      </c>
      <c r="D369" t="s">
        <v>614</v>
      </c>
    </row>
    <row r="370" spans="1:4">
      <c r="A370" s="261">
        <v>369</v>
      </c>
      <c r="B370" s="262" t="s">
        <v>559</v>
      </c>
      <c r="C370" s="261" t="s">
        <v>137</v>
      </c>
      <c r="D370" t="s">
        <v>615</v>
      </c>
    </row>
    <row r="371" spans="1:4">
      <c r="A371" s="261">
        <v>370</v>
      </c>
      <c r="B371" s="262" t="s">
        <v>548</v>
      </c>
      <c r="C371" s="261" t="s">
        <v>208</v>
      </c>
      <c r="D371" t="s">
        <v>613</v>
      </c>
    </row>
    <row r="372" spans="1:4">
      <c r="A372" s="261">
        <v>371</v>
      </c>
      <c r="B372" s="262" t="s">
        <v>549</v>
      </c>
      <c r="C372" s="261" t="s">
        <v>424</v>
      </c>
      <c r="D372" t="s">
        <v>612</v>
      </c>
    </row>
    <row r="373" spans="1:4">
      <c r="A373">
        <v>372</v>
      </c>
      <c r="B373" t="s">
        <v>560</v>
      </c>
      <c r="C373" t="s">
        <v>199</v>
      </c>
      <c r="D373" t="s">
        <v>616</v>
      </c>
    </row>
    <row r="374" spans="1:4">
      <c r="A374">
        <v>373</v>
      </c>
      <c r="B374" t="s">
        <v>561</v>
      </c>
      <c r="C374" t="s">
        <v>644</v>
      </c>
      <c r="D374" t="s">
        <v>612</v>
      </c>
    </row>
    <row r="375" spans="1:4">
      <c r="A375">
        <v>374</v>
      </c>
      <c r="B375" t="s">
        <v>562</v>
      </c>
      <c r="C375" t="s">
        <v>563</v>
      </c>
      <c r="D375" t="s">
        <v>612</v>
      </c>
    </row>
    <row r="376" spans="1:4">
      <c r="A376">
        <v>375</v>
      </c>
      <c r="B376" t="s">
        <v>564</v>
      </c>
      <c r="C376" t="s">
        <v>563</v>
      </c>
      <c r="D376" t="s">
        <v>612</v>
      </c>
    </row>
    <row r="377" spans="1:4">
      <c r="A377">
        <v>376</v>
      </c>
      <c r="B377" t="s">
        <v>565</v>
      </c>
      <c r="C377" t="s">
        <v>563</v>
      </c>
      <c r="D377" t="s">
        <v>612</v>
      </c>
    </row>
    <row r="378" spans="1:4">
      <c r="A378">
        <v>377</v>
      </c>
      <c r="B378" t="s">
        <v>566</v>
      </c>
      <c r="C378" t="s">
        <v>408</v>
      </c>
      <c r="D378" t="s">
        <v>612</v>
      </c>
    </row>
    <row r="379" spans="1:4">
      <c r="A379">
        <v>378</v>
      </c>
      <c r="B379" t="s">
        <v>567</v>
      </c>
      <c r="C379" t="s">
        <v>176</v>
      </c>
      <c r="D379" t="s">
        <v>616</v>
      </c>
    </row>
    <row r="380" spans="1:4">
      <c r="A380">
        <v>379</v>
      </c>
      <c r="B380" t="s">
        <v>568</v>
      </c>
      <c r="C380" t="s">
        <v>176</v>
      </c>
      <c r="D380" t="s">
        <v>613</v>
      </c>
    </row>
    <row r="381" spans="1:4">
      <c r="A381">
        <v>380</v>
      </c>
      <c r="B381" t="s">
        <v>569</v>
      </c>
      <c r="C381" t="s">
        <v>208</v>
      </c>
      <c r="D381" t="s">
        <v>612</v>
      </c>
    </row>
    <row r="382" spans="1:4">
      <c r="A382">
        <v>381</v>
      </c>
      <c r="B382" t="s">
        <v>570</v>
      </c>
      <c r="C382" t="s">
        <v>557</v>
      </c>
      <c r="D382" t="s">
        <v>615</v>
      </c>
    </row>
    <row r="383" spans="1:4">
      <c r="A383">
        <v>382</v>
      </c>
      <c r="B383" t="s">
        <v>571</v>
      </c>
      <c r="C383" t="s">
        <v>557</v>
      </c>
      <c r="D383" t="s">
        <v>614</v>
      </c>
    </row>
    <row r="384" spans="1:4">
      <c r="A384">
        <v>383</v>
      </c>
      <c r="B384" t="s">
        <v>572</v>
      </c>
      <c r="C384" t="s">
        <v>137</v>
      </c>
      <c r="D384" t="s">
        <v>614</v>
      </c>
    </row>
    <row r="385" spans="1:4">
      <c r="A385">
        <v>384</v>
      </c>
      <c r="B385" t="s">
        <v>573</v>
      </c>
      <c r="C385" t="s">
        <v>137</v>
      </c>
      <c r="D385" t="s">
        <v>616</v>
      </c>
    </row>
    <row r="386" spans="1:4">
      <c r="A386">
        <v>385</v>
      </c>
      <c r="B386" t="s">
        <v>574</v>
      </c>
      <c r="C386" t="s">
        <v>338</v>
      </c>
      <c r="D386" t="s">
        <v>614</v>
      </c>
    </row>
    <row r="387" spans="1:4">
      <c r="A387">
        <v>386</v>
      </c>
      <c r="B387" t="s">
        <v>575</v>
      </c>
      <c r="C387" t="s">
        <v>221</v>
      </c>
      <c r="D387" t="s">
        <v>612</v>
      </c>
    </row>
    <row r="388" spans="1:4">
      <c r="A388">
        <v>387</v>
      </c>
      <c r="B388" t="s">
        <v>576</v>
      </c>
      <c r="C388" t="s">
        <v>221</v>
      </c>
      <c r="D388" t="s">
        <v>613</v>
      </c>
    </row>
    <row r="389" spans="1:4">
      <c r="A389">
        <v>388</v>
      </c>
      <c r="B389" t="s">
        <v>577</v>
      </c>
      <c r="C389" t="s">
        <v>221</v>
      </c>
      <c r="D389" t="s">
        <v>615</v>
      </c>
    </row>
    <row r="390" spans="1:4">
      <c r="A390">
        <v>389</v>
      </c>
      <c r="B390" t="s">
        <v>578</v>
      </c>
      <c r="C390" t="s">
        <v>557</v>
      </c>
      <c r="D390" t="s">
        <v>615</v>
      </c>
    </row>
    <row r="391" spans="1:4">
      <c r="A391">
        <v>390</v>
      </c>
      <c r="B391" t="s">
        <v>579</v>
      </c>
      <c r="C391" t="s">
        <v>557</v>
      </c>
      <c r="D391" t="s">
        <v>613</v>
      </c>
    </row>
    <row r="392" spans="1:4">
      <c r="A392">
        <v>391</v>
      </c>
      <c r="B392" t="s">
        <v>580</v>
      </c>
      <c r="C392" t="s">
        <v>581</v>
      </c>
      <c r="D392" t="s">
        <v>612</v>
      </c>
    </row>
    <row r="393" spans="1:4">
      <c r="A393">
        <v>392</v>
      </c>
      <c r="B393" t="s">
        <v>582</v>
      </c>
      <c r="C393" t="s">
        <v>252</v>
      </c>
      <c r="D393" t="s">
        <v>615</v>
      </c>
    </row>
    <row r="394" spans="1:4">
      <c r="A394">
        <v>393</v>
      </c>
      <c r="B394" t="s">
        <v>583</v>
      </c>
      <c r="C394" t="s">
        <v>252</v>
      </c>
      <c r="D394" t="s">
        <v>612</v>
      </c>
    </row>
    <row r="395" spans="1:4">
      <c r="A395">
        <v>394</v>
      </c>
      <c r="B395" t="s">
        <v>584</v>
      </c>
      <c r="C395" t="s">
        <v>252</v>
      </c>
      <c r="D395" t="s">
        <v>613</v>
      </c>
    </row>
    <row r="396" spans="1:4">
      <c r="A396">
        <v>395</v>
      </c>
      <c r="B396" t="s">
        <v>585</v>
      </c>
      <c r="C396" t="s">
        <v>252</v>
      </c>
      <c r="D396" t="s">
        <v>615</v>
      </c>
    </row>
    <row r="397" spans="1:4">
      <c r="A397">
        <v>396</v>
      </c>
      <c r="B397" t="s">
        <v>586</v>
      </c>
      <c r="C397" t="s">
        <v>348</v>
      </c>
      <c r="D397" t="s">
        <v>614</v>
      </c>
    </row>
    <row r="398" spans="1:4">
      <c r="A398">
        <v>397</v>
      </c>
      <c r="B398" t="s">
        <v>587</v>
      </c>
      <c r="C398" t="s">
        <v>267</v>
      </c>
      <c r="D398" t="s">
        <v>612</v>
      </c>
    </row>
    <row r="399" spans="1:4">
      <c r="A399">
        <v>398</v>
      </c>
      <c r="B399" t="s">
        <v>588</v>
      </c>
      <c r="C399" t="s">
        <v>267</v>
      </c>
      <c r="D399" t="s">
        <v>612</v>
      </c>
    </row>
    <row r="400" spans="1:4">
      <c r="A400">
        <v>399</v>
      </c>
      <c r="B400" t="s">
        <v>589</v>
      </c>
      <c r="C400" t="s">
        <v>267</v>
      </c>
      <c r="D400" t="s">
        <v>612</v>
      </c>
    </row>
    <row r="401" spans="1:4">
      <c r="A401">
        <v>400</v>
      </c>
      <c r="B401" t="s">
        <v>590</v>
      </c>
      <c r="C401" t="s">
        <v>397</v>
      </c>
      <c r="D401" t="s">
        <v>612</v>
      </c>
    </row>
    <row r="402" spans="1:4">
      <c r="A402">
        <v>401</v>
      </c>
      <c r="B402" t="s">
        <v>591</v>
      </c>
      <c r="C402" t="s">
        <v>213</v>
      </c>
      <c r="D402" t="s">
        <v>615</v>
      </c>
    </row>
    <row r="403" spans="1:4">
      <c r="A403">
        <v>402</v>
      </c>
      <c r="B403" t="s">
        <v>592</v>
      </c>
      <c r="C403" t="s">
        <v>213</v>
      </c>
      <c r="D403" t="s">
        <v>615</v>
      </c>
    </row>
    <row r="404" spans="1:4">
      <c r="A404">
        <v>403</v>
      </c>
      <c r="B404" t="s">
        <v>593</v>
      </c>
      <c r="C404" t="s">
        <v>213</v>
      </c>
      <c r="D404" t="s">
        <v>615</v>
      </c>
    </row>
    <row r="405" spans="1:4">
      <c r="A405">
        <v>404</v>
      </c>
      <c r="B405" t="s">
        <v>594</v>
      </c>
      <c r="C405" t="s">
        <v>277</v>
      </c>
      <c r="D405" t="s">
        <v>616</v>
      </c>
    </row>
    <row r="406" spans="1:4">
      <c r="A406">
        <v>405</v>
      </c>
      <c r="B406" t="s">
        <v>595</v>
      </c>
      <c r="C406" t="s">
        <v>277</v>
      </c>
      <c r="D406" t="s">
        <v>612</v>
      </c>
    </row>
    <row r="407" spans="1:4">
      <c r="A407">
        <v>406</v>
      </c>
      <c r="B407" t="s">
        <v>308</v>
      </c>
      <c r="C407" t="s">
        <v>424</v>
      </c>
      <c r="D407" t="s">
        <v>612</v>
      </c>
    </row>
    <row r="408" spans="1:4">
      <c r="A408">
        <v>407</v>
      </c>
      <c r="B408" t="s">
        <v>596</v>
      </c>
      <c r="C408" t="s">
        <v>367</v>
      </c>
      <c r="D408" t="s">
        <v>613</v>
      </c>
    </row>
    <row r="409" spans="1:4">
      <c r="A409">
        <v>408</v>
      </c>
      <c r="B409" t="s">
        <v>597</v>
      </c>
      <c r="C409" t="s">
        <v>553</v>
      </c>
      <c r="D409" t="s">
        <v>612</v>
      </c>
    </row>
    <row r="410" spans="1:4">
      <c r="A410">
        <v>409</v>
      </c>
      <c r="B410" t="s">
        <v>598</v>
      </c>
      <c r="C410" t="s">
        <v>557</v>
      </c>
      <c r="D410" t="s">
        <v>614</v>
      </c>
    </row>
    <row r="411" spans="1:4">
      <c r="A411">
        <v>410</v>
      </c>
      <c r="B411" t="s">
        <v>599</v>
      </c>
      <c r="C411" t="s">
        <v>328</v>
      </c>
      <c r="D411" t="s">
        <v>616</v>
      </c>
    </row>
    <row r="412" spans="1:4">
      <c r="A412">
        <v>411</v>
      </c>
      <c r="B412" t="s">
        <v>600</v>
      </c>
      <c r="C412" t="s">
        <v>328</v>
      </c>
      <c r="D412" t="s">
        <v>616</v>
      </c>
    </row>
    <row r="413" spans="1:4">
      <c r="A413">
        <v>412</v>
      </c>
      <c r="B413" t="s">
        <v>601</v>
      </c>
      <c r="C413" t="s">
        <v>328</v>
      </c>
      <c r="D413" t="s">
        <v>616</v>
      </c>
    </row>
    <row r="414" spans="1:4">
      <c r="A414">
        <v>413</v>
      </c>
      <c r="B414" t="s">
        <v>602</v>
      </c>
      <c r="C414" t="s">
        <v>131</v>
      </c>
      <c r="D414" t="s">
        <v>612</v>
      </c>
    </row>
    <row r="415" spans="1:4">
      <c r="A415">
        <v>414</v>
      </c>
      <c r="B415" t="s">
        <v>603</v>
      </c>
      <c r="C415" t="s">
        <v>176</v>
      </c>
      <c r="D415" t="s">
        <v>612</v>
      </c>
    </row>
    <row r="416" spans="1:4">
      <c r="A416">
        <v>415</v>
      </c>
      <c r="B416" t="s">
        <v>604</v>
      </c>
      <c r="C416" t="s">
        <v>550</v>
      </c>
      <c r="D416" t="s">
        <v>612</v>
      </c>
    </row>
    <row r="417" spans="1:12">
      <c r="A417">
        <v>416</v>
      </c>
      <c r="B417" t="s">
        <v>605</v>
      </c>
      <c r="C417" t="s">
        <v>550</v>
      </c>
      <c r="D417" t="s">
        <v>612</v>
      </c>
    </row>
    <row r="418" spans="1:12">
      <c r="A418">
        <v>417</v>
      </c>
      <c r="B418" t="s">
        <v>606</v>
      </c>
      <c r="C418" t="s">
        <v>550</v>
      </c>
      <c r="D418" t="s">
        <v>612</v>
      </c>
    </row>
    <row r="419" spans="1:12">
      <c r="A419">
        <v>418</v>
      </c>
      <c r="B419" t="s">
        <v>607</v>
      </c>
      <c r="C419" t="s">
        <v>348</v>
      </c>
      <c r="D419" t="s">
        <v>616</v>
      </c>
    </row>
    <row r="420" spans="1:12">
      <c r="A420">
        <v>419</v>
      </c>
      <c r="B420" t="s">
        <v>608</v>
      </c>
      <c r="C420" t="s">
        <v>348</v>
      </c>
      <c r="D420" t="s">
        <v>616</v>
      </c>
    </row>
    <row r="421" spans="1:12">
      <c r="A421">
        <v>420</v>
      </c>
      <c r="B421" t="s">
        <v>609</v>
      </c>
      <c r="C421" t="s">
        <v>550</v>
      </c>
      <c r="D421" t="s">
        <v>616</v>
      </c>
    </row>
    <row r="422" spans="1:12">
      <c r="A422">
        <v>421</v>
      </c>
      <c r="B422" t="s">
        <v>610</v>
      </c>
      <c r="C422" t="s">
        <v>131</v>
      </c>
      <c r="D422" t="s">
        <v>612</v>
      </c>
    </row>
    <row r="423" spans="1:12">
      <c r="A423">
        <v>422</v>
      </c>
      <c r="B423" t="s">
        <v>611</v>
      </c>
      <c r="C423" t="s">
        <v>328</v>
      </c>
      <c r="D423" t="s">
        <v>616</v>
      </c>
    </row>
    <row r="424" spans="1:12">
      <c r="A424">
        <v>423</v>
      </c>
      <c r="B424" t="s">
        <v>630</v>
      </c>
      <c r="C424" t="s">
        <v>277</v>
      </c>
      <c r="D424" t="s">
        <v>616</v>
      </c>
    </row>
    <row r="425" spans="1:12">
      <c r="A425">
        <v>424</v>
      </c>
      <c r="B425" t="s">
        <v>631</v>
      </c>
      <c r="C425" t="s">
        <v>277</v>
      </c>
      <c r="D425" t="s">
        <v>616</v>
      </c>
    </row>
    <row r="426" spans="1:12">
      <c r="A426">
        <v>425</v>
      </c>
      <c r="B426" t="s">
        <v>632</v>
      </c>
      <c r="C426" t="s">
        <v>277</v>
      </c>
      <c r="D426" t="s">
        <v>616</v>
      </c>
    </row>
    <row r="427" spans="1:12">
      <c r="A427">
        <v>426</v>
      </c>
      <c r="B427" t="s">
        <v>633</v>
      </c>
      <c r="C427" t="s">
        <v>277</v>
      </c>
      <c r="D427" t="s">
        <v>616</v>
      </c>
    </row>
    <row r="428" spans="1:12">
      <c r="A428">
        <v>427</v>
      </c>
      <c r="B428" t="s">
        <v>634</v>
      </c>
      <c r="C428" t="s">
        <v>137</v>
      </c>
      <c r="D428" t="s">
        <v>616</v>
      </c>
    </row>
    <row r="429" spans="1:12">
      <c r="A429" s="411">
        <v>428</v>
      </c>
      <c r="B429" s="409" t="s">
        <v>635</v>
      </c>
      <c r="C429" s="410" t="s">
        <v>208</v>
      </c>
      <c r="D429" s="409" t="s">
        <v>616</v>
      </c>
      <c r="E429" s="407"/>
      <c r="F429" s="408"/>
      <c r="G429" s="407"/>
      <c r="H429" s="74"/>
      <c r="I429" s="74"/>
      <c r="J429" s="74"/>
      <c r="K429" s="74"/>
      <c r="L429" s="74"/>
    </row>
    <row r="430" spans="1:12">
      <c r="A430" s="411">
        <v>429</v>
      </c>
      <c r="B430" s="409" t="s">
        <v>636</v>
      </c>
      <c r="C430" s="410" t="s">
        <v>208</v>
      </c>
      <c r="D430" s="409" t="s">
        <v>616</v>
      </c>
      <c r="E430" s="407"/>
      <c r="F430" s="408"/>
      <c r="G430" s="407"/>
      <c r="H430" s="74"/>
      <c r="I430" s="74"/>
      <c r="J430" s="74"/>
      <c r="K430" s="74"/>
      <c r="L430" s="74"/>
    </row>
    <row r="431" spans="1:12">
      <c r="A431" s="411">
        <v>430</v>
      </c>
      <c r="B431" s="409" t="s">
        <v>637</v>
      </c>
      <c r="C431" s="410" t="s">
        <v>208</v>
      </c>
      <c r="D431" s="409" t="s">
        <v>616</v>
      </c>
      <c r="E431" s="407"/>
      <c r="F431" s="408"/>
      <c r="G431" s="407"/>
      <c r="H431" s="74"/>
      <c r="I431" s="74"/>
      <c r="J431" s="74"/>
      <c r="K431" s="74"/>
      <c r="L431" s="74"/>
    </row>
    <row r="432" spans="1:12">
      <c r="A432" s="411">
        <v>431</v>
      </c>
      <c r="B432" s="409" t="s">
        <v>638</v>
      </c>
      <c r="C432" s="410" t="s">
        <v>208</v>
      </c>
      <c r="D432" s="409" t="s">
        <v>616</v>
      </c>
      <c r="E432" s="407"/>
      <c r="F432" s="408"/>
      <c r="G432" s="407"/>
      <c r="H432" s="74"/>
      <c r="I432" s="74"/>
      <c r="J432" s="74"/>
      <c r="K432" s="74"/>
      <c r="L432" s="74"/>
    </row>
    <row r="433" spans="1:12">
      <c r="A433" s="411">
        <v>432</v>
      </c>
      <c r="B433" s="409" t="s">
        <v>639</v>
      </c>
      <c r="C433" s="410" t="s">
        <v>208</v>
      </c>
      <c r="D433" s="409" t="s">
        <v>616</v>
      </c>
      <c r="E433" s="407"/>
      <c r="F433" s="408"/>
      <c r="G433" s="407"/>
      <c r="H433" s="74"/>
      <c r="I433" s="74"/>
      <c r="J433" s="74"/>
      <c r="K433" s="74"/>
      <c r="L433" s="74"/>
    </row>
    <row r="434" spans="1:12">
      <c r="A434" s="391">
        <v>433</v>
      </c>
      <c r="B434" s="410" t="s">
        <v>640</v>
      </c>
      <c r="C434" s="410" t="s">
        <v>137</v>
      </c>
      <c r="D434" s="409" t="s">
        <v>616</v>
      </c>
      <c r="H434" s="42"/>
      <c r="I434" s="42"/>
      <c r="J434" s="42"/>
      <c r="K434" s="42"/>
      <c r="L434" s="42"/>
    </row>
    <row r="435" spans="1:12">
      <c r="A435" s="261" t="s">
        <v>660</v>
      </c>
      <c r="B435" s="262" t="s">
        <v>645</v>
      </c>
      <c r="C435" s="269" t="s">
        <v>646</v>
      </c>
      <c r="D435" s="269"/>
    </row>
    <row r="436" spans="1:12">
      <c r="A436" s="261">
        <v>485</v>
      </c>
      <c r="B436" s="262" t="s">
        <v>647</v>
      </c>
      <c r="C436" s="269" t="s">
        <v>646</v>
      </c>
      <c r="D436" s="269"/>
    </row>
    <row r="437" spans="1:12">
      <c r="A437" s="261" t="s">
        <v>661</v>
      </c>
      <c r="B437" s="262" t="s">
        <v>648</v>
      </c>
      <c r="C437" s="269" t="s">
        <v>646</v>
      </c>
      <c r="D437" s="269"/>
    </row>
    <row r="438" spans="1:12">
      <c r="A438" s="261">
        <v>487</v>
      </c>
      <c r="B438" s="262" t="s">
        <v>649</v>
      </c>
      <c r="C438" s="269" t="s">
        <v>646</v>
      </c>
      <c r="D438" s="269"/>
    </row>
    <row r="439" spans="1:12">
      <c r="A439" s="261" t="s">
        <v>662</v>
      </c>
      <c r="B439" s="262" t="s">
        <v>650</v>
      </c>
      <c r="C439" s="269" t="s">
        <v>646</v>
      </c>
      <c r="D439" s="269"/>
    </row>
    <row r="440" spans="1:12">
      <c r="A440" s="261">
        <v>489</v>
      </c>
      <c r="B440" s="262" t="s">
        <v>651</v>
      </c>
      <c r="C440" s="269" t="s">
        <v>646</v>
      </c>
      <c r="D440" s="269"/>
    </row>
    <row r="441" spans="1:12">
      <c r="A441" s="261">
        <v>490</v>
      </c>
      <c r="B441" s="262" t="s">
        <v>652</v>
      </c>
      <c r="C441" s="269" t="s">
        <v>646</v>
      </c>
      <c r="D441" s="269"/>
    </row>
    <row r="442" spans="1:12">
      <c r="A442" s="261">
        <v>491</v>
      </c>
      <c r="B442" s="262" t="s">
        <v>653</v>
      </c>
      <c r="C442" s="269" t="s">
        <v>646</v>
      </c>
      <c r="D442" s="269"/>
    </row>
    <row r="443" spans="1:12">
      <c r="A443" s="261" t="s">
        <v>663</v>
      </c>
      <c r="B443" s="262" t="s">
        <v>654</v>
      </c>
      <c r="C443" s="269" t="s">
        <v>646</v>
      </c>
      <c r="D443" s="269"/>
    </row>
    <row r="444" spans="1:12">
      <c r="A444" s="261">
        <v>493</v>
      </c>
      <c r="B444" s="262" t="s">
        <v>655</v>
      </c>
      <c r="C444" s="269" t="s">
        <v>646</v>
      </c>
      <c r="D444" s="269"/>
    </row>
    <row r="445" spans="1:12">
      <c r="A445" s="261">
        <v>494</v>
      </c>
      <c r="B445" s="262" t="s">
        <v>656</v>
      </c>
      <c r="C445" s="269" t="s">
        <v>646</v>
      </c>
      <c r="D445" s="269"/>
    </row>
    <row r="446" spans="1:12">
      <c r="A446" s="261">
        <v>495</v>
      </c>
      <c r="B446" s="262" t="s">
        <v>657</v>
      </c>
      <c r="C446" s="269" t="s">
        <v>646</v>
      </c>
      <c r="D446" s="269"/>
    </row>
    <row r="447" spans="1:12">
      <c r="A447" s="261">
        <v>496</v>
      </c>
      <c r="B447" s="262" t="s">
        <v>658</v>
      </c>
      <c r="C447" s="269" t="s">
        <v>646</v>
      </c>
      <c r="D447" s="269"/>
    </row>
    <row r="448" spans="1:12">
      <c r="A448" s="261">
        <v>497</v>
      </c>
      <c r="B448" s="262" t="s">
        <v>659</v>
      </c>
      <c r="C448" s="269" t="s">
        <v>646</v>
      </c>
      <c r="D448" s="269"/>
    </row>
    <row r="449" spans="1:3">
      <c r="A449">
        <v>440</v>
      </c>
      <c r="B449" t="s">
        <v>664</v>
      </c>
      <c r="C449" t="s">
        <v>550</v>
      </c>
    </row>
    <row r="450" spans="1:3">
      <c r="A450">
        <v>441</v>
      </c>
      <c r="B450" t="s">
        <v>665</v>
      </c>
      <c r="C450" t="s">
        <v>550</v>
      </c>
    </row>
    <row r="451" spans="1:3">
      <c r="A451">
        <v>442</v>
      </c>
      <c r="B451" t="s">
        <v>666</v>
      </c>
      <c r="C451" t="s">
        <v>550</v>
      </c>
    </row>
    <row r="452" spans="1:3">
      <c r="A452">
        <v>443</v>
      </c>
      <c r="B452" t="s">
        <v>667</v>
      </c>
      <c r="C452" t="s">
        <v>338</v>
      </c>
    </row>
    <row r="453" spans="1:3">
      <c r="A453">
        <v>444</v>
      </c>
      <c r="B453" t="s">
        <v>668</v>
      </c>
      <c r="C453" t="s">
        <v>199</v>
      </c>
    </row>
    <row r="454" spans="1:3">
      <c r="A454">
        <v>445</v>
      </c>
      <c r="B454" t="s">
        <v>669</v>
      </c>
      <c r="C454" t="s">
        <v>199</v>
      </c>
    </row>
    <row r="455" spans="1:3">
      <c r="A455">
        <v>446</v>
      </c>
      <c r="B455" t="s">
        <v>670</v>
      </c>
      <c r="C455" t="s">
        <v>377</v>
      </c>
    </row>
    <row r="456" spans="1:3">
      <c r="A456">
        <v>447</v>
      </c>
      <c r="B456" t="s">
        <v>671</v>
      </c>
      <c r="C456" t="s">
        <v>213</v>
      </c>
    </row>
    <row r="457" spans="1:3">
      <c r="A457">
        <v>448</v>
      </c>
      <c r="B457" t="s">
        <v>672</v>
      </c>
      <c r="C457" t="s">
        <v>213</v>
      </c>
    </row>
    <row r="458" spans="1:3">
      <c r="A458">
        <v>449</v>
      </c>
      <c r="B458" t="s">
        <v>673</v>
      </c>
      <c r="C458" t="s">
        <v>238</v>
      </c>
    </row>
    <row r="459" spans="1:3">
      <c r="A459">
        <v>450</v>
      </c>
      <c r="B459" t="s">
        <v>674</v>
      </c>
      <c r="C459" t="s">
        <v>137</v>
      </c>
    </row>
    <row r="460" spans="1:3">
      <c r="A460">
        <v>451</v>
      </c>
      <c r="B460" t="s">
        <v>675</v>
      </c>
      <c r="C460" t="s">
        <v>208</v>
      </c>
    </row>
    <row r="461" spans="1:3">
      <c r="A461">
        <v>452</v>
      </c>
      <c r="B461" t="s">
        <v>676</v>
      </c>
      <c r="C461" t="s">
        <v>208</v>
      </c>
    </row>
    <row r="462" spans="1:3">
      <c r="A462">
        <v>453</v>
      </c>
      <c r="B462" t="s">
        <v>677</v>
      </c>
      <c r="C462" t="s">
        <v>208</v>
      </c>
    </row>
    <row r="463" spans="1:3">
      <c r="A463">
        <v>454</v>
      </c>
      <c r="B463" t="s">
        <v>678</v>
      </c>
      <c r="C463" t="s">
        <v>208</v>
      </c>
    </row>
    <row r="464" spans="1:3">
      <c r="A464">
        <v>455</v>
      </c>
      <c r="B464" t="s">
        <v>679</v>
      </c>
      <c r="C464" t="s">
        <v>208</v>
      </c>
    </row>
    <row r="465" spans="1:3">
      <c r="A465">
        <v>456</v>
      </c>
      <c r="B465" t="s">
        <v>680</v>
      </c>
      <c r="C465" t="s">
        <v>208</v>
      </c>
    </row>
    <row r="466" spans="1:3">
      <c r="A466">
        <v>457</v>
      </c>
      <c r="B466" t="s">
        <v>681</v>
      </c>
      <c r="C466" t="s">
        <v>208</v>
      </c>
    </row>
    <row r="467" spans="1:3">
      <c r="A467">
        <v>458</v>
      </c>
      <c r="B467" t="s">
        <v>682</v>
      </c>
      <c r="C467" t="s">
        <v>137</v>
      </c>
    </row>
    <row r="468" spans="1:3">
      <c r="A468">
        <v>459</v>
      </c>
      <c r="B468" t="s">
        <v>683</v>
      </c>
      <c r="C468" t="s">
        <v>644</v>
      </c>
    </row>
    <row r="469" spans="1:3">
      <c r="A469">
        <v>460</v>
      </c>
      <c r="B469" t="s">
        <v>684</v>
      </c>
      <c r="C469" t="s">
        <v>644</v>
      </c>
    </row>
    <row r="470" spans="1:3">
      <c r="A470">
        <v>461</v>
      </c>
      <c r="B470" t="s">
        <v>685</v>
      </c>
      <c r="C470" t="s">
        <v>644</v>
      </c>
    </row>
    <row r="471" spans="1:3">
      <c r="A471">
        <v>462</v>
      </c>
      <c r="B471" t="s">
        <v>686</v>
      </c>
      <c r="C471" t="s">
        <v>245</v>
      </c>
    </row>
    <row r="472" spans="1:3">
      <c r="A472">
        <v>463</v>
      </c>
      <c r="B472" t="s">
        <v>687</v>
      </c>
      <c r="C472" t="s">
        <v>644</v>
      </c>
    </row>
    <row r="473" spans="1:3">
      <c r="A473">
        <v>464</v>
      </c>
      <c r="B473" t="s">
        <v>688</v>
      </c>
      <c r="C473" t="s">
        <v>238</v>
      </c>
    </row>
    <row r="474" spans="1:3">
      <c r="A474">
        <v>465</v>
      </c>
      <c r="B474" t="s">
        <v>689</v>
      </c>
      <c r="C474" t="s">
        <v>176</v>
      </c>
    </row>
    <row r="475" spans="1:3">
      <c r="A475">
        <v>466</v>
      </c>
      <c r="B475" t="s">
        <v>690</v>
      </c>
      <c r="C475" t="s">
        <v>413</v>
      </c>
    </row>
    <row r="476" spans="1:3">
      <c r="A476">
        <v>467</v>
      </c>
      <c r="B476" t="s">
        <v>691</v>
      </c>
      <c r="C476" t="s">
        <v>413</v>
      </c>
    </row>
    <row r="477" spans="1:3">
      <c r="A477">
        <v>468</v>
      </c>
      <c r="B477" t="s">
        <v>692</v>
      </c>
      <c r="C477" t="s">
        <v>413</v>
      </c>
    </row>
    <row r="478" spans="1:3">
      <c r="A478">
        <v>469</v>
      </c>
      <c r="B478" t="s">
        <v>693</v>
      </c>
      <c r="C478" t="s">
        <v>413</v>
      </c>
    </row>
    <row r="479" spans="1:3">
      <c r="A479">
        <v>470</v>
      </c>
      <c r="B479" t="s">
        <v>694</v>
      </c>
      <c r="C479" t="s">
        <v>277</v>
      </c>
    </row>
    <row r="480" spans="1:3">
      <c r="A480">
        <v>471</v>
      </c>
      <c r="B480" t="s">
        <v>695</v>
      </c>
      <c r="C480" t="s">
        <v>277</v>
      </c>
    </row>
    <row r="481" spans="1:3">
      <c r="A481">
        <v>472</v>
      </c>
      <c r="B481" t="s">
        <v>696</v>
      </c>
      <c r="C481" t="s">
        <v>277</v>
      </c>
    </row>
    <row r="482" spans="1:3">
      <c r="A482">
        <v>473</v>
      </c>
      <c r="B482" t="s">
        <v>697</v>
      </c>
      <c r="C482" t="s">
        <v>277</v>
      </c>
    </row>
    <row r="483" spans="1:3">
      <c r="A483">
        <v>474</v>
      </c>
      <c r="B483" t="s">
        <v>698</v>
      </c>
      <c r="C483" t="s">
        <v>550</v>
      </c>
    </row>
    <row r="484" spans="1:3">
      <c r="A484">
        <v>475</v>
      </c>
      <c r="B484" t="s">
        <v>699</v>
      </c>
      <c r="C484" t="s">
        <v>318</v>
      </c>
    </row>
    <row r="485" spans="1:3">
      <c r="A485">
        <v>476</v>
      </c>
      <c r="B485" t="s">
        <v>700</v>
      </c>
      <c r="C485" t="s">
        <v>550</v>
      </c>
    </row>
    <row r="486" spans="1:3">
      <c r="A486">
        <v>477</v>
      </c>
      <c r="B486" t="s">
        <v>701</v>
      </c>
      <c r="C486" t="s">
        <v>318</v>
      </c>
    </row>
    <row r="487" spans="1:3">
      <c r="A487">
        <v>499</v>
      </c>
      <c r="B487" t="s">
        <v>702</v>
      </c>
      <c r="C487" t="s">
        <v>550</v>
      </c>
    </row>
    <row r="488" spans="1:3">
      <c r="A488">
        <v>500</v>
      </c>
      <c r="B488" t="s">
        <v>703</v>
      </c>
      <c r="C488" t="s">
        <v>550</v>
      </c>
    </row>
    <row r="489" spans="1:3">
      <c r="A489">
        <v>501</v>
      </c>
      <c r="B489" t="s">
        <v>704</v>
      </c>
      <c r="C489" t="s">
        <v>550</v>
      </c>
    </row>
    <row r="490" spans="1:3">
      <c r="A490">
        <v>502</v>
      </c>
      <c r="B490" t="s">
        <v>705</v>
      </c>
      <c r="C490" t="s">
        <v>391</v>
      </c>
    </row>
    <row r="491" spans="1:3">
      <c r="A491">
        <v>503</v>
      </c>
      <c r="B491" t="s">
        <v>706</v>
      </c>
      <c r="C491" t="s">
        <v>208</v>
      </c>
    </row>
    <row r="492" spans="1:3">
      <c r="A492">
        <v>504</v>
      </c>
      <c r="B492" t="s">
        <v>707</v>
      </c>
      <c r="C492" t="s">
        <v>208</v>
      </c>
    </row>
    <row r="493" spans="1:3">
      <c r="A493">
        <v>505</v>
      </c>
      <c r="B493" t="s">
        <v>708</v>
      </c>
      <c r="C493" t="s">
        <v>208</v>
      </c>
    </row>
    <row r="494" spans="1:3">
      <c r="A494">
        <v>506</v>
      </c>
      <c r="B494" t="s">
        <v>709</v>
      </c>
      <c r="C494" t="s">
        <v>208</v>
      </c>
    </row>
    <row r="495" spans="1:3">
      <c r="A495">
        <v>507</v>
      </c>
      <c r="B495" t="s">
        <v>710</v>
      </c>
      <c r="C495" t="s">
        <v>208</v>
      </c>
    </row>
    <row r="496" spans="1:3">
      <c r="A496">
        <v>508</v>
      </c>
      <c r="B496" t="s">
        <v>711</v>
      </c>
      <c r="C496" t="s">
        <v>208</v>
      </c>
    </row>
    <row r="497" spans="1:3">
      <c r="A497">
        <v>509</v>
      </c>
      <c r="B497" t="s">
        <v>712</v>
      </c>
      <c r="C497" t="s">
        <v>713</v>
      </c>
    </row>
    <row r="498" spans="1:3">
      <c r="A498">
        <v>510</v>
      </c>
      <c r="B498" t="s">
        <v>714</v>
      </c>
      <c r="C498" t="s">
        <v>713</v>
      </c>
    </row>
    <row r="499" spans="1:3">
      <c r="A499">
        <v>511</v>
      </c>
      <c r="B499" t="s">
        <v>715</v>
      </c>
      <c r="C499" t="s">
        <v>713</v>
      </c>
    </row>
    <row r="500" spans="1:3">
      <c r="A500">
        <v>512</v>
      </c>
      <c r="B500" t="s">
        <v>716</v>
      </c>
      <c r="C500" t="s">
        <v>713</v>
      </c>
    </row>
    <row r="501" spans="1:3">
      <c r="A501">
        <v>513</v>
      </c>
      <c r="B501" t="s">
        <v>717</v>
      </c>
      <c r="C501" t="s">
        <v>328</v>
      </c>
    </row>
    <row r="502" spans="1:3">
      <c r="A502">
        <v>514</v>
      </c>
      <c r="B502" t="s">
        <v>718</v>
      </c>
      <c r="C502" t="s">
        <v>328</v>
      </c>
    </row>
    <row r="503" spans="1:3">
      <c r="A503">
        <v>515</v>
      </c>
      <c r="B503" t="s">
        <v>719</v>
      </c>
      <c r="C503" t="s">
        <v>328</v>
      </c>
    </row>
    <row r="504" spans="1:3">
      <c r="A504">
        <v>516</v>
      </c>
      <c r="B504" t="s">
        <v>720</v>
      </c>
      <c r="C504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/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IF(GROUPS!D4="","",GROUPS!D4)</f>
        <v>Teодор Волкановски (188)</v>
      </c>
      <c r="D3" s="448"/>
      <c r="E3" s="449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50" t="str">
        <f>IF(ISERROR(IF(AND(T9="",T13="",T17=""),"",SUM(AB3:AD3)+(N3-O3)/1000)+(AK3/10000)),"",IF(AND(T9="",T13="",T17=""),"",SUM(AB3:AD3)+(N3-O3)/1000)+(AK3/10000)+(AG3/100000))</f>
        <v/>
      </c>
      <c r="S3" s="450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/>
      </c>
      <c r="Y3" s="443"/>
      <c r="Z3" s="444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51">
        <f>SUM(AH3:AJ3)-SUM(AM3:AO3)</f>
        <v>0</v>
      </c>
      <c r="AL3" s="452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47" t="str">
        <f>IF(GROUPS!D5="","",GROUPS!D5)</f>
        <v>Антонио Аврамски (144)</v>
      </c>
      <c r="D4" s="448"/>
      <c r="E4" s="449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/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7" t="str">
        <f>IF(GROUPS!D6="","",GROUPS!D6)</f>
        <v>Кристијан Митев (420)</v>
      </c>
      <c r="D5" s="448"/>
      <c r="E5" s="449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50" t="str">
        <f>IF(ISERROR(IF(AND(U9="",T14="",T18=""),"",SUM(AB5:AD5)+(N5-O5)/1000)+(AK5/10000)+(AG5/100000)),"",IF(AND(U9="",T14="",T18=""),"",SUM(AB5:AD5)+(N5-O5)/1000)+(AK5/10000)+(AG5/100000))</f>
        <v/>
      </c>
      <c r="S5" s="450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3" t="str">
        <f t="shared" si="0"/>
        <v/>
      </c>
      <c r="Y5" s="454"/>
      <c r="Z5" s="455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51">
        <f t="shared" si="2"/>
        <v>0</v>
      </c>
      <c r="AL5" s="452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6" t="str">
        <f>IF(GROUPS!D7="","",GROUPS!D7)</f>
        <v/>
      </c>
      <c r="D6" s="457"/>
      <c r="E6" s="458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 ht="19.5" thickBot="1">
      <c r="B9" s="217">
        <v>1</v>
      </c>
      <c r="C9" s="218" t="str">
        <f>IF(C3="","",VLOOKUP(B9,$B$3:$E$6,2,FALSE))</f>
        <v>Teодор Волкановски (188)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Антонио Аврамски (144)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Антонио Аврамски (144)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Кристијан Митев (420)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 hidden="1">
      <c r="B17" s="154">
        <v>1</v>
      </c>
      <c r="C17" s="155" t="str">
        <f>IF(C5="","",VLOOKUP(B17,$B$3:$E$6,2,FALSE))</f>
        <v>Teодор Волкановски (188)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Кристијан Митев (420)</v>
      </c>
      <c r="D18" s="166">
        <v>2</v>
      </c>
      <c r="E18" s="167" t="str">
        <f>IF(C5="","",VLOOKUP(D18,$B$3:$E$6,2,FALSE))</f>
        <v>Антонио Аврамски (144)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S15" sqref="AS15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70" t="str">
        <f>IF(ISERROR(INDEX($C$3:$C$6,MATCH(W2,$T$3:$T$6,0))),"",(INDEX($C$3:$C$6,MATCH(W2,$T$3:$T$6,0))))</f>
        <v>Teодор Волкановски (188)</v>
      </c>
      <c r="Y2" s="471"/>
      <c r="Z2" s="472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IF(GROUPS!D4="","",GROUPS!D4)</f>
        <v>Teодор Волкановски (188)</v>
      </c>
      <c r="D3" s="448"/>
      <c r="E3" s="449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29</v>
      </c>
      <c r="R3" s="450">
        <f>IF(ISERROR(IF(AND(T9="",T13="",T17=""),"",SUM(AB3:AD3)+(N3-O3)/1000)+(AK3/10000)),"",IF(AND(T9="",T13="",T17=""),"",SUM(AB3:AD3)+(N3-O3)/1000)+(AK3/10000)+(AG3/100000))</f>
        <v>4.0103600000000004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70" t="str">
        <f t="shared" ref="X3:X5" si="0">IF(ISERROR(INDEX($C$3:$C$6,MATCH(W3,$T$3:$T$6,0))),"",(INDEX($C$3:$C$6,MATCH(W3,$T$3:$T$6,0))))</f>
        <v>Антонио Аврамски (144)</v>
      </c>
      <c r="Y3" s="471"/>
      <c r="Z3" s="47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51">
        <f>SUM(AH3:AJ3)-SUM(AM3:AO3)</f>
        <v>37</v>
      </c>
      <c r="AL3" s="452"/>
      <c r="AM3" s="10">
        <f>AH5</f>
        <v>14</v>
      </c>
      <c r="AN3" s="10">
        <f>AI4</f>
        <v>15</v>
      </c>
      <c r="AO3" s="10">
        <f>AJ6</f>
        <v>0</v>
      </c>
      <c r="AP3" s="9">
        <f>SUM(AM3:AO3)</f>
        <v>29</v>
      </c>
    </row>
    <row r="4" spans="2:47" ht="24" customHeight="1">
      <c r="B4" s="127">
        <v>2</v>
      </c>
      <c r="C4" s="447" t="str">
        <f>IF(GROUPS!D5="","",GROUPS!D5)</f>
        <v>Антонио Аврамски (144)</v>
      </c>
      <c r="D4" s="448"/>
      <c r="E4" s="449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48</v>
      </c>
      <c r="Q4" s="137">
        <f>IF(AND(T10="",U13="",U18=""),"",AP4)</f>
        <v>45</v>
      </c>
      <c r="R4" s="450">
        <f>IF(ISERROR(IF(AND(T10="",U13="",U18=""),"",SUM(AB4:AD4)+(N4-O4)/1000)+(AK4/10000)+(AG4/100000)),"",IF(AND(T10="",U13="",U18=""),"",SUM(AB4:AD4)+(N4-O4)/1000)+(AK4/10000)+(AG4/100000))</f>
        <v>3.0007800000000002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73" t="str">
        <f t="shared" si="0"/>
        <v>Кристијан Митев (420)</v>
      </c>
      <c r="Y4" s="474"/>
      <c r="Z4" s="475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48</v>
      </c>
      <c r="AH4" s="10">
        <f>F10+H10+J10+L10+N10+P10+R10</f>
        <v>0</v>
      </c>
      <c r="AI4" s="10">
        <f>G13+I13+K13+M13+O13+Q13+S13</f>
        <v>15</v>
      </c>
      <c r="AJ4" s="10">
        <f>G18+I18+K18+M18+O18+Q18+S18</f>
        <v>33</v>
      </c>
      <c r="AK4" s="451">
        <f t="shared" ref="AK4:AK6" si="2">SUM(AH4:AJ4)-SUM(AM4:AO4)</f>
        <v>3</v>
      </c>
      <c r="AL4" s="452"/>
      <c r="AM4" s="10">
        <f>AH6</f>
        <v>0</v>
      </c>
      <c r="AN4" s="10">
        <f>AI3</f>
        <v>33</v>
      </c>
      <c r="AO4" s="10">
        <f>AJ5</f>
        <v>12</v>
      </c>
      <c r="AP4" s="9">
        <f t="shared" ref="AP4:AP6" si="3">SUM(AM4:AO4)</f>
        <v>45</v>
      </c>
    </row>
    <row r="5" spans="2:47" ht="24" customHeight="1">
      <c r="B5" s="127">
        <v>3</v>
      </c>
      <c r="C5" s="447" t="str">
        <f>IF(GROUPS!D6="","",GROUPS!D6)</f>
        <v>Кристијан Митев (420)</v>
      </c>
      <c r="D5" s="448"/>
      <c r="E5" s="449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26</v>
      </c>
      <c r="Q5" s="137">
        <f>IF(AND(U9="",T14="",T18=""),"",AP5)</f>
        <v>66</v>
      </c>
      <c r="R5" s="450">
        <f>IF(ISERROR(IF(AND(U9="",T14="",T18=""),"",SUM(AB5:AD5)+(N5-O5)/1000)+(AK5/10000)+(AG5/100000)),"",IF(AND(U9="",T14="",T18=""),"",SUM(AB5:AD5)+(N5-O5)/1000)+(AK5/10000)+(AG5/100000))</f>
        <v>1.9902599999999999</v>
      </c>
      <c r="S5" s="450"/>
      <c r="T5" s="138">
        <f>IF(ISERROR(IF(C5="","",RANK(R5,$R$3:$S$6,0))),"",IF(C5="","",RANK(R5,$R$3:$S$6,0)))</f>
        <v>3</v>
      </c>
      <c r="U5" s="9"/>
      <c r="V5" s="9"/>
      <c r="W5" s="7">
        <v>4</v>
      </c>
      <c r="X5" s="473" t="str">
        <f t="shared" si="0"/>
        <v/>
      </c>
      <c r="Y5" s="474"/>
      <c r="Z5" s="475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26</v>
      </c>
      <c r="AH5" s="10">
        <f>G9+I9+K9+M9+O9+Q9+S9</f>
        <v>14</v>
      </c>
      <c r="AI5" s="10">
        <f>F14+H14+J14+L14+N14+P14+R14</f>
        <v>0</v>
      </c>
      <c r="AJ5" s="10">
        <f>F18+H18+J18+L18+N18+P18+R18</f>
        <v>12</v>
      </c>
      <c r="AK5" s="451">
        <f t="shared" si="2"/>
        <v>-40</v>
      </c>
      <c r="AL5" s="452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42">
        <v>4</v>
      </c>
      <c r="C6" s="456" t="str">
        <f>IF(GROUPS!D7="","",GROUPS!D7)</f>
        <v/>
      </c>
      <c r="D6" s="457"/>
      <c r="E6" s="458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9" t="str">
        <f>IF(ISERROR(IF(AND(U10="",U14="",U17=""),"",SUM(AB6:AD6)+(N6-O6)/1000)+(AK6/10000)+(AG6/100000)),"",IF(AND(U10="",U14="",U17=""),"",SUM(AB6:AD6)+(N6-O6)/1000)+(AK6/10000)+(AG6/100000))</f>
        <v/>
      </c>
      <c r="S6" s="459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51">
        <f t="shared" si="2"/>
        <v>0</v>
      </c>
      <c r="AL6" s="452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140</v>
      </c>
      <c r="Q7" s="153">
        <f>SUM(Q3:Q6)</f>
        <v>140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Teодор Волкановски (188)</v>
      </c>
      <c r="D9" s="156">
        <v>3</v>
      </c>
      <c r="E9" s="157" t="str">
        <f>IF(C5="","",VLOOKUP(D9,$B$3:$E$6,2,FALSE))</f>
        <v>Кристијан Митев (420)</v>
      </c>
      <c r="F9" s="158">
        <v>11</v>
      </c>
      <c r="G9" s="159">
        <v>8</v>
      </c>
      <c r="H9" s="160">
        <v>11</v>
      </c>
      <c r="I9" s="159">
        <v>2</v>
      </c>
      <c r="J9" s="158">
        <v>11</v>
      </c>
      <c r="K9" s="161">
        <v>4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Антонио Аврамски (144)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Teодор Волкановски (188)</v>
      </c>
      <c r="D13" s="156">
        <v>2</v>
      </c>
      <c r="E13" s="157" t="str">
        <f>IF(C4="","",VLOOKUP(D13,$B$3:$E$6,2,FALSE))</f>
        <v>Антонио Аврамски (144)</v>
      </c>
      <c r="F13" s="158">
        <v>11</v>
      </c>
      <c r="G13" s="159">
        <v>3</v>
      </c>
      <c r="H13" s="160">
        <v>11</v>
      </c>
      <c r="I13" s="159">
        <v>7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Кристијан Митев (420)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Teодор Волкановски (188)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Кристијан Митев (420)</v>
      </c>
      <c r="D18" s="166">
        <v>2</v>
      </c>
      <c r="E18" s="167" t="str">
        <f>IF(C4="","",VLOOKUP(D18,$B$3:$E$6,2,FALSE))</f>
        <v>Антонио Аврамски (144)</v>
      </c>
      <c r="F18" s="168">
        <v>5</v>
      </c>
      <c r="G18" s="169">
        <v>11</v>
      </c>
      <c r="H18" s="170">
        <v>3</v>
      </c>
      <c r="I18" s="169">
        <v>11</v>
      </c>
      <c r="J18" s="168">
        <v>4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U16" sqref="AU1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Нико Доага (190)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IF(GROUPS!F4="","",GROUPS!F4)</f>
        <v>Нико Доага (190)</v>
      </c>
      <c r="D3" s="448"/>
      <c r="E3" s="449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101</v>
      </c>
      <c r="Q3" s="137">
        <f>IF(AND(T9="",T13="",T17=""),"",AP3)</f>
        <v>63</v>
      </c>
      <c r="R3" s="450">
        <f>IF(ISERROR(IF(AND(T9="",T13="",T17=""),"",SUM(AB3:AD3)+(N3-O3)/1000)+(AK3/10000)),"",IF(AND(T9="",T13="",T17=""),"",SUM(AB3:AD3)+(N3-O3)/1000)+(AK3/10000)+(AG3/100000))</f>
        <v>6.0138100000000003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Кристијан Каламадевски (347)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101</v>
      </c>
      <c r="AH3" s="10">
        <f>F9+H9+J9+L9+N9+P9+R9</f>
        <v>33</v>
      </c>
      <c r="AI3" s="10">
        <f>F13+H13+J13+L13+N13+P13+R13</f>
        <v>35</v>
      </c>
      <c r="AJ3" s="10">
        <f>F17+H17+J17+L17+N17+P17+R17</f>
        <v>33</v>
      </c>
      <c r="AK3" s="451">
        <f>SUM(AH3:AJ3)-SUM(AM3:AO3)</f>
        <v>38</v>
      </c>
      <c r="AL3" s="452"/>
      <c r="AM3" s="10">
        <f>AH5</f>
        <v>21</v>
      </c>
      <c r="AN3" s="10">
        <f>AI4</f>
        <v>18</v>
      </c>
      <c r="AO3" s="10">
        <f>AJ6</f>
        <v>24</v>
      </c>
      <c r="AP3" s="9">
        <f>SUM(AM3:AO3)</f>
        <v>63</v>
      </c>
    </row>
    <row r="4" spans="2:47" ht="24" customHeight="1">
      <c r="B4" s="127">
        <v>2</v>
      </c>
      <c r="C4" s="447" t="str">
        <f>IF(GROUPS!F5="","",GROUPS!F5)</f>
        <v>Кристијан Каламадевски (347)</v>
      </c>
      <c r="D4" s="448"/>
      <c r="E4" s="449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1</v>
      </c>
      <c r="N4" s="134">
        <f>IF(AND(T10="",U13="",U18=""),"",SUM(F4,J4,L4))</f>
        <v>6</v>
      </c>
      <c r="O4" s="135">
        <f>IF(AND(T10="",U13="",U18=""),"",SUM(G4,K4,M4))</f>
        <v>4</v>
      </c>
      <c r="P4" s="136">
        <f>IF(AND(T10="",U13="",U18=""),"",AG4)</f>
        <v>95</v>
      </c>
      <c r="Q4" s="137">
        <f>IF(AND(T10="",U13="",U18=""),"",AP4)</f>
        <v>86</v>
      </c>
      <c r="R4" s="450">
        <f>IF(ISERROR(IF(AND(T10="",U13="",U18=""),"",SUM(AB4:AD4)+(N4-O4)/1000)+(AK4/10000)+(AG4/100000)),"",IF(AND(T10="",U13="",U18=""),"",SUM(AB4:AD4)+(N4-O4)/1000)+(AK4/10000)+(AG4/100000))</f>
        <v>5.003849999999999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Ведран Рангелов (204)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95</v>
      </c>
      <c r="AH4" s="10">
        <f>F10+H10+J10+L10+N10+P10+R10</f>
        <v>44</v>
      </c>
      <c r="AI4" s="10">
        <f>G13+I13+K13+M13+O13+Q13+S13</f>
        <v>18</v>
      </c>
      <c r="AJ4" s="10">
        <f>G18+I18+K18+M18+O18+Q18+S18</f>
        <v>33</v>
      </c>
      <c r="AK4" s="451">
        <f t="shared" ref="AK4:AK6" si="2">SUM(AH4:AJ4)-SUM(AM4:AO4)</f>
        <v>9</v>
      </c>
      <c r="AL4" s="452"/>
      <c r="AM4" s="10">
        <f>AH6</f>
        <v>37</v>
      </c>
      <c r="AN4" s="10">
        <f>AI3</f>
        <v>35</v>
      </c>
      <c r="AO4" s="10">
        <f>AJ5</f>
        <v>14</v>
      </c>
      <c r="AP4" s="9">
        <f t="shared" ref="AP4:AP6" si="3">SUM(AM4:AO4)</f>
        <v>86</v>
      </c>
    </row>
    <row r="5" spans="2:47" ht="24" customHeight="1">
      <c r="B5" s="127">
        <v>3</v>
      </c>
      <c r="C5" s="447" t="str">
        <f>IF(GROUPS!F6="","",GROUPS!F6)</f>
        <v>Дарко Китановски (499)</v>
      </c>
      <c r="D5" s="448"/>
      <c r="E5" s="449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47</v>
      </c>
      <c r="Q5" s="137">
        <f>IF(AND(U9="",T14="",T18=""),"",AP5)</f>
        <v>99</v>
      </c>
      <c r="R5" s="450">
        <f>IF(ISERROR(IF(AND(U9="",T14="",T18=""),"",SUM(AB5:AD5)+(N5-O5)/1000)+(AK5/10000)+(AG5/100000)),"",IF(AND(U9="",T14="",T18=""),"",SUM(AB5:AD5)+(N5-O5)/1000)+(AK5/10000)+(AG5/100000))</f>
        <v>2.9862700000000002</v>
      </c>
      <c r="S5" s="450"/>
      <c r="T5" s="138">
        <f>IF(ISERROR(IF(C5="","",RANK(R5,$R$3:$S$6,0))),"",IF(C5="","",RANK(R5,$R$3:$S$6,0)))</f>
        <v>4</v>
      </c>
      <c r="U5" s="9"/>
      <c r="V5" s="9"/>
      <c r="W5" s="7">
        <v>4</v>
      </c>
      <c r="X5" s="453" t="str">
        <f t="shared" si="0"/>
        <v>Дарко Китановски (499)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47</v>
      </c>
      <c r="AH5" s="10">
        <f>G9+I9+K9+M9+O9+Q9+S9</f>
        <v>21</v>
      </c>
      <c r="AI5" s="10">
        <f>F14+H14+J14+L14+N14+P14+R14</f>
        <v>12</v>
      </c>
      <c r="AJ5" s="10">
        <f>F18+H18+J18+L18+N18+P18+R18</f>
        <v>14</v>
      </c>
      <c r="AK5" s="451">
        <f t="shared" si="2"/>
        <v>-52</v>
      </c>
      <c r="AL5" s="452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142">
        <v>4</v>
      </c>
      <c r="C6" s="456" t="str">
        <f>IF(GROUPS!F7="","",GROUPS!F7)</f>
        <v>Ведран Рангелов (204)</v>
      </c>
      <c r="D6" s="457"/>
      <c r="E6" s="458"/>
      <c r="F6" s="143">
        <f>U17</f>
        <v>0</v>
      </c>
      <c r="G6" s="144">
        <f>T17</f>
        <v>3</v>
      </c>
      <c r="H6" s="145">
        <f>U10</f>
        <v>1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4</v>
      </c>
      <c r="O6" s="149">
        <f>IF(AND(U10="",U14="",U17=""),"",SUM(G6,I6,K6))</f>
        <v>6</v>
      </c>
      <c r="P6" s="150">
        <f>IF(AND(U10="",U14="",U17=""),"",AG6)</f>
        <v>94</v>
      </c>
      <c r="Q6" s="151">
        <f>IF(AND(U10="",U14="",U17=""),"",AP6)</f>
        <v>89</v>
      </c>
      <c r="R6" s="459">
        <f>IF(ISERROR(IF(AND(U10="",U14="",U17=""),"",SUM(AB6:AD6)+(N6-O6)/1000)+(AK6/10000)+(AG6/100000)),"",IF(AND(U10="",U14="",U17=""),"",SUM(AB6:AD6)+(N6-O6)/1000)+(AK6/10000)+(AG6/100000))</f>
        <v>3.9994400000000003</v>
      </c>
      <c r="S6" s="459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94</v>
      </c>
      <c r="AH6" s="10">
        <f>G10+I10+K10+M10+O10+Q10+S10</f>
        <v>37</v>
      </c>
      <c r="AI6" s="10">
        <f>G14+I14+K14+M14+O14+Q14+S14</f>
        <v>33</v>
      </c>
      <c r="AJ6" s="10">
        <f>G17+I17+K17+M17+O17+Q17+S17</f>
        <v>24</v>
      </c>
      <c r="AK6" s="451">
        <f t="shared" si="2"/>
        <v>5</v>
      </c>
      <c r="AL6" s="452"/>
      <c r="AM6" s="10">
        <f>AH4</f>
        <v>44</v>
      </c>
      <c r="AN6" s="10">
        <f>AI5</f>
        <v>12</v>
      </c>
      <c r="AO6" s="10">
        <f>AJ3</f>
        <v>33</v>
      </c>
      <c r="AP6" s="9">
        <f t="shared" si="3"/>
        <v>89</v>
      </c>
    </row>
    <row r="7" spans="2:47" ht="19.5" thickBot="1">
      <c r="P7" s="153">
        <f>SUM(P3:P6)</f>
        <v>337</v>
      </c>
      <c r="Q7" s="153">
        <f>SUM(Q3:Q6)</f>
        <v>337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Нико Доага (190)</v>
      </c>
      <c r="D9" s="156">
        <v>3</v>
      </c>
      <c r="E9" s="157" t="str">
        <f>IF(C5="","",VLOOKUP(D9,$B$3:$E$6,2,FALSE))</f>
        <v>Дарко Китановски (499)</v>
      </c>
      <c r="F9" s="158">
        <v>11</v>
      </c>
      <c r="G9" s="159">
        <v>8</v>
      </c>
      <c r="H9" s="160">
        <v>11</v>
      </c>
      <c r="I9" s="159">
        <v>8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Кристијан Каламадевски (347)</v>
      </c>
      <c r="D10" s="166">
        <v>4</v>
      </c>
      <c r="E10" s="167" t="str">
        <f>IF(C6="","",VLOOKUP(D10,$B$3:$E$6,2,FALSE))</f>
        <v>Ведран Рангелов (204)</v>
      </c>
      <c r="F10" s="168">
        <v>11</v>
      </c>
      <c r="G10" s="169">
        <v>6</v>
      </c>
      <c r="H10" s="170">
        <v>13</v>
      </c>
      <c r="I10" s="169">
        <v>11</v>
      </c>
      <c r="J10" s="168">
        <v>9</v>
      </c>
      <c r="K10" s="171">
        <v>11</v>
      </c>
      <c r="L10" s="170">
        <v>11</v>
      </c>
      <c r="M10" s="169">
        <v>9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1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1</v>
      </c>
      <c r="AI10" s="10">
        <f>IF(M10="","",IF(M10&gt;L10,1,0))</f>
        <v>0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Нико Доага (190)</v>
      </c>
      <c r="D13" s="156">
        <v>2</v>
      </c>
      <c r="E13" s="157" t="str">
        <f>IF(C4="","",VLOOKUP(D13,$B$3:$E$6,2,FALSE))</f>
        <v>Кристијан Каламадевски (347)</v>
      </c>
      <c r="F13" s="158">
        <v>11</v>
      </c>
      <c r="G13" s="159">
        <v>6</v>
      </c>
      <c r="H13" s="160">
        <v>11</v>
      </c>
      <c r="I13" s="159">
        <v>1</v>
      </c>
      <c r="J13" s="158">
        <v>13</v>
      </c>
      <c r="K13" s="161">
        <v>11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Дарко Китановски (499)</v>
      </c>
      <c r="D14" s="166">
        <v>4</v>
      </c>
      <c r="E14" s="167" t="str">
        <f>IF(C6="","",VLOOKUP(D14,$B$3:$E$6,2,FALSE))</f>
        <v>Ведран Рангелов (204)</v>
      </c>
      <c r="F14" s="168">
        <v>3</v>
      </c>
      <c r="G14" s="169">
        <v>11</v>
      </c>
      <c r="H14" s="170">
        <v>5</v>
      </c>
      <c r="I14" s="169">
        <v>11</v>
      </c>
      <c r="J14" s="168">
        <v>4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Нико Доага (190)</v>
      </c>
      <c r="D17" s="156">
        <v>4</v>
      </c>
      <c r="E17" s="157" t="str">
        <f>IF(C6="","",VLOOKUP(D17,$B$3:$E$6,2,FALSE))</f>
        <v>Ведран Рангелов (204)</v>
      </c>
      <c r="F17" s="158">
        <v>11</v>
      </c>
      <c r="G17" s="159">
        <v>9</v>
      </c>
      <c r="H17" s="160">
        <v>11</v>
      </c>
      <c r="I17" s="159">
        <v>8</v>
      </c>
      <c r="J17" s="158">
        <v>11</v>
      </c>
      <c r="K17" s="161">
        <v>7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Дарко Китановски (499)</v>
      </c>
      <c r="D18" s="166">
        <v>2</v>
      </c>
      <c r="E18" s="167" t="str">
        <f>IF(C4="","",VLOOKUP(D18,$B$3:$E$6,2,FALSE))</f>
        <v>Кристијан Каламадевски (347)</v>
      </c>
      <c r="F18" s="168">
        <v>1</v>
      </c>
      <c r="G18" s="169">
        <v>11</v>
      </c>
      <c r="H18" s="170">
        <v>6</v>
      </c>
      <c r="I18" s="169">
        <v>11</v>
      </c>
      <c r="J18" s="168">
        <v>7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AR16" sqref="AR1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8" t="s">
        <v>0</v>
      </c>
      <c r="C1" s="428"/>
      <c r="D1" s="428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30" t="s">
        <v>3</v>
      </c>
      <c r="D2" s="431"/>
      <c r="E2" s="432"/>
      <c r="F2" s="433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Борис Секулов (130)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127">
        <v>1</v>
      </c>
      <c r="C3" s="447" t="str">
        <f>IF(GROUPS!H4="","",GROUPS!H4)</f>
        <v>Борис Секулов (130)</v>
      </c>
      <c r="D3" s="448"/>
      <c r="E3" s="449"/>
      <c r="F3" s="128"/>
      <c r="G3" s="129"/>
      <c r="H3" s="130" t="str">
        <f>T13</f>
        <v/>
      </c>
      <c r="I3" s="131" t="str">
        <f>U13</f>
        <v/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68</v>
      </c>
      <c r="Q3" s="137">
        <f>IF(AND(T9="",T13="",T17=""),"",AP3)</f>
        <v>27</v>
      </c>
      <c r="R3" s="450">
        <f>IF(ISERROR(IF(AND(T9="",T13="",T17=""),"",SUM(AB3:AD3)+(N3-O3)/1000)+(AK3/10000)),"",IF(AND(T9="",T13="",T17=""),"",SUM(AB3:AD3)+(N3-O3)/1000)+(AK3/10000)+(AG3/100000))</f>
        <v>4.0107800000000005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Лука Огненоски (15)</v>
      </c>
      <c r="Y3" s="443"/>
      <c r="Z3" s="444"/>
      <c r="AB3" s="10" t="str">
        <f>IF(H3="","",IF(H3&gt;I3,2,1))</f>
        <v/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68</v>
      </c>
      <c r="AH3" s="10">
        <f>F9+H9+J9+L9+N9+P9+R9</f>
        <v>33</v>
      </c>
      <c r="AI3" s="10">
        <f>F13+H13+J13+L13+N13+P13+R13</f>
        <v>0</v>
      </c>
      <c r="AJ3" s="10">
        <f>F17+H17+J17+L17+N17+P17+R17</f>
        <v>35</v>
      </c>
      <c r="AK3" s="451">
        <f>SUM(AH3:AJ3)-SUM(AM3:AO3)</f>
        <v>41</v>
      </c>
      <c r="AL3" s="452"/>
      <c r="AM3" s="10">
        <f>AH5</f>
        <v>9</v>
      </c>
      <c r="AN3" s="10">
        <f>AI4</f>
        <v>0</v>
      </c>
      <c r="AO3" s="10">
        <f>AJ6</f>
        <v>18</v>
      </c>
      <c r="AP3" s="9">
        <f>SUM(AM3:AO3)</f>
        <v>27</v>
      </c>
    </row>
    <row r="4" spans="2:47" ht="24" customHeight="1">
      <c r="B4" s="127">
        <v>2</v>
      </c>
      <c r="C4" s="447" t="str">
        <f>IF(GROUPS!H5="","",GROUPS!H5)</f>
        <v>Лука Дворник (206)</v>
      </c>
      <c r="D4" s="448"/>
      <c r="E4" s="449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50" t="str">
        <f>IF(ISERROR(IF(AND(T10="",U13="",U18=""),"",SUM(AB4:AD4)+(N4-O4)/1000)+(AK4/10000)+(AG4/100000)),"",IF(AND(T10="",U13="",U18=""),"",SUM(AB4:AD4)+(N4-O4)/1000)+(AK4/10000)+(AG4/100000))</f>
        <v/>
      </c>
      <c r="S4" s="450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3" t="str">
        <f t="shared" si="0"/>
        <v>Андреј Бејковски (440)</v>
      </c>
      <c r="Y4" s="454"/>
      <c r="Z4" s="455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51">
        <f t="shared" ref="AK4:AK6" si="2">SUM(AH4:AJ4)-SUM(AM4:AO4)</f>
        <v>0</v>
      </c>
      <c r="AL4" s="452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7" t="str">
        <f>IF(GROUPS!H6="","",GROUPS!H6)</f>
        <v>Андреј Бејковски (440)</v>
      </c>
      <c r="D5" s="448"/>
      <c r="E5" s="449"/>
      <c r="F5" s="139">
        <f>U9</f>
        <v>0</v>
      </c>
      <c r="G5" s="132">
        <f>T9</f>
        <v>3</v>
      </c>
      <c r="H5" s="130" t="str">
        <f>T18</f>
        <v/>
      </c>
      <c r="I5" s="132" t="str">
        <f>U18</f>
        <v/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19</v>
      </c>
      <c r="Q5" s="137">
        <f>IF(AND(U9="",T14="",T18=""),"",AP5)</f>
        <v>66</v>
      </c>
      <c r="R5" s="450">
        <f>IF(ISERROR(IF(AND(U9="",T14="",T18=""),"",SUM(AB5:AD5)+(N5-O5)/1000)+(AK5/10000)+(AG5/100000)),"",IF(AND(U9="",T14="",T18=""),"",SUM(AB5:AD5)+(N5-O5)/1000)+(AK5/10000)+(AG5/100000))</f>
        <v>1.98949</v>
      </c>
      <c r="S5" s="450"/>
      <c r="T5" s="138">
        <f>IF(ISERROR(IF(C5="","",RANK(R5,$R$3:$S$6,0))),"",IF(C5="","",RANK(R5,$R$3:$S$6,0)))</f>
        <v>3</v>
      </c>
      <c r="U5" s="9"/>
      <c r="V5" s="9"/>
      <c r="W5" s="7">
        <v>4</v>
      </c>
      <c r="X5" s="453" t="str">
        <f t="shared" si="0"/>
        <v/>
      </c>
      <c r="Y5" s="454"/>
      <c r="Z5" s="455"/>
      <c r="AB5" s="10">
        <f t="shared" ref="AB5:AB6" si="4">IF(F5="","",IF(F5&gt;G5,2,1))</f>
        <v>1</v>
      </c>
      <c r="AC5" s="10" t="str">
        <f>IF(H5="","",IF(H5&gt;I5,2,1))</f>
        <v/>
      </c>
      <c r="AD5" s="10">
        <f>IF(L5="","",IF(L5&gt;M5,2,1))</f>
        <v>1</v>
      </c>
      <c r="AE5" s="216"/>
      <c r="AG5" s="11">
        <f t="shared" si="1"/>
        <v>19</v>
      </c>
      <c r="AH5" s="10">
        <f>G9+I9+K9+M9+O9+Q9+S9</f>
        <v>9</v>
      </c>
      <c r="AI5" s="10">
        <f>F14+H14+J14+L14+N14+P14+R14</f>
        <v>10</v>
      </c>
      <c r="AJ5" s="10">
        <f>F18+H18+J18+L18+N18+P18+R18</f>
        <v>0</v>
      </c>
      <c r="AK5" s="451">
        <f t="shared" si="2"/>
        <v>-47</v>
      </c>
      <c r="AL5" s="452"/>
      <c r="AM5" s="10">
        <f>AH3</f>
        <v>33</v>
      </c>
      <c r="AN5" s="10">
        <f>AI6</f>
        <v>33</v>
      </c>
      <c r="AO5" s="10">
        <f>AJ4</f>
        <v>0</v>
      </c>
      <c r="AP5" s="9">
        <f t="shared" si="3"/>
        <v>66</v>
      </c>
    </row>
    <row r="6" spans="2:47" ht="24" customHeight="1" thickBot="1">
      <c r="B6" s="142">
        <v>4</v>
      </c>
      <c r="C6" s="456" t="str">
        <f>IF(GROUPS!H7="","",GROUPS!H7)</f>
        <v>Лука Огненоски (15)</v>
      </c>
      <c r="D6" s="457"/>
      <c r="E6" s="458"/>
      <c r="F6" s="143">
        <f>U17</f>
        <v>0</v>
      </c>
      <c r="G6" s="144">
        <f>T17</f>
        <v>3</v>
      </c>
      <c r="H6" s="145" t="str">
        <f>U10</f>
        <v/>
      </c>
      <c r="I6" s="144" t="str">
        <f>T10</f>
        <v/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3</v>
      </c>
      <c r="P6" s="150">
        <f>IF(AND(U10="",U14="",U17=""),"",AG6)</f>
        <v>51</v>
      </c>
      <c r="Q6" s="151">
        <f>IF(AND(U10="",U14="",U17=""),"",AP6)</f>
        <v>45</v>
      </c>
      <c r="R6" s="459">
        <f>IF(ISERROR(IF(AND(U10="",U14="",U17=""),"",SUM(AB6:AD6)+(N6-O6)/1000)+(AK6/10000)+(AG6/100000)),"",IF(AND(U10="",U14="",U17=""),"",SUM(AB6:AD6)+(N6-O6)/1000)+(AK6/10000)+(AG6/100000))</f>
        <v>3.0011099999999997</v>
      </c>
      <c r="S6" s="459"/>
      <c r="T6" s="152">
        <f>IF(ISERROR(IF(C6="","",RANK(R6,$R$3:$S$6,0))),"",IF(C6="","",RANK(R6,$R$3:$S$6,0)))</f>
        <v>2</v>
      </c>
      <c r="AB6" s="10">
        <f t="shared" si="4"/>
        <v>1</v>
      </c>
      <c r="AC6" s="10" t="str">
        <f>IF(H6="","",IF(H6&gt;I6,2,1))</f>
        <v/>
      </c>
      <c r="AD6" s="10">
        <f>IF(J6="","",IF(J6&gt;K6,2,1))</f>
        <v>2</v>
      </c>
      <c r="AE6" s="216"/>
      <c r="AG6" s="11">
        <f t="shared" si="1"/>
        <v>51</v>
      </c>
      <c r="AH6" s="10">
        <f>G10+I10+K10+M10+O10+Q10+S10</f>
        <v>0</v>
      </c>
      <c r="AI6" s="10">
        <f>G14+I14+K14+M14+O14+Q14+S14</f>
        <v>33</v>
      </c>
      <c r="AJ6" s="10">
        <f>G17+I17+K17+M17+O17+Q17+S17</f>
        <v>18</v>
      </c>
      <c r="AK6" s="451">
        <f t="shared" si="2"/>
        <v>6</v>
      </c>
      <c r="AL6" s="452"/>
      <c r="AM6" s="10">
        <f>AH4</f>
        <v>0</v>
      </c>
      <c r="AN6" s="10">
        <f>AI5</f>
        <v>10</v>
      </c>
      <c r="AO6" s="10">
        <f>AJ3</f>
        <v>35</v>
      </c>
      <c r="AP6" s="9">
        <f t="shared" si="3"/>
        <v>45</v>
      </c>
    </row>
    <row r="7" spans="2:47" ht="19.5" thickBot="1">
      <c r="P7" s="153">
        <f>SUM(P3:P6)</f>
        <v>138</v>
      </c>
      <c r="Q7" s="153">
        <f>SUM(Q3:Q6)</f>
        <v>138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Борис Секулов (130)</v>
      </c>
      <c r="D9" s="156">
        <v>3</v>
      </c>
      <c r="E9" s="157" t="str">
        <f>IF(C5="","",VLOOKUP(D9,$B$3:$E$6,2,FALSE))</f>
        <v>Андреј Бејковски (440)</v>
      </c>
      <c r="F9" s="158">
        <v>11</v>
      </c>
      <c r="G9" s="159">
        <v>3</v>
      </c>
      <c r="H9" s="160">
        <v>11</v>
      </c>
      <c r="I9" s="159">
        <v>4</v>
      </c>
      <c r="J9" s="158">
        <v>11</v>
      </c>
      <c r="K9" s="161">
        <v>2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Лука Дворник (206)</v>
      </c>
      <c r="D10" s="166">
        <v>4</v>
      </c>
      <c r="E10" s="167" t="str">
        <f>IF(C6="","",VLOOKUP(D10,$B$3:$E$6,2,FALSE))</f>
        <v>Лука Огненоски (15)</v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Борис Секулов (130)</v>
      </c>
      <c r="D13" s="156">
        <v>2</v>
      </c>
      <c r="E13" s="157" t="str">
        <f>IF(C4="","",VLOOKUP(D13,$B$3:$E$6,2,FALSE))</f>
        <v>Лука Дворник (206)</v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Андреј Бејковски (440)</v>
      </c>
      <c r="D14" s="166">
        <v>4</v>
      </c>
      <c r="E14" s="167" t="str">
        <f>IF(C6="","",VLOOKUP(D14,$B$3:$E$6,2,FALSE))</f>
        <v>Лука Огненоски (15)</v>
      </c>
      <c r="F14" s="168">
        <v>3</v>
      </c>
      <c r="G14" s="169">
        <v>11</v>
      </c>
      <c r="H14" s="170">
        <v>3</v>
      </c>
      <c r="I14" s="169">
        <v>11</v>
      </c>
      <c r="J14" s="168">
        <v>4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Борис Секулов (130)</v>
      </c>
      <c r="D17" s="156">
        <v>4</v>
      </c>
      <c r="E17" s="157" t="str">
        <f>IF(C6="","",VLOOKUP(D17,$B$3:$E$6,2,FALSE))</f>
        <v>Лука Огненоски (15)</v>
      </c>
      <c r="F17" s="158">
        <v>11</v>
      </c>
      <c r="G17" s="159">
        <v>3</v>
      </c>
      <c r="H17" s="160">
        <v>13</v>
      </c>
      <c r="I17" s="159">
        <v>11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Андреј Бејковски (440)</v>
      </c>
      <c r="D18" s="166">
        <v>2</v>
      </c>
      <c r="E18" s="167" t="str">
        <f>IF(C4="","",VLOOKUP(D18,$B$3:$E$6,2,FALSE))</f>
        <v>Лука Дворник (206)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workbookViewId="0">
      <selection activeCell="AQ17" sqref="AQ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Лука Стојчев (73)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IF(GROUPS!J4="","",GROUPS!J4)</f>
        <v>Лука Стојчев (73)</v>
      </c>
      <c r="D3" s="476"/>
      <c r="E3" s="477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40</v>
      </c>
      <c r="R3" s="450">
        <f>IF(ISERROR(IF(AND(T9="",T13="",T17=""),"",SUM(AB3:AD3)+(N3-O3)/1000)+(AK3/10000)),"",IF(AND(T9="",T13="",T17=""),"",SUM(AB3:AD3)+(N3-O3)/1000)+(AK3/10000)+(AG3/100000))</f>
        <v>6.0158899999999997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Андреј Васевски (203)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51">
        <f>SUM(AH3:AJ3)-SUM(AM3:AO3)</f>
        <v>59</v>
      </c>
      <c r="AL3" s="452"/>
      <c r="AM3" s="10">
        <f>AH5</f>
        <v>11</v>
      </c>
      <c r="AN3" s="10">
        <f>AI4</f>
        <v>18</v>
      </c>
      <c r="AO3" s="10">
        <f>AJ6</f>
        <v>11</v>
      </c>
      <c r="AP3" s="9">
        <f>SUM(AM3:AO3)</f>
        <v>40</v>
      </c>
    </row>
    <row r="4" spans="2:47" ht="24" customHeight="1">
      <c r="B4" s="234">
        <v>2</v>
      </c>
      <c r="C4" s="476" t="str">
        <f>IF(GROUPS!J5="","",GROUPS!J5)</f>
        <v>Андреј Васевски (203)</v>
      </c>
      <c r="D4" s="476"/>
      <c r="E4" s="477"/>
      <c r="F4" s="232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84</v>
      </c>
      <c r="Q4" s="137">
        <f>IF(AND(T10="",U13="",U18=""),"",AP4)</f>
        <v>57</v>
      </c>
      <c r="R4" s="450">
        <f>IF(ISERROR(IF(AND(T10="",U13="",U18=""),"",SUM(AB4:AD4)+(N4-O4)/1000)+(AK4/10000)+(AG4/100000)),"",IF(AND(T10="",U13="",U18=""),"",SUM(AB4:AD4)+(N4-O4)/1000)+(AK4/10000)+(AG4/100000))</f>
        <v>5.0065400000000002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Петар Мукаетов (364)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84</v>
      </c>
      <c r="AH4" s="10">
        <f>F10+H10+J10+L10+N10+P10+R10</f>
        <v>33</v>
      </c>
      <c r="AI4" s="10">
        <f>G13+I13+K13+M13+O13+Q13+S13</f>
        <v>18</v>
      </c>
      <c r="AJ4" s="10">
        <f>G18+I18+K18+M18+O18+Q18+S18</f>
        <v>33</v>
      </c>
      <c r="AK4" s="451">
        <f t="shared" ref="AK4:AK6" si="2">SUM(AH4:AJ4)-SUM(AM4:AO4)</f>
        <v>27</v>
      </c>
      <c r="AL4" s="452"/>
      <c r="AM4" s="10">
        <f>AH6</f>
        <v>15</v>
      </c>
      <c r="AN4" s="10">
        <f>AI3</f>
        <v>33</v>
      </c>
      <c r="AO4" s="10">
        <f>AJ5</f>
        <v>9</v>
      </c>
      <c r="AP4" s="9">
        <f t="shared" ref="AP4:AP6" si="3">SUM(AM4:AO4)</f>
        <v>57</v>
      </c>
    </row>
    <row r="5" spans="2:47" ht="24" customHeight="1">
      <c r="B5" s="234">
        <v>3</v>
      </c>
      <c r="C5" s="476" t="str">
        <f>IF(GROUPS!J6="","",GROUPS!J6)</f>
        <v>Марко Китановски (500)</v>
      </c>
      <c r="D5" s="476"/>
      <c r="E5" s="477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40</v>
      </c>
      <c r="Q5" s="137">
        <f>IF(AND(U9="",T14="",T18=""),"",AP5)</f>
        <v>99</v>
      </c>
      <c r="R5" s="450">
        <f>IF(ISERROR(IF(AND(U9="",T14="",T18=""),"",SUM(AB5:AD5)+(N5-O5)/1000)+(AK5/10000)+(AG5/100000)),"",IF(AND(U9="",T14="",T18=""),"",SUM(AB5:AD5)+(N5-O5)/1000)+(AK5/10000)+(AG5/100000))</f>
        <v>2.9855</v>
      </c>
      <c r="S5" s="450"/>
      <c r="T5" s="138">
        <f>IF(ISERROR(IF(C5="","",RANK(R5,$R$3:$S$6,0))),"",IF(C5="","",RANK(R5,$R$3:$S$6,0)))</f>
        <v>4</v>
      </c>
      <c r="U5" s="9"/>
      <c r="V5" s="9"/>
      <c r="W5" s="7">
        <v>4</v>
      </c>
      <c r="X5" s="453" t="str">
        <f t="shared" si="0"/>
        <v>Марко Китановски (500)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40</v>
      </c>
      <c r="AH5" s="10">
        <f>G9+I9+K9+M9+O9+Q9+S9</f>
        <v>11</v>
      </c>
      <c r="AI5" s="10">
        <f>F14+H14+J14+L14+N14+P14+R14</f>
        <v>20</v>
      </c>
      <c r="AJ5" s="10">
        <f>F18+H18+J18+L18+N18+P18+R18</f>
        <v>9</v>
      </c>
      <c r="AK5" s="451">
        <f t="shared" si="2"/>
        <v>-59</v>
      </c>
      <c r="AL5" s="452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235">
        <v>4</v>
      </c>
      <c r="C6" s="478" t="str">
        <f>IF(GROUPS!J7="","",GROUPS!J7)</f>
        <v>Петар Мукаетов (364)</v>
      </c>
      <c r="D6" s="478"/>
      <c r="E6" s="479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6</v>
      </c>
      <c r="P6" s="150">
        <f>IF(AND(U10="",U14="",U17=""),"",AG6)</f>
        <v>59</v>
      </c>
      <c r="Q6" s="151">
        <f>IF(AND(U10="",U14="",U17=""),"",AP6)</f>
        <v>86</v>
      </c>
      <c r="R6" s="459">
        <f>IF(ISERROR(IF(AND(U10="",U14="",U17=""),"",SUM(AB6:AD6)+(N6-O6)/1000)+(AK6/10000)+(AG6/100000)),"",IF(AND(U10="",U14="",U17=""),"",SUM(AB6:AD6)+(N6-O6)/1000)+(AK6/10000)+(AG6/100000))</f>
        <v>3.9948899999999998</v>
      </c>
      <c r="S6" s="459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59</v>
      </c>
      <c r="AH6" s="10">
        <f>G10+I10+K10+M10+O10+Q10+S10</f>
        <v>15</v>
      </c>
      <c r="AI6" s="10">
        <f>G14+I14+K14+M14+O14+Q14+S14</f>
        <v>33</v>
      </c>
      <c r="AJ6" s="10">
        <f>G17+I17+K17+M17+O17+Q17+S17</f>
        <v>11</v>
      </c>
      <c r="AK6" s="451">
        <f t="shared" si="2"/>
        <v>-27</v>
      </c>
      <c r="AL6" s="452"/>
      <c r="AM6" s="10">
        <f>AH4</f>
        <v>33</v>
      </c>
      <c r="AN6" s="10">
        <f>AI5</f>
        <v>20</v>
      </c>
      <c r="AO6" s="10">
        <f>AJ3</f>
        <v>33</v>
      </c>
      <c r="AP6" s="9">
        <f t="shared" si="3"/>
        <v>86</v>
      </c>
    </row>
    <row r="7" spans="2:47" ht="19.5" thickBot="1">
      <c r="P7" s="153">
        <f>SUM(P3:P6)</f>
        <v>282</v>
      </c>
      <c r="Q7" s="153">
        <f>SUM(Q3:Q6)</f>
        <v>282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Лука Стојчев (73)</v>
      </c>
      <c r="D9" s="156">
        <v>3</v>
      </c>
      <c r="E9" s="157" t="str">
        <f>IF(C5="","",VLOOKUP(D9,$B$3:$E$6,2,FALSE))</f>
        <v>Марко Китановски (500)</v>
      </c>
      <c r="F9" s="158">
        <v>11</v>
      </c>
      <c r="G9" s="159">
        <v>1</v>
      </c>
      <c r="H9" s="160">
        <v>11</v>
      </c>
      <c r="I9" s="159">
        <v>5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Андреј Васевски (203)</v>
      </c>
      <c r="D10" s="166">
        <v>4</v>
      </c>
      <c r="E10" s="167" t="str">
        <f>IF(C6="","",VLOOKUP(D10,$B$3:$E$6,2,FALSE))</f>
        <v>Петар Мукаетов (364)</v>
      </c>
      <c r="F10" s="168">
        <v>11</v>
      </c>
      <c r="G10" s="169">
        <v>8</v>
      </c>
      <c r="H10" s="170">
        <v>11</v>
      </c>
      <c r="I10" s="169">
        <v>3</v>
      </c>
      <c r="J10" s="168">
        <v>11</v>
      </c>
      <c r="K10" s="171">
        <v>4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Лука Стојчев (73)</v>
      </c>
      <c r="D13" s="156">
        <v>2</v>
      </c>
      <c r="E13" s="157" t="str">
        <f>IF(C4="","",VLOOKUP(D13,$B$3:$E$6,2,FALSE))</f>
        <v>Андреј Васевски (203)</v>
      </c>
      <c r="F13" s="158">
        <v>11</v>
      </c>
      <c r="G13" s="159">
        <v>5</v>
      </c>
      <c r="H13" s="160">
        <v>11</v>
      </c>
      <c r="I13" s="159">
        <v>7</v>
      </c>
      <c r="J13" s="158">
        <v>11</v>
      </c>
      <c r="K13" s="161">
        <v>6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Марко Китановски (500)</v>
      </c>
      <c r="D14" s="166">
        <v>4</v>
      </c>
      <c r="E14" s="167" t="str">
        <f>IF(C6="","",VLOOKUP(D14,$B$3:$E$6,2,FALSE))</f>
        <v>Петар Мукаетов (364)</v>
      </c>
      <c r="F14" s="168">
        <v>9</v>
      </c>
      <c r="G14" s="169">
        <v>11</v>
      </c>
      <c r="H14" s="170">
        <v>5</v>
      </c>
      <c r="I14" s="169">
        <v>11</v>
      </c>
      <c r="J14" s="168">
        <v>6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Лука Стојчев (73)</v>
      </c>
      <c r="D17" s="156">
        <v>4</v>
      </c>
      <c r="E17" s="157" t="str">
        <f>IF(C6="","",VLOOKUP(D17,$B$3:$E$6,2,FALSE))</f>
        <v>Петар Мукаетов (364)</v>
      </c>
      <c r="F17" s="158">
        <v>11</v>
      </c>
      <c r="G17" s="159">
        <v>2</v>
      </c>
      <c r="H17" s="160">
        <v>11</v>
      </c>
      <c r="I17" s="159">
        <v>6</v>
      </c>
      <c r="J17" s="158">
        <v>11</v>
      </c>
      <c r="K17" s="161">
        <v>3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Марко Китановски (500)</v>
      </c>
      <c r="D18" s="166">
        <v>2</v>
      </c>
      <c r="E18" s="167" t="str">
        <f>IF(C4="","",VLOOKUP(D18,$B$3:$E$6,2,FALSE))</f>
        <v>Андреј Васевски (203)</v>
      </c>
      <c r="F18" s="168">
        <v>4</v>
      </c>
      <c r="G18" s="169">
        <v>11</v>
      </c>
      <c r="H18" s="170">
        <v>3</v>
      </c>
      <c r="I18" s="169">
        <v>11</v>
      </c>
      <c r="J18" s="168">
        <v>2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workbookViewId="0">
      <selection activeCell="AQ20" sqref="AQ2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80" t="s">
        <v>0</v>
      </c>
      <c r="C1" s="480"/>
      <c r="D1" s="480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9" t="s">
        <v>1</v>
      </c>
      <c r="R1" s="429"/>
      <c r="S1" s="429"/>
      <c r="T1" s="429"/>
      <c r="U1" s="429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81" t="s">
        <v>3</v>
      </c>
      <c r="D2" s="481"/>
      <c r="E2" s="482"/>
      <c r="F2" s="436">
        <v>1</v>
      </c>
      <c r="G2" s="434"/>
      <c r="H2" s="435">
        <v>2</v>
      </c>
      <c r="I2" s="434"/>
      <c r="J2" s="435">
        <v>3</v>
      </c>
      <c r="K2" s="434"/>
      <c r="L2" s="435">
        <v>4</v>
      </c>
      <c r="M2" s="436"/>
      <c r="N2" s="437" t="s">
        <v>4</v>
      </c>
      <c r="O2" s="438"/>
      <c r="P2" s="439" t="s">
        <v>84</v>
      </c>
      <c r="Q2" s="440"/>
      <c r="R2" s="441" t="s">
        <v>5</v>
      </c>
      <c r="S2" s="441"/>
      <c r="T2" s="126" t="s">
        <v>6</v>
      </c>
      <c r="W2" s="7">
        <v>1</v>
      </c>
      <c r="X2" s="442" t="str">
        <f>IF(ISERROR(INDEX($C$3:$C$6,MATCH(W2,$T$3:$T$6,0))),"",(INDEX($C$3:$C$6,MATCH(W2,$T$3:$T$6,0))))</f>
        <v>Даниел Главевски Зхоу  (108)</v>
      </c>
      <c r="Y2" s="443"/>
      <c r="Z2" s="444"/>
      <c r="AB2" s="445" t="s">
        <v>85</v>
      </c>
      <c r="AC2" s="445"/>
      <c r="AD2" s="445"/>
      <c r="AE2" s="445"/>
      <c r="AG2" s="6" t="s">
        <v>86</v>
      </c>
      <c r="AK2" s="446" t="s">
        <v>87</v>
      </c>
      <c r="AL2" s="446"/>
      <c r="AP2" s="6" t="s">
        <v>88</v>
      </c>
    </row>
    <row r="3" spans="2:47" ht="24" customHeight="1">
      <c r="B3" s="234">
        <v>1</v>
      </c>
      <c r="C3" s="476" t="str">
        <f>IF(GROUPS!D9="","",GROUPS!D9)</f>
        <v>Даниел Главевски Зхоу  (108)</v>
      </c>
      <c r="D3" s="476"/>
      <c r="E3" s="477"/>
      <c r="F3" s="231"/>
      <c r="G3" s="129"/>
      <c r="H3" s="130">
        <f>T13</f>
        <v>3</v>
      </c>
      <c r="I3" s="131">
        <f>U13</f>
        <v>1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1</v>
      </c>
      <c r="P3" s="136">
        <f>IF(AND(T9="",T13="",T17=""),"",AG3)</f>
        <v>107</v>
      </c>
      <c r="Q3" s="137">
        <f>IF(AND(T9="",T13="",T17=""),"",AP3)</f>
        <v>51</v>
      </c>
      <c r="R3" s="450">
        <f>IF(ISERROR(IF(AND(T9="",T13="",T17=""),"",SUM(AB3:AD3)+(N3-O3)/1000)+(AK3/10000)),"",IF(AND(T9="",T13="",T17=""),"",SUM(AB3:AD3)+(N3-O3)/1000)+(AK3/10000)+(AG3/100000))</f>
        <v>6.0146700000000006</v>
      </c>
      <c r="S3" s="450"/>
      <c r="T3" s="138">
        <f>IF(ISERROR(IF(C3="","",RANK(R3,$R$3:$S$6,0))),"",IF(C3="","",RANK(R3,$R$3:$S$6,0)))</f>
        <v>1</v>
      </c>
      <c r="U3" s="9"/>
      <c r="V3" s="9"/>
      <c r="W3" s="7">
        <v>2</v>
      </c>
      <c r="X3" s="442" t="str">
        <f t="shared" ref="X3:X5" si="0">IF(ISERROR(INDEX($C$3:$C$6,MATCH(W3,$T$3:$T$6,0))),"",(INDEX($C$3:$C$6,MATCH(W3,$T$3:$T$6,0))))</f>
        <v>Љупчо Треновски (404)</v>
      </c>
      <c r="Y3" s="443"/>
      <c r="Z3" s="444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107</v>
      </c>
      <c r="AH3" s="10">
        <f>F9+H9+J9+L9+N9+P9+R9</f>
        <v>33</v>
      </c>
      <c r="AI3" s="10">
        <f>F13+H13+J13+L13+N13+P13+R13</f>
        <v>41</v>
      </c>
      <c r="AJ3" s="10">
        <f>F17+H17+J17+L17+N17+P17+R17</f>
        <v>33</v>
      </c>
      <c r="AK3" s="451">
        <f>SUM(AH3:AJ3)-SUM(AM3:AO3)</f>
        <v>56</v>
      </c>
      <c r="AL3" s="452"/>
      <c r="AM3" s="10">
        <f>AH5</f>
        <v>10</v>
      </c>
      <c r="AN3" s="10">
        <f>AI4</f>
        <v>28</v>
      </c>
      <c r="AO3" s="10">
        <f>AJ6</f>
        <v>13</v>
      </c>
      <c r="AP3" s="9">
        <f>SUM(AM3:AO3)</f>
        <v>51</v>
      </c>
    </row>
    <row r="4" spans="2:47" ht="24" customHeight="1">
      <c r="B4" s="234">
        <v>2</v>
      </c>
      <c r="C4" s="476" t="str">
        <f>IF(GROUPS!D10="","",GROUPS!D10)</f>
        <v>Љупчо Треновски (404)</v>
      </c>
      <c r="D4" s="476"/>
      <c r="E4" s="477"/>
      <c r="F4" s="232">
        <f>U13</f>
        <v>1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2</v>
      </c>
      <c r="N4" s="134">
        <f>IF(AND(T10="",U13="",U18=""),"",SUM(F4,J4,L4))</f>
        <v>7</v>
      </c>
      <c r="O4" s="135">
        <f>IF(AND(T10="",U13="",U18=""),"",SUM(G4,K4,M4))</f>
        <v>5</v>
      </c>
      <c r="P4" s="136">
        <f>IF(AND(T10="",U13="",U18=""),"",AG4)</f>
        <v>103</v>
      </c>
      <c r="Q4" s="137">
        <f>IF(AND(T10="",U13="",U18=""),"",AP4)</f>
        <v>82</v>
      </c>
      <c r="R4" s="450">
        <f>IF(ISERROR(IF(AND(T10="",U13="",U18=""),"",SUM(AB4:AD4)+(N4-O4)/1000)+(AK4/10000)+(AG4/100000)),"",IF(AND(T10="",U13="",U18=""),"",SUM(AB4:AD4)+(N4-O4)/1000)+(AK4/10000)+(AG4/100000))</f>
        <v>5.0051300000000003</v>
      </c>
      <c r="S4" s="450"/>
      <c r="T4" s="138">
        <f>IF(ISERROR(IF(C4="","",RANK(R4,$R$3:$S$6,0))),"",IF(C4="","",RANK(R4,$R$3:$S$6,0)))</f>
        <v>2</v>
      </c>
      <c r="U4" s="9"/>
      <c r="V4" s="9"/>
      <c r="W4" s="7">
        <v>3</v>
      </c>
      <c r="X4" s="453" t="str">
        <f t="shared" si="0"/>
        <v>Михаил Стојаноски (345)</v>
      </c>
      <c r="Y4" s="454"/>
      <c r="Z4" s="455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103</v>
      </c>
      <c r="AH4" s="10">
        <f>F10+H10+J10+L10+N10+P10+R10</f>
        <v>42</v>
      </c>
      <c r="AI4" s="10">
        <f>G13+I13+K13+M13+O13+Q13+S13</f>
        <v>28</v>
      </c>
      <c r="AJ4" s="10">
        <f>G18+I18+K18+M18+O18+Q18+S18</f>
        <v>33</v>
      </c>
      <c r="AK4" s="451">
        <f t="shared" ref="AK4:AK6" si="2">SUM(AH4:AJ4)-SUM(AM4:AO4)</f>
        <v>21</v>
      </c>
      <c r="AL4" s="452"/>
      <c r="AM4" s="10">
        <f>AH6</f>
        <v>33</v>
      </c>
      <c r="AN4" s="10">
        <f>AI3</f>
        <v>41</v>
      </c>
      <c r="AO4" s="10">
        <f>AJ5</f>
        <v>8</v>
      </c>
      <c r="AP4" s="9">
        <f t="shared" ref="AP4:AP6" si="3">SUM(AM4:AO4)</f>
        <v>82</v>
      </c>
    </row>
    <row r="5" spans="2:47" ht="24" customHeight="1">
      <c r="B5" s="234">
        <v>3</v>
      </c>
      <c r="C5" s="476" t="str">
        <f>IF(GROUPS!D11="","",GROUPS!D11)</f>
        <v>Филип Јанчески (21)</v>
      </c>
      <c r="D5" s="476"/>
      <c r="E5" s="477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34</v>
      </c>
      <c r="Q5" s="137">
        <f>IF(AND(U9="",T14="",T18=""),"",AP5)</f>
        <v>99</v>
      </c>
      <c r="R5" s="450">
        <f>IF(ISERROR(IF(AND(U9="",T14="",T18=""),"",SUM(AB5:AD5)+(N5-O5)/1000)+(AK5/10000)+(AG5/100000)),"",IF(AND(U9="",T14="",T18=""),"",SUM(AB5:AD5)+(N5-O5)/1000)+(AK5/10000)+(AG5/100000))</f>
        <v>2.9848400000000002</v>
      </c>
      <c r="S5" s="450"/>
      <c r="T5" s="138">
        <f>IF(ISERROR(IF(C5="","",RANK(R5,$R$3:$S$6,0))),"",IF(C5="","",RANK(R5,$R$3:$S$6,0)))</f>
        <v>4</v>
      </c>
      <c r="U5" s="9"/>
      <c r="V5" s="9"/>
      <c r="W5" s="7">
        <v>4</v>
      </c>
      <c r="X5" s="453" t="str">
        <f t="shared" si="0"/>
        <v>Филип Јанчески (21)</v>
      </c>
      <c r="Y5" s="454"/>
      <c r="Z5" s="455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34</v>
      </c>
      <c r="AH5" s="10">
        <f>G9+I9+K9+M9+O9+Q9+S9</f>
        <v>10</v>
      </c>
      <c r="AI5" s="10">
        <f>F14+H14+J14+L14+N14+P14+R14</f>
        <v>16</v>
      </c>
      <c r="AJ5" s="10">
        <f>F18+H18+J18+L18+N18+P18+R18</f>
        <v>8</v>
      </c>
      <c r="AK5" s="451">
        <f t="shared" si="2"/>
        <v>-65</v>
      </c>
      <c r="AL5" s="452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235">
        <v>4</v>
      </c>
      <c r="C6" s="478" t="str">
        <f>IF(GROUPS!D12="","",GROUPS!D12)</f>
        <v>Михаил Стојаноски (345)</v>
      </c>
      <c r="D6" s="478"/>
      <c r="E6" s="479"/>
      <c r="F6" s="233">
        <f>U17</f>
        <v>0</v>
      </c>
      <c r="G6" s="144">
        <f>T17</f>
        <v>3</v>
      </c>
      <c r="H6" s="145">
        <f>U10</f>
        <v>2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5</v>
      </c>
      <c r="O6" s="149">
        <f>IF(AND(U10="",U14="",U17=""),"",SUM(G6,I6,K6))</f>
        <v>6</v>
      </c>
      <c r="P6" s="150">
        <f>IF(AND(U10="",U14="",U17=""),"",AG6)</f>
        <v>79</v>
      </c>
      <c r="Q6" s="151">
        <f>IF(AND(U10="",U14="",U17=""),"",AP6)</f>
        <v>91</v>
      </c>
      <c r="R6" s="459">
        <f>IF(ISERROR(IF(AND(U10="",U14="",U17=""),"",SUM(AB6:AD6)+(N6-O6)/1000)+(AK6/10000)+(AG6/100000)),"",IF(AND(U10="",U14="",U17=""),"",SUM(AB6:AD6)+(N6-O6)/1000)+(AK6/10000)+(AG6/100000))</f>
        <v>3.9985900000000001</v>
      </c>
      <c r="S6" s="459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79</v>
      </c>
      <c r="AH6" s="10">
        <f>G10+I10+K10+M10+O10+Q10+S10</f>
        <v>33</v>
      </c>
      <c r="AI6" s="10">
        <f>G14+I14+K14+M14+O14+Q14+S14</f>
        <v>33</v>
      </c>
      <c r="AJ6" s="10">
        <f>G17+I17+K17+M17+O17+Q17+S17</f>
        <v>13</v>
      </c>
      <c r="AK6" s="451">
        <f t="shared" si="2"/>
        <v>-12</v>
      </c>
      <c r="AL6" s="452"/>
      <c r="AM6" s="10">
        <f>AH4</f>
        <v>42</v>
      </c>
      <c r="AN6" s="10">
        <f>AI5</f>
        <v>16</v>
      </c>
      <c r="AO6" s="10">
        <f>AJ3</f>
        <v>33</v>
      </c>
      <c r="AP6" s="9">
        <f t="shared" si="3"/>
        <v>91</v>
      </c>
    </row>
    <row r="7" spans="2:47" ht="19.5" thickBot="1">
      <c r="P7" s="153">
        <f>SUM(P3:P6)</f>
        <v>323</v>
      </c>
      <c r="Q7" s="153">
        <f>SUM(Q3:Q6)</f>
        <v>323</v>
      </c>
    </row>
    <row r="8" spans="2:47" ht="19.5" thickBot="1">
      <c r="B8" s="460" t="s">
        <v>7</v>
      </c>
      <c r="C8" s="461"/>
      <c r="D8" s="461"/>
      <c r="E8" s="462"/>
      <c r="F8" s="463" t="s">
        <v>8</v>
      </c>
      <c r="G8" s="464"/>
      <c r="H8" s="465" t="s">
        <v>9</v>
      </c>
      <c r="I8" s="464"/>
      <c r="J8" s="465" t="s">
        <v>10</v>
      </c>
      <c r="K8" s="464"/>
      <c r="L8" s="465" t="s">
        <v>11</v>
      </c>
      <c r="M8" s="464"/>
      <c r="N8" s="465" t="s">
        <v>12</v>
      </c>
      <c r="O8" s="464"/>
      <c r="P8" s="465" t="s">
        <v>13</v>
      </c>
      <c r="Q8" s="464"/>
      <c r="R8" s="465" t="s">
        <v>14</v>
      </c>
      <c r="S8" s="468"/>
      <c r="T8" s="460" t="s">
        <v>15</v>
      </c>
      <c r="U8" s="462"/>
      <c r="AB8" s="466">
        <v>1</v>
      </c>
      <c r="AC8" s="467"/>
      <c r="AD8" s="466">
        <v>2</v>
      </c>
      <c r="AE8" s="467"/>
      <c r="AF8" s="466">
        <v>3</v>
      </c>
      <c r="AG8" s="467"/>
      <c r="AH8" s="466">
        <v>4</v>
      </c>
      <c r="AI8" s="467"/>
      <c r="AJ8" s="466">
        <v>5</v>
      </c>
      <c r="AK8" s="467"/>
      <c r="AL8" s="466">
        <v>6</v>
      </c>
      <c r="AM8" s="467"/>
      <c r="AN8" s="466">
        <v>7</v>
      </c>
      <c r="AO8" s="467"/>
    </row>
    <row r="9" spans="2:47">
      <c r="B9" s="154">
        <v>1</v>
      </c>
      <c r="C9" s="155" t="str">
        <f>IF(C3="","",VLOOKUP(B9,$B$3:$E$6,2,FALSE))</f>
        <v>Даниел Главевски Зхоу  (108)</v>
      </c>
      <c r="D9" s="156">
        <v>3</v>
      </c>
      <c r="E9" s="157" t="str">
        <f>IF(C5="","",VLOOKUP(D9,$B$3:$E$6,2,FALSE))</f>
        <v>Филип Јанчески (21)</v>
      </c>
      <c r="F9" s="158">
        <v>11</v>
      </c>
      <c r="G9" s="159">
        <v>1</v>
      </c>
      <c r="H9" s="160">
        <v>11</v>
      </c>
      <c r="I9" s="159">
        <v>6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Љупчо Треновски (404)</v>
      </c>
      <c r="D10" s="166">
        <v>4</v>
      </c>
      <c r="E10" s="167" t="str">
        <f>IF(C6="","",VLOOKUP(D10,$B$3:$E$6,2,FALSE))</f>
        <v>Михаил Стојаноски (345)</v>
      </c>
      <c r="F10" s="168">
        <v>5</v>
      </c>
      <c r="G10" s="169">
        <v>11</v>
      </c>
      <c r="H10" s="170">
        <v>11</v>
      </c>
      <c r="I10" s="169">
        <v>3</v>
      </c>
      <c r="J10" s="168">
        <v>11</v>
      </c>
      <c r="K10" s="171">
        <v>7</v>
      </c>
      <c r="L10" s="170">
        <v>4</v>
      </c>
      <c r="M10" s="169">
        <v>11</v>
      </c>
      <c r="N10" s="168">
        <v>11</v>
      </c>
      <c r="O10" s="171">
        <v>1</v>
      </c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2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0</v>
      </c>
      <c r="AI10" s="10">
        <f>IF(M10="","",IF(M10&gt;L10,1,0))</f>
        <v>1</v>
      </c>
      <c r="AJ10" s="10">
        <f>IF(N10="","",IF(N10&gt;O10,1,0))</f>
        <v>1</v>
      </c>
      <c r="AK10" s="10">
        <f>IF(O10="","",IF(O10&gt;N10,1,0))</f>
        <v>0</v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60" t="s">
        <v>16</v>
      </c>
      <c r="C12" s="461"/>
      <c r="D12" s="461"/>
      <c r="E12" s="462"/>
      <c r="F12" s="463" t="s">
        <v>8</v>
      </c>
      <c r="G12" s="464"/>
      <c r="H12" s="465" t="s">
        <v>9</v>
      </c>
      <c r="I12" s="464"/>
      <c r="J12" s="465" t="s">
        <v>10</v>
      </c>
      <c r="K12" s="464"/>
      <c r="L12" s="465" t="s">
        <v>11</v>
      </c>
      <c r="M12" s="464"/>
      <c r="N12" s="465" t="s">
        <v>12</v>
      </c>
      <c r="O12" s="464"/>
      <c r="P12" s="465" t="s">
        <v>13</v>
      </c>
      <c r="Q12" s="464"/>
      <c r="R12" s="465" t="s">
        <v>14</v>
      </c>
      <c r="S12" s="468"/>
      <c r="T12" s="460" t="s">
        <v>15</v>
      </c>
      <c r="U12" s="462"/>
      <c r="AU12" s="176"/>
    </row>
    <row r="13" spans="2:47">
      <c r="B13" s="154">
        <v>1</v>
      </c>
      <c r="C13" s="174" t="str">
        <f>IF(C3="","",VLOOKUP(B13,$B$3:$E$6,2,FALSE))</f>
        <v>Даниел Главевски Зхоу  (108)</v>
      </c>
      <c r="D13" s="156">
        <v>2</v>
      </c>
      <c r="E13" s="157" t="str">
        <f>IF(C4="","",VLOOKUP(D13,$B$3:$E$6,2,FALSE))</f>
        <v>Љупчо Треновски (404)</v>
      </c>
      <c r="F13" s="158">
        <v>11</v>
      </c>
      <c r="G13" s="159">
        <v>5</v>
      </c>
      <c r="H13" s="160">
        <v>8</v>
      </c>
      <c r="I13" s="159">
        <v>11</v>
      </c>
      <c r="J13" s="158">
        <v>11</v>
      </c>
      <c r="K13" s="161">
        <v>6</v>
      </c>
      <c r="L13" s="160">
        <v>11</v>
      </c>
      <c r="M13" s="159">
        <v>6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Филип Јанчески (21)</v>
      </c>
      <c r="D14" s="166">
        <v>4</v>
      </c>
      <c r="E14" s="167" t="str">
        <f>IF(C6="","",VLOOKUP(D14,$B$3:$E$6,2,FALSE))</f>
        <v>Михаил Стојаноски (345)</v>
      </c>
      <c r="F14" s="168">
        <v>4</v>
      </c>
      <c r="G14" s="169">
        <v>11</v>
      </c>
      <c r="H14" s="170">
        <v>5</v>
      </c>
      <c r="I14" s="169">
        <v>11</v>
      </c>
      <c r="J14" s="168">
        <v>7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60" t="s">
        <v>17</v>
      </c>
      <c r="C16" s="461"/>
      <c r="D16" s="461"/>
      <c r="E16" s="462"/>
      <c r="F16" s="463" t="s">
        <v>8</v>
      </c>
      <c r="G16" s="464"/>
      <c r="H16" s="465" t="s">
        <v>9</v>
      </c>
      <c r="I16" s="464"/>
      <c r="J16" s="465" t="s">
        <v>10</v>
      </c>
      <c r="K16" s="464"/>
      <c r="L16" s="465" t="s">
        <v>11</v>
      </c>
      <c r="M16" s="464"/>
      <c r="N16" s="465" t="s">
        <v>12</v>
      </c>
      <c r="O16" s="464"/>
      <c r="P16" s="465" t="s">
        <v>13</v>
      </c>
      <c r="Q16" s="464"/>
      <c r="R16" s="465" t="s">
        <v>14</v>
      </c>
      <c r="S16" s="468"/>
      <c r="T16" s="460" t="s">
        <v>15</v>
      </c>
      <c r="U16" s="462"/>
    </row>
    <row r="17" spans="2:41">
      <c r="B17" s="154">
        <v>1</v>
      </c>
      <c r="C17" s="155" t="str">
        <f>IF(C3="","",VLOOKUP(B17,$B$3:$E$6,2,FALSE))</f>
        <v>Даниел Главевски Зхоу  (108)</v>
      </c>
      <c r="D17" s="156">
        <v>4</v>
      </c>
      <c r="E17" s="157" t="str">
        <f>IF(C6="","",VLOOKUP(D17,$B$3:$E$6,2,FALSE))</f>
        <v>Михаил Стојаноски (345)</v>
      </c>
      <c r="F17" s="158">
        <v>11</v>
      </c>
      <c r="G17" s="159">
        <v>4</v>
      </c>
      <c r="H17" s="160">
        <v>11</v>
      </c>
      <c r="I17" s="159">
        <v>5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Филип Јанчески (21)</v>
      </c>
      <c r="D18" s="166">
        <v>2</v>
      </c>
      <c r="E18" s="167" t="str">
        <f>IF(C4="","",VLOOKUP(D18,$B$3:$E$6,2,FALSE))</f>
        <v>Љупчо Треновски (404)</v>
      </c>
      <c r="F18" s="168">
        <v>5</v>
      </c>
      <c r="G18" s="169">
        <v>11</v>
      </c>
      <c r="H18" s="170">
        <v>2</v>
      </c>
      <c r="I18" s="169">
        <v>11</v>
      </c>
      <c r="J18" s="168">
        <v>1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2022-02-13T15:32:05Z</dcterms:modified>
</cp:coreProperties>
</file>