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D10" i="19" l="1"/>
  <c r="K6" i="19" l="1"/>
  <c r="K8" i="19"/>
  <c r="K3" i="19"/>
  <c r="K5" i="19"/>
  <c r="K9" i="19"/>
  <c r="K12" i="19"/>
  <c r="K18" i="19"/>
  <c r="K7" i="19"/>
  <c r="K11" i="19"/>
  <c r="K10" i="19"/>
  <c r="K15" i="19"/>
  <c r="K16" i="19"/>
  <c r="K17" i="19"/>
  <c r="K13" i="19"/>
  <c r="K14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J4" i="19"/>
  <c r="I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O20" i="49"/>
  <c r="O19" i="49"/>
  <c r="Y14" i="49"/>
  <c r="Y13" i="49"/>
  <c r="O8" i="49"/>
  <c r="O7" i="49"/>
  <c r="AN29" i="49" l="1"/>
  <c r="AM16" i="49"/>
  <c r="AB26" i="49"/>
  <c r="AN35" i="49"/>
  <c r="AN33" i="49"/>
  <c r="AN32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8" i="19"/>
  <c r="J3" i="19"/>
  <c r="J5" i="19"/>
  <c r="J9" i="19"/>
  <c r="J12" i="19"/>
  <c r="J18" i="19"/>
  <c r="J7" i="19"/>
  <c r="J11" i="19"/>
  <c r="J10" i="19"/>
  <c r="J15" i="19"/>
  <c r="J16" i="19"/>
  <c r="J17" i="19"/>
  <c r="J13" i="19"/>
  <c r="J14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" i="19"/>
  <c r="I6" i="19"/>
  <c r="I8" i="19"/>
  <c r="I3" i="19"/>
  <c r="I5" i="19"/>
  <c r="I9" i="19"/>
  <c r="I12" i="19"/>
  <c r="I18" i="19"/>
  <c r="I7" i="19"/>
  <c r="I11" i="19"/>
  <c r="I10" i="19"/>
  <c r="I15" i="19"/>
  <c r="I16" i="19"/>
  <c r="I17" i="19"/>
  <c r="I13" i="19"/>
  <c r="I14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4" i="6" l="1"/>
  <c r="AC3" i="6"/>
  <c r="O5" i="5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O5" i="6"/>
  <c r="R5" i="6" s="1"/>
  <c r="N4" i="7"/>
  <c r="O3" i="7"/>
  <c r="O5" i="8"/>
  <c r="O6" i="8"/>
  <c r="R6" i="8" s="1"/>
  <c r="AB5" i="8"/>
  <c r="O4" i="7"/>
  <c r="R4" i="24"/>
  <c r="N3" i="24"/>
  <c r="R3" i="24" s="1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9" i="19"/>
  <c r="M12" i="19"/>
  <c r="M18" i="19"/>
  <c r="M7" i="19"/>
  <c r="M11" i="19"/>
  <c r="M10" i="19"/>
  <c r="M15" i="19"/>
  <c r="M16" i="19"/>
  <c r="M17" i="19"/>
  <c r="M13" i="19"/>
  <c r="M14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" i="19"/>
  <c r="M8" i="19"/>
  <c r="M3" i="19"/>
  <c r="M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N5" i="23"/>
  <c r="AC5" i="23"/>
  <c r="O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7" i="26" l="1"/>
  <c r="G46" i="26"/>
  <c r="Q44" i="26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22" i="26" l="1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<sst xmlns="http://schemas.openxmlformats.org/spreadsheetml/2006/main" count="2476" uniqueCount="721">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</sst>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G10" sqref="G10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375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5" t="s">
        <v>123</v>
      </c>
      <c r="C1" s="406"/>
      <c r="D1" s="406"/>
      <c r="E1" s="406"/>
      <c r="F1" s="407" t="s">
        <v>121</v>
      </c>
      <c r="G1" s="408"/>
      <c r="H1" s="408"/>
      <c r="I1" s="408"/>
      <c r="J1" s="408"/>
      <c r="K1" s="408"/>
      <c r="L1" s="408"/>
      <c r="M1" s="408"/>
      <c r="N1" s="408"/>
      <c r="O1" s="409"/>
    </row>
    <row r="2" spans="2:17" ht="48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608</v>
      </c>
      <c r="L2" s="347"/>
      <c r="M2" s="348"/>
      <c r="N2" s="348"/>
      <c r="O2" s="341" t="s">
        <v>443</v>
      </c>
    </row>
    <row r="3" spans="2:17">
      <c r="B3" s="403" t="s">
        <v>62</v>
      </c>
      <c r="C3" s="310">
        <v>1</v>
      </c>
      <c r="D3" s="336" t="str">
        <f>IF(ISERROR(VLOOKUP(C3,$G$3:$I$66,3,FALSE)),"",(VLOOKUP(C3,$G$3:$I$66,3,FALSE)))</f>
        <v>Ана Стојановска (181)</v>
      </c>
      <c r="E3" s="337" t="str">
        <f>IF(D3="","",INDEX($J$3:$J$42,MATCH(C3,$G$3:$G$42,0)))</f>
        <v>Крива Паланка</v>
      </c>
      <c r="F3" s="342">
        <v>4</v>
      </c>
      <c r="G3" s="399">
        <v>1</v>
      </c>
      <c r="H3" s="46">
        <v>181</v>
      </c>
      <c r="I3" s="343" t="str">
        <f>IF(ISERROR(VLOOKUP(H3,Baza!A:C,2,FALSE)&amp;" "&amp;"("&amp;H3&amp;")"),"",(VLOOKUP(H3,Baza!A:C,2,FALSE)&amp;" "&amp;"("&amp;H3&amp;")"))</f>
        <v>Ана Стојановска (181)</v>
      </c>
      <c r="J3" s="343" t="str">
        <f>IF(ISERROR(VLOOKUP(H3,Baza!A:C,3,FALSE)),"",(VLOOKUP(H3,Baza!A:C,3,FALSE)))</f>
        <v>Крива Паланка</v>
      </c>
      <c r="K3" s="359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4</v>
      </c>
      <c r="O3" s="291">
        <v>1</v>
      </c>
    </row>
    <row r="4" spans="2:17">
      <c r="B4" s="401"/>
      <c r="C4" s="308">
        <v>2</v>
      </c>
      <c r="D4" s="330" t="str">
        <f t="shared" ref="D4:D67" si="1">IF(ISERROR(VLOOKUP(C4,$G$3:$I$66,3,FALSE)),"",(VLOOKUP(C4,$G$3:$I$66,3,FALSE)))</f>
        <v>Емилија Марковска (195)</v>
      </c>
      <c r="E4" s="331" t="str">
        <f t="shared" ref="E4:E66" si="2">IF(D4="","",INDEX($J$3:$J$42,MATCH(C4,$G$3:$G$42,0)))</f>
        <v>Крушево</v>
      </c>
      <c r="F4" s="327">
        <v>1</v>
      </c>
      <c r="G4" s="282">
        <v>5</v>
      </c>
      <c r="H4" s="46">
        <v>366</v>
      </c>
      <c r="I4" s="294" t="str">
        <f>IF(ISERROR(VLOOKUP(H4,Baza!A:C,2,FALSE)&amp;" "&amp;"("&amp;H4&amp;")"),"",(VLOOKUP(H4,Baza!A:C,2,FALSE)&amp;" "&amp;"("&amp;H4&amp;")"))</f>
        <v>Катарина Лаура Михајлов (366)</v>
      </c>
      <c r="J4" s="294" t="str">
        <f>IF(ISERROR(VLOOKUP(H4,Baza!A:C,3,FALSE)),"",(VLOOKUP(H4,Baza!A:C,3,FALSE)))</f>
        <v>Телеком НЕЦ 2</v>
      </c>
      <c r="K4" s="358">
        <f>IF(ISERROR(VLOOKUP(H4,Baza!A:D,4,FALSE)),"",(VLOOKUP(H4,Baza!A:D,4,FALSE)))</f>
        <v>0</v>
      </c>
      <c r="M4" s="278" t="e">
        <f t="shared" si="0"/>
        <v>#N/A</v>
      </c>
      <c r="N4" s="278">
        <v>1</v>
      </c>
      <c r="O4" s="282">
        <v>2</v>
      </c>
    </row>
    <row r="5" spans="2:17">
      <c r="B5" s="401"/>
      <c r="C5" s="308">
        <v>3</v>
      </c>
      <c r="D5" s="330" t="str">
        <f t="shared" si="1"/>
        <v>Сара Чипевска (148)</v>
      </c>
      <c r="E5" s="331" t="str">
        <f t="shared" si="2"/>
        <v>Берово</v>
      </c>
      <c r="F5" s="327">
        <v>5</v>
      </c>
      <c r="G5" s="283">
        <v>9</v>
      </c>
      <c r="H5" s="46">
        <v>194</v>
      </c>
      <c r="I5" s="294" t="str">
        <f>IF(ISERROR(VLOOKUP(H5,Baza!A:C,2,FALSE)&amp;" "&amp;"("&amp;H5&amp;")"),"",(VLOOKUP(H5,Baza!A:C,2,FALSE)&amp;" "&amp;"("&amp;H5&amp;")"))</f>
        <v>Софија Хасану (194)</v>
      </c>
      <c r="J5" s="294" t="str">
        <f>IF(ISERROR(VLOOKUP(H5,Baza!A:C,3,FALSE)),"",(VLOOKUP(H5,Baza!A:C,3,FALSE)))</f>
        <v>Крушево</v>
      </c>
      <c r="K5" s="358">
        <f>IF(ISERROR(VLOOKUP(H5,Baza!A:D,4,FALSE)),"",(VLOOKUP(H5,Baza!A:D,4,FALSE)))</f>
        <v>0</v>
      </c>
      <c r="M5" s="278" t="e">
        <f t="shared" si="0"/>
        <v>#N/A</v>
      </c>
      <c r="N5" s="278">
        <v>5</v>
      </c>
      <c r="O5" s="282">
        <v>3</v>
      </c>
    </row>
    <row r="6" spans="2:17" ht="16.5" thickBot="1">
      <c r="B6" s="404"/>
      <c r="C6" s="311">
        <v>4</v>
      </c>
      <c r="D6" s="334" t="str">
        <f t="shared" si="1"/>
        <v/>
      </c>
      <c r="E6" s="335" t="str">
        <f t="shared" si="2"/>
        <v/>
      </c>
      <c r="F6" s="327">
        <v>2</v>
      </c>
      <c r="G6" s="283">
        <v>13</v>
      </c>
      <c r="H6" s="46">
        <v>192</v>
      </c>
      <c r="I6" s="294" t="str">
        <f>IF(ISERROR(VLOOKUP(H6,Baza!A:C,2,FALSE)&amp;" "&amp;"("&amp;H6&amp;")"),"",(VLOOKUP(H6,Baza!A:C,2,FALSE)&amp;" "&amp;"("&amp;H6&amp;")"))</f>
        <v>Васе Богоеска (192)</v>
      </c>
      <c r="J6" s="294" t="str">
        <f>IF(ISERROR(VLOOKUP(H6,Baza!A:C,3,FALSE)),"",(VLOOKUP(H6,Baza!A:C,3,FALSE)))</f>
        <v>Крушево</v>
      </c>
      <c r="K6" s="358">
        <f>IF(ISERROR(VLOOKUP(H6,Baza!A:D,4,FALSE)),"",(VLOOKUP(H6,Baza!A:D,4,FALSE)))</f>
        <v>0</v>
      </c>
      <c r="M6" s="278" t="e">
        <f t="shared" si="0"/>
        <v>#N/A</v>
      </c>
      <c r="N6" s="278">
        <v>2</v>
      </c>
      <c r="O6" s="282">
        <v>4</v>
      </c>
    </row>
    <row r="7" spans="2:17">
      <c r="B7" s="400" t="s">
        <v>63</v>
      </c>
      <c r="C7" s="307">
        <v>5</v>
      </c>
      <c r="D7" s="328" t="str">
        <f t="shared" si="1"/>
        <v>Катарина Лаура Михајлов (366)</v>
      </c>
      <c r="E7" s="329" t="str">
        <f t="shared" si="2"/>
        <v>Телеком НЕЦ 2</v>
      </c>
      <c r="F7" s="327">
        <v>9</v>
      </c>
      <c r="G7" s="283">
        <v>14</v>
      </c>
      <c r="H7" s="46">
        <v>183</v>
      </c>
      <c r="I7" s="294" t="str">
        <f>IF(ISERROR(VLOOKUP(H7,Baza!A:C,2,FALSE)&amp;" "&amp;"("&amp;H7&amp;")"),"",(VLOOKUP(H7,Baza!A:C,2,FALSE)&amp;" "&amp;"("&amp;H7&amp;")"))</f>
        <v>Сара С.Стојановска (183)</v>
      </c>
      <c r="J7" s="294" t="str">
        <f>IF(ISERROR(VLOOKUP(H7,Baza!A:C,3,FALSE)),"",(VLOOKUP(H7,Baza!A:C,3,FALSE)))</f>
        <v>Крива Паланка</v>
      </c>
      <c r="K7" s="358">
        <f>IF(ISERROR(VLOOKUP(H7,Baza!A:D,4,FALSE)),"",(VLOOKUP(H7,Baza!A:D,4,FALSE)))</f>
        <v>0</v>
      </c>
      <c r="M7" s="278" t="e">
        <f t="shared" si="0"/>
        <v>#N/A</v>
      </c>
      <c r="N7" s="278">
        <v>9</v>
      </c>
      <c r="O7" s="282">
        <v>5</v>
      </c>
      <c r="Q7" s="376"/>
    </row>
    <row r="8" spans="2:17">
      <c r="B8" s="401"/>
      <c r="C8" s="308">
        <v>6</v>
      </c>
      <c r="D8" s="330" t="str">
        <f t="shared" si="1"/>
        <v>Фани Јованоска (193)</v>
      </c>
      <c r="E8" s="331" t="str">
        <f t="shared" si="2"/>
        <v>Крушево</v>
      </c>
      <c r="F8" s="327">
        <v>3</v>
      </c>
      <c r="G8" s="283">
        <v>6</v>
      </c>
      <c r="H8" s="46">
        <v>193</v>
      </c>
      <c r="I8" s="294" t="str">
        <f>IF(ISERROR(VLOOKUP(H8,Baza!A:C,2,FALSE)&amp;" "&amp;"("&amp;H8&amp;")"),"",(VLOOKUP(H8,Baza!A:C,2,FALSE)&amp;" "&amp;"("&amp;H8&amp;")"))</f>
        <v>Фани Јованоска (193)</v>
      </c>
      <c r="J8" s="294" t="str">
        <f>IF(ISERROR(VLOOKUP(H8,Baza!A:C,3,FALSE)),"",(VLOOKUP(H8,Baza!A:C,3,FALSE)))</f>
        <v>Крушево</v>
      </c>
      <c r="K8" s="358">
        <f>IF(ISERROR(VLOOKUP(H8,Baza!A:D,4,FALSE)),"",(VLOOKUP(H8,Baza!A:D,4,FALSE)))</f>
        <v>0</v>
      </c>
      <c r="M8" s="278" t="e">
        <f t="shared" si="0"/>
        <v>#N/A</v>
      </c>
      <c r="N8" s="278">
        <v>3</v>
      </c>
      <c r="O8" s="282">
        <v>6</v>
      </c>
      <c r="Q8" s="376"/>
    </row>
    <row r="9" spans="2:17">
      <c r="B9" s="401"/>
      <c r="C9" s="308">
        <v>7</v>
      </c>
      <c r="D9" s="330" t="str">
        <f t="shared" si="1"/>
        <v>Евгенија Пармачка (152)</v>
      </c>
      <c r="E9" s="331" t="str">
        <f t="shared" si="2"/>
        <v>Берово</v>
      </c>
      <c r="F9" s="327">
        <v>6</v>
      </c>
      <c r="G9" s="283">
        <v>10</v>
      </c>
      <c r="H9" s="46">
        <v>182</v>
      </c>
      <c r="I9" s="294" t="str">
        <f>IF(ISERROR(VLOOKUP(H9,Baza!A:C,2,FALSE)&amp;" "&amp;"("&amp;H9&amp;")"),"",(VLOOKUP(H9,Baza!A:C,2,FALSE)&amp;" "&amp;"("&amp;H9&amp;")"))</f>
        <v>Сара А.Стојановска (182)</v>
      </c>
      <c r="J9" s="294" t="str">
        <f>IF(ISERROR(VLOOKUP(H9,Baza!A:C,3,FALSE)),"",(VLOOKUP(H9,Baza!A:C,3,FALSE)))</f>
        <v>Крива Паланка</v>
      </c>
      <c r="K9" s="358">
        <f>IF(ISERROR(VLOOKUP(H9,Baza!A:D,4,FALSE)),"",(VLOOKUP(H9,Baza!A:D,4,FALSE)))</f>
        <v>0</v>
      </c>
      <c r="M9" s="278" t="e">
        <f t="shared" si="0"/>
        <v>#N/A</v>
      </c>
      <c r="N9" s="278">
        <v>6</v>
      </c>
      <c r="O9" s="282">
        <v>7</v>
      </c>
      <c r="Q9" s="376"/>
    </row>
    <row r="10" spans="2:17" ht="16.5" thickBot="1">
      <c r="B10" s="402"/>
      <c r="C10" s="309">
        <v>8</v>
      </c>
      <c r="D10" s="332" t="str">
        <f t="shared" si="1"/>
        <v/>
      </c>
      <c r="E10" s="333" t="str">
        <f t="shared" si="2"/>
        <v/>
      </c>
      <c r="F10" s="327">
        <v>11</v>
      </c>
      <c r="G10" s="283">
        <v>2</v>
      </c>
      <c r="H10" s="46">
        <v>195</v>
      </c>
      <c r="I10" s="294" t="str">
        <f>IF(ISERROR(VLOOKUP(H10,Baza!A:C,2,FALSE)&amp;" "&amp;"("&amp;H10&amp;")"),"",(VLOOKUP(H10,Baza!A:C,2,FALSE)&amp;" "&amp;"("&amp;H10&amp;")"))</f>
        <v>Емилија Марковска (195)</v>
      </c>
      <c r="J10" s="294" t="str">
        <f>IF(ISERROR(VLOOKUP(H10,Baza!A:C,3,FALSE)),"",(VLOOKUP(H10,Baza!A:C,3,FALSE)))</f>
        <v>Крушево</v>
      </c>
      <c r="K10" s="358">
        <f>IF(ISERROR(VLOOKUP(H10,Baza!A:D,4,FALSE)),"",(VLOOKUP(H10,Baza!A:D,4,FALSE)))</f>
        <v>0</v>
      </c>
      <c r="M10" s="278" t="e">
        <f t="shared" si="0"/>
        <v>#N/A</v>
      </c>
      <c r="N10" s="278">
        <v>11</v>
      </c>
      <c r="O10" s="282">
        <v>8</v>
      </c>
      <c r="Q10" s="376"/>
    </row>
    <row r="11" spans="2:17">
      <c r="B11" s="403" t="s">
        <v>64</v>
      </c>
      <c r="C11" s="310">
        <v>9</v>
      </c>
      <c r="D11" s="336" t="str">
        <f t="shared" si="1"/>
        <v>Софија Хасану (194)</v>
      </c>
      <c r="E11" s="337" t="str">
        <f t="shared" si="2"/>
        <v>Крушево</v>
      </c>
      <c r="F11" s="327">
        <v>10</v>
      </c>
      <c r="G11" s="283">
        <v>15</v>
      </c>
      <c r="H11" s="46">
        <v>140</v>
      </c>
      <c r="I11" s="294" t="str">
        <f>IF(ISERROR(VLOOKUP(H11,Baza!A:C,2,FALSE)&amp;" "&amp;"("&amp;H11&amp;")"),"",(VLOOKUP(H11,Baza!A:C,2,FALSE)&amp;" "&amp;"("&amp;H11&amp;")"))</f>
        <v>Изабела Ковачовска (140)</v>
      </c>
      <c r="J11" s="294" t="str">
        <f>IF(ISERROR(VLOOKUP(H11,Baza!A:C,3,FALSE)),"",(VLOOKUP(H11,Baza!A:C,3,FALSE)))</f>
        <v>Берово</v>
      </c>
      <c r="K11" s="358">
        <f>IF(ISERROR(VLOOKUP(H11,Baza!A:D,4,FALSE)),"",(VLOOKUP(H11,Baza!A:D,4,FALSE)))</f>
        <v>0</v>
      </c>
      <c r="M11" s="278" t="e">
        <f t="shared" si="0"/>
        <v>#N/A</v>
      </c>
      <c r="N11" s="278">
        <v>10</v>
      </c>
      <c r="O11" s="282">
        <v>9</v>
      </c>
      <c r="Q11" s="376"/>
    </row>
    <row r="12" spans="2:17">
      <c r="B12" s="401"/>
      <c r="C12" s="308">
        <v>10</v>
      </c>
      <c r="D12" s="330" t="str">
        <f t="shared" si="1"/>
        <v>Сара А.Стојановска (182)</v>
      </c>
      <c r="E12" s="331" t="str">
        <f t="shared" si="2"/>
        <v>Крива Паланка</v>
      </c>
      <c r="F12" s="327">
        <v>7</v>
      </c>
      <c r="G12" s="283">
        <v>11</v>
      </c>
      <c r="H12" s="46">
        <v>149</v>
      </c>
      <c r="I12" s="294" t="str">
        <f>IF(ISERROR(VLOOKUP(H12,Baza!A:C,2,FALSE)&amp;" "&amp;"("&amp;H12&amp;")"),"",(VLOOKUP(H12,Baza!A:C,2,FALSE)&amp;" "&amp;"("&amp;H12&amp;")"))</f>
        <v>Михаела Чипевска (149)</v>
      </c>
      <c r="J12" s="294" t="str">
        <f>IF(ISERROR(VLOOKUP(H12,Baza!A:C,3,FALSE)),"",(VLOOKUP(H12,Baza!A:C,3,FALSE)))</f>
        <v>Берово</v>
      </c>
      <c r="K12" s="358">
        <f>IF(ISERROR(VLOOKUP(H12,Baza!A:D,4,FALSE)),"",(VLOOKUP(H12,Baza!A:D,4,FALSE)))</f>
        <v>0</v>
      </c>
      <c r="M12" s="278" t="e">
        <f t="shared" si="0"/>
        <v>#N/A</v>
      </c>
      <c r="N12" s="278">
        <v>7</v>
      </c>
      <c r="O12" s="282">
        <v>10</v>
      </c>
      <c r="Q12" s="376"/>
    </row>
    <row r="13" spans="2:17">
      <c r="B13" s="401"/>
      <c r="C13" s="308">
        <v>11</v>
      </c>
      <c r="D13" s="330" t="str">
        <f t="shared" si="1"/>
        <v>Михаела Чипевска (149)</v>
      </c>
      <c r="E13" s="331" t="str">
        <f t="shared" si="2"/>
        <v>Берово</v>
      </c>
      <c r="F13" s="327">
        <v>15</v>
      </c>
      <c r="G13" s="283">
        <v>3</v>
      </c>
      <c r="H13" s="46">
        <v>148</v>
      </c>
      <c r="I13" s="294" t="str">
        <f>IF(ISERROR(VLOOKUP(H13,Baza!A:C,2,FALSE)&amp;" "&amp;"("&amp;H13&amp;")"),"",(VLOOKUP(H13,Baza!A:C,2,FALSE)&amp;" "&amp;"("&amp;H13&amp;")"))</f>
        <v>Сара Чипевска (148)</v>
      </c>
      <c r="J13" s="294" t="str">
        <f>IF(ISERROR(VLOOKUP(H13,Baza!A:C,3,FALSE)),"",(VLOOKUP(H13,Baza!A:C,3,FALSE)))</f>
        <v>Берово</v>
      </c>
      <c r="K13" s="358">
        <f>IF(ISERROR(VLOOKUP(H13,Baza!A:D,4,FALSE)),"",(VLOOKUP(H13,Baza!A:D,4,FALSE)))</f>
        <v>0</v>
      </c>
      <c r="M13" s="278" t="e">
        <f t="shared" si="0"/>
        <v>#N/A</v>
      </c>
      <c r="N13" s="278">
        <v>15</v>
      </c>
      <c r="O13" s="282">
        <v>11</v>
      </c>
      <c r="Q13" s="376"/>
    </row>
    <row r="14" spans="2:17" ht="16.5" thickBot="1">
      <c r="B14" s="404"/>
      <c r="C14" s="311">
        <v>12</v>
      </c>
      <c r="D14" s="334" t="str">
        <f t="shared" si="1"/>
        <v/>
      </c>
      <c r="E14" s="335" t="str">
        <f t="shared" si="2"/>
        <v/>
      </c>
      <c r="F14" s="327">
        <v>16</v>
      </c>
      <c r="G14" s="283">
        <v>7</v>
      </c>
      <c r="H14" s="46">
        <v>152</v>
      </c>
      <c r="I14" s="294" t="str">
        <f>IF(ISERROR(VLOOKUP(H14,Baza!A:C,2,FALSE)&amp;" "&amp;"("&amp;H14&amp;")"),"",(VLOOKUP(H14,Baza!A:C,2,FALSE)&amp;" "&amp;"("&amp;H14&amp;")"))</f>
        <v>Евгенија Пармачка (152)</v>
      </c>
      <c r="J14" s="294" t="str">
        <f>IF(ISERROR(VLOOKUP(H14,Baza!A:C,3,FALSE)),"",(VLOOKUP(H14,Baza!A:C,3,FALSE)))</f>
        <v>Берово</v>
      </c>
      <c r="K14" s="358">
        <f>IF(ISERROR(VLOOKUP(H14,Baza!A:D,4,FALSE)),"",(VLOOKUP(H14,Baza!A:D,4,FALSE)))</f>
        <v>0</v>
      </c>
      <c r="M14" s="278" t="e">
        <f t="shared" si="0"/>
        <v>#N/A</v>
      </c>
      <c r="N14" s="278">
        <v>16</v>
      </c>
      <c r="O14" s="282">
        <v>11</v>
      </c>
      <c r="Q14" s="376"/>
    </row>
    <row r="15" spans="2:17">
      <c r="B15" s="400" t="s">
        <v>65</v>
      </c>
      <c r="C15" s="307">
        <v>13</v>
      </c>
      <c r="D15" s="328" t="str">
        <f t="shared" si="1"/>
        <v>Васе Богоеска (192)</v>
      </c>
      <c r="E15" s="329" t="str">
        <f t="shared" si="2"/>
        <v>Крушево</v>
      </c>
      <c r="F15" s="327">
        <v>12</v>
      </c>
      <c r="G15" s="283"/>
      <c r="H15" s="46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12</v>
      </c>
      <c r="O15" s="282"/>
      <c r="Q15" s="376"/>
    </row>
    <row r="16" spans="2:17">
      <c r="B16" s="401"/>
      <c r="C16" s="308">
        <v>14</v>
      </c>
      <c r="D16" s="330" t="str">
        <f t="shared" si="1"/>
        <v>Сара С.Стојановска (183)</v>
      </c>
      <c r="E16" s="331" t="str">
        <f t="shared" si="2"/>
        <v>Крива Паланка</v>
      </c>
      <c r="F16" s="327">
        <v>13</v>
      </c>
      <c r="G16" s="283"/>
      <c r="H16" s="46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13</v>
      </c>
      <c r="O16" s="282"/>
      <c r="Q16" s="376"/>
    </row>
    <row r="17" spans="2:17">
      <c r="B17" s="401"/>
      <c r="C17" s="308">
        <v>15</v>
      </c>
      <c r="D17" s="330" t="str">
        <f t="shared" si="1"/>
        <v>Изабела Ковачовска (140)</v>
      </c>
      <c r="E17" s="331" t="str">
        <f t="shared" si="2"/>
        <v>Берово</v>
      </c>
      <c r="F17" s="327">
        <v>14</v>
      </c>
      <c r="G17" s="283"/>
      <c r="H17" s="46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14</v>
      </c>
      <c r="O17" s="282"/>
      <c r="Q17" s="376"/>
    </row>
    <row r="18" spans="2:17" ht="16.5" thickBot="1">
      <c r="B18" s="402"/>
      <c r="C18" s="309">
        <v>16</v>
      </c>
      <c r="D18" s="332" t="str">
        <f t="shared" si="1"/>
        <v/>
      </c>
      <c r="E18" s="333" t="str">
        <f t="shared" si="2"/>
        <v/>
      </c>
      <c r="F18" s="327">
        <v>8</v>
      </c>
      <c r="G18" s="283"/>
      <c r="H18" s="46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8</v>
      </c>
      <c r="O18" s="282"/>
      <c r="Q18" s="376"/>
    </row>
    <row r="19" spans="2:17">
      <c r="B19" s="403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46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282"/>
      <c r="Q19" s="376"/>
    </row>
    <row r="20" spans="2:17">
      <c r="B20" s="401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46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282"/>
    </row>
    <row r="21" spans="2:17">
      <c r="B21" s="401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46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282"/>
    </row>
    <row r="22" spans="2:17" ht="16.5" thickBot="1">
      <c r="B22" s="404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46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282"/>
    </row>
    <row r="23" spans="2:17">
      <c r="B23" s="400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374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282"/>
    </row>
    <row r="24" spans="2:17">
      <c r="B24" s="401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374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282"/>
    </row>
    <row r="25" spans="2:17">
      <c r="B25" s="401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374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282"/>
    </row>
    <row r="26" spans="2:17" ht="16.5" thickBot="1">
      <c r="B26" s="402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374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282"/>
    </row>
    <row r="27" spans="2:17">
      <c r="B27" s="403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374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282"/>
    </row>
    <row r="28" spans="2:17">
      <c r="B28" s="401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374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282"/>
    </row>
    <row r="29" spans="2:17">
      <c r="B29" s="401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374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282"/>
    </row>
    <row r="30" spans="2:17" ht="16.5" thickBot="1">
      <c r="B30" s="404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374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282"/>
    </row>
    <row r="31" spans="2:17">
      <c r="B31" s="400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374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282"/>
    </row>
    <row r="32" spans="2:17">
      <c r="B32" s="401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374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282"/>
    </row>
    <row r="33" spans="1:15">
      <c r="B33" s="401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374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282"/>
    </row>
    <row r="34" spans="1:15" ht="16.5" thickBot="1">
      <c r="B34" s="402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74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3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374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1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374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1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374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4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374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0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374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1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374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1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374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02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374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3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374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1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374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1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374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4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374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0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374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1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374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1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374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282"/>
    </row>
    <row r="50" spans="2:15" ht="16.5" thickBot="1">
      <c r="B50" s="402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374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3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374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1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374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1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374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4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374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0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374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1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374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1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374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02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374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3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374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1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374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1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374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4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374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0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374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1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374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1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374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02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374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0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1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1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2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0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1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1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2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0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1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1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2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0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1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1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2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0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1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1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2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0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1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1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2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0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1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1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2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0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1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1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2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F1" workbookViewId="0">
      <selection activeCell="V21" sqref="V21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Катарина Лаура Михајлов (366)</v>
      </c>
      <c r="G4" s="35">
        <f>E4+4</f>
        <v>9</v>
      </c>
      <c r="H4" s="36" t="str">
        <f>IF(VLOOKUP(G4,PARTICIPANTS!$C$3:$D$98,2,FALSE)="","",(VLOOKUP(G4,PARTICIPANTS!$C$3:$D$98,2,FALSE)))</f>
        <v>Софија Хасану (194)</v>
      </c>
      <c r="I4" s="35">
        <f>G4+4</f>
        <v>13</v>
      </c>
      <c r="J4" s="36" t="str">
        <f>IF(VLOOKUP(I4,PARTICIPANTS!$C$3:$D$98,2,FALSE)="","",(VLOOKUP(I4,PARTICIPANTS!$C$3:$D$98,2,FALSE)))</f>
        <v>Васе Богоеска (192)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Емилија Марковска (195)</v>
      </c>
      <c r="E5" s="35">
        <f t="shared" ref="E5:I7" si="0">C5+4</f>
        <v>6</v>
      </c>
      <c r="F5" s="36" t="str">
        <f>IF(VLOOKUP(E5,PARTICIPANTS!$C$3:$D$98,2,FALSE)="","",(VLOOKUP(E5,PARTICIPANTS!$C$3:$D$98,2,FALSE)))</f>
        <v>Фани Јованоска (193)</v>
      </c>
      <c r="G5" s="35">
        <f t="shared" si="0"/>
        <v>10</v>
      </c>
      <c r="H5" s="36" t="str">
        <f>IF(VLOOKUP(G5,PARTICIPANTS!$C$3:$D$98,2,FALSE)="","",(VLOOKUP(G5,PARTICIPANTS!$C$3:$D$98,2,FALSE)))</f>
        <v>Сара А.Стојановска (182)</v>
      </c>
      <c r="I5" s="35">
        <f t="shared" si="0"/>
        <v>14</v>
      </c>
      <c r="J5" s="36" t="str">
        <f>IF(VLOOKUP(I5,PARTICIPANTS!$C$3:$D$98,2,FALSE)="","",(VLOOKUP(I5,PARTICIPANTS!$C$3:$D$98,2,FALSE)))</f>
        <v>Сара С.Стојановска (183)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Сара Чипевска (148)</v>
      </c>
      <c r="E6" s="35">
        <f t="shared" si="0"/>
        <v>7</v>
      </c>
      <c r="F6" s="36" t="str">
        <f>IF(VLOOKUP(E6,PARTICIPANTS!$C$3:$D$98,2,FALSE)="","",(VLOOKUP(E6,PARTICIPANTS!$C$3:$D$98,2,FALSE)))</f>
        <v>Евгенија Пармачка (152)</v>
      </c>
      <c r="G6" s="35">
        <f t="shared" si="0"/>
        <v>11</v>
      </c>
      <c r="H6" s="36" t="str">
        <f>IF(VLOOKUP(G6,PARTICIPANTS!$C$3:$D$98,2,FALSE)="","",(VLOOKUP(G6,PARTICIPANTS!$C$3:$D$98,2,FALSE)))</f>
        <v>Михаела Чипевска (149)</v>
      </c>
      <c r="I6" s="35">
        <f t="shared" si="0"/>
        <v>15</v>
      </c>
      <c r="J6" s="36" t="str">
        <f>IF(VLOOKUP(I6,PARTICIPANTS!$C$3:$D$98,2,FALSE)="","",(VLOOKUP(I6,PARTICIPANTS!$C$3:$D$98,2,FALSE)))</f>
        <v>Изабела Ковачовска (140)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K21" sqref="K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7" t="s">
        <v>448</v>
      </c>
      <c r="C2" s="378" t="s">
        <v>129</v>
      </c>
    </row>
    <row r="3" spans="1:3">
      <c r="A3" s="261">
        <v>2</v>
      </c>
      <c r="B3" s="295" t="s">
        <v>449</v>
      </c>
      <c r="C3" s="101" t="s">
        <v>548</v>
      </c>
    </row>
    <row r="4" spans="1:3">
      <c r="A4" s="261">
        <v>3</v>
      </c>
      <c r="B4" s="295" t="s">
        <v>549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646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79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0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550</v>
      </c>
    </row>
    <row r="56" spans="1:3">
      <c r="A56" s="265">
        <v>55</v>
      </c>
      <c r="B56" s="273" t="s">
        <v>183</v>
      </c>
      <c r="C56" s="183" t="s">
        <v>550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1" t="s">
        <v>199</v>
      </c>
    </row>
    <row r="71" spans="1:3">
      <c r="A71" s="261">
        <v>70</v>
      </c>
      <c r="B71" s="272" t="s">
        <v>200</v>
      </c>
      <c r="C71" s="381" t="s">
        <v>199</v>
      </c>
    </row>
    <row r="72" spans="1:3">
      <c r="A72" s="261">
        <v>71</v>
      </c>
      <c r="B72" s="272" t="s">
        <v>201</v>
      </c>
      <c r="C72" s="381" t="s">
        <v>199</v>
      </c>
    </row>
    <row r="73" spans="1:3">
      <c r="A73" s="261">
        <v>72</v>
      </c>
      <c r="B73" s="272" t="s">
        <v>202</v>
      </c>
      <c r="C73" s="381" t="s">
        <v>199</v>
      </c>
    </row>
    <row r="74" spans="1:3">
      <c r="A74" s="261">
        <v>73</v>
      </c>
      <c r="B74" s="272" t="s">
        <v>203</v>
      </c>
      <c r="C74" s="381" t="s">
        <v>199</v>
      </c>
    </row>
    <row r="75" spans="1:3">
      <c r="A75" s="261">
        <v>74</v>
      </c>
      <c r="B75" s="272" t="s">
        <v>204</v>
      </c>
      <c r="C75" s="381" t="s">
        <v>199</v>
      </c>
    </row>
    <row r="76" spans="1:3">
      <c r="A76" s="261">
        <v>75</v>
      </c>
      <c r="B76" s="272" t="s">
        <v>205</v>
      </c>
      <c r="C76" s="381" t="s">
        <v>199</v>
      </c>
    </row>
    <row r="77" spans="1:3">
      <c r="A77" s="261">
        <v>76</v>
      </c>
      <c r="B77" s="262" t="s">
        <v>206</v>
      </c>
      <c r="C77" s="381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548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551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2" t="s">
        <v>276</v>
      </c>
      <c r="C140" s="101" t="s">
        <v>277</v>
      </c>
    </row>
    <row r="141" spans="1:3">
      <c r="A141" s="261">
        <v>140</v>
      </c>
      <c r="B141" s="383" t="s">
        <v>278</v>
      </c>
      <c r="C141" s="101" t="s">
        <v>277</v>
      </c>
    </row>
    <row r="142" spans="1:3">
      <c r="A142" s="261">
        <v>141</v>
      </c>
      <c r="B142" s="383" t="s">
        <v>279</v>
      </c>
      <c r="C142" s="101" t="s">
        <v>277</v>
      </c>
    </row>
    <row r="143" spans="1:3">
      <c r="A143" s="261">
        <v>142</v>
      </c>
      <c r="B143" s="383" t="s">
        <v>280</v>
      </c>
      <c r="C143" s="101" t="s">
        <v>277</v>
      </c>
    </row>
    <row r="144" spans="1:3">
      <c r="A144" s="261">
        <v>143</v>
      </c>
      <c r="B144" s="383" t="s">
        <v>281</v>
      </c>
      <c r="C144" s="101" t="s">
        <v>277</v>
      </c>
    </row>
    <row r="145" spans="1:3">
      <c r="A145" s="261">
        <v>144</v>
      </c>
      <c r="B145" s="383" t="s">
        <v>282</v>
      </c>
      <c r="C145" s="101" t="s">
        <v>277</v>
      </c>
    </row>
    <row r="146" spans="1:3">
      <c r="A146" s="261">
        <v>145</v>
      </c>
      <c r="B146" s="383" t="s">
        <v>283</v>
      </c>
      <c r="C146" s="101" t="s">
        <v>277</v>
      </c>
    </row>
    <row r="147" spans="1:3">
      <c r="A147" s="261">
        <v>146</v>
      </c>
      <c r="B147" s="383" t="s">
        <v>284</v>
      </c>
      <c r="C147" s="101" t="s">
        <v>277</v>
      </c>
    </row>
    <row r="148" spans="1:3">
      <c r="A148" s="261">
        <v>147</v>
      </c>
      <c r="B148" s="383" t="s">
        <v>285</v>
      </c>
      <c r="C148" s="101" t="s">
        <v>277</v>
      </c>
    </row>
    <row r="149" spans="1:3">
      <c r="A149" s="261">
        <v>148</v>
      </c>
      <c r="B149" s="383" t="s">
        <v>286</v>
      </c>
      <c r="C149" s="101" t="s">
        <v>277</v>
      </c>
    </row>
    <row r="150" spans="1:3">
      <c r="A150" s="265">
        <v>149</v>
      </c>
      <c r="B150" s="384" t="s">
        <v>287</v>
      </c>
      <c r="C150" s="183" t="s">
        <v>277</v>
      </c>
    </row>
    <row r="151" spans="1:3">
      <c r="A151" s="261">
        <v>150</v>
      </c>
      <c r="B151" s="383" t="s">
        <v>288</v>
      </c>
      <c r="C151" s="101" t="s">
        <v>277</v>
      </c>
    </row>
    <row r="152" spans="1:3">
      <c r="A152" s="261">
        <v>151</v>
      </c>
      <c r="B152" s="385" t="s">
        <v>289</v>
      </c>
      <c r="C152" s="101" t="s">
        <v>277</v>
      </c>
    </row>
    <row r="153" spans="1:3">
      <c r="A153" s="261">
        <v>152</v>
      </c>
      <c r="B153" s="383" t="s">
        <v>290</v>
      </c>
      <c r="C153" s="101" t="s">
        <v>277</v>
      </c>
    </row>
    <row r="154" spans="1:3">
      <c r="A154" s="261">
        <v>153</v>
      </c>
      <c r="B154" s="383" t="s">
        <v>291</v>
      </c>
      <c r="C154" s="101" t="s">
        <v>277</v>
      </c>
    </row>
    <row r="155" spans="1:3">
      <c r="A155" s="261">
        <v>154</v>
      </c>
      <c r="B155" s="385" t="s">
        <v>292</v>
      </c>
      <c r="C155" s="101" t="s">
        <v>277</v>
      </c>
    </row>
    <row r="156" spans="1:3">
      <c r="A156" s="261">
        <v>155</v>
      </c>
      <c r="B156" s="385" t="s">
        <v>293</v>
      </c>
      <c r="C156" s="101" t="s">
        <v>277</v>
      </c>
    </row>
    <row r="157" spans="1:3">
      <c r="A157" s="261">
        <v>156</v>
      </c>
      <c r="B157" s="385" t="s">
        <v>294</v>
      </c>
      <c r="C157" s="101" t="s">
        <v>277</v>
      </c>
    </row>
    <row r="158" spans="1:3">
      <c r="A158" s="261">
        <v>157</v>
      </c>
      <c r="B158" s="383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6" t="s">
        <v>300</v>
      </c>
      <c r="C162" s="379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7" t="s">
        <v>303</v>
      </c>
      <c r="C165" s="101" t="s">
        <v>199</v>
      </c>
    </row>
    <row r="166" spans="1:3">
      <c r="A166" s="261">
        <v>165</v>
      </c>
      <c r="B166" s="388" t="s">
        <v>304</v>
      </c>
      <c r="C166" s="101" t="s">
        <v>647</v>
      </c>
    </row>
    <row r="167" spans="1:3">
      <c r="A167" s="261">
        <v>166</v>
      </c>
      <c r="B167" s="388" t="s">
        <v>305</v>
      </c>
      <c r="C167" s="101" t="s">
        <v>647</v>
      </c>
    </row>
    <row r="168" spans="1:3" ht="15.75" thickBot="1">
      <c r="A168" s="270">
        <v>167</v>
      </c>
      <c r="B168" s="389" t="s">
        <v>306</v>
      </c>
      <c r="C168" s="108" t="s">
        <v>647</v>
      </c>
    </row>
    <row r="169" spans="1:3">
      <c r="A169" s="260">
        <v>168</v>
      </c>
      <c r="B169" s="390" t="s">
        <v>307</v>
      </c>
      <c r="C169" s="379" t="s">
        <v>647</v>
      </c>
    </row>
    <row r="170" spans="1:3">
      <c r="A170" s="261">
        <v>169</v>
      </c>
      <c r="B170" s="388" t="s">
        <v>308</v>
      </c>
      <c r="C170" s="101" t="s">
        <v>647</v>
      </c>
    </row>
    <row r="171" spans="1:3">
      <c r="A171" s="261">
        <v>170</v>
      </c>
      <c r="B171" s="388" t="s">
        <v>309</v>
      </c>
      <c r="C171" s="101" t="s">
        <v>647</v>
      </c>
    </row>
    <row r="172" spans="1:3">
      <c r="A172" s="261">
        <v>171</v>
      </c>
      <c r="B172" s="388" t="s">
        <v>310</v>
      </c>
      <c r="C172" s="101" t="s">
        <v>647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79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648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79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1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2" t="s">
        <v>341</v>
      </c>
      <c r="C202" s="379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3" t="s">
        <v>359</v>
      </c>
      <c r="C222" s="394" t="s">
        <v>360</v>
      </c>
    </row>
    <row r="223" spans="1:3">
      <c r="A223" s="261">
        <v>222</v>
      </c>
      <c r="B223" s="393" t="s">
        <v>361</v>
      </c>
      <c r="C223" s="394" t="s">
        <v>360</v>
      </c>
    </row>
    <row r="224" spans="1:3">
      <c r="A224" s="261">
        <v>223</v>
      </c>
      <c r="B224" s="393" t="s">
        <v>362</v>
      </c>
      <c r="C224" s="394" t="s">
        <v>360</v>
      </c>
    </row>
    <row r="225" spans="1:3">
      <c r="A225" s="261">
        <v>224</v>
      </c>
      <c r="B225" s="393" t="s">
        <v>363</v>
      </c>
      <c r="C225" s="394" t="s">
        <v>360</v>
      </c>
    </row>
    <row r="226" spans="1:3">
      <c r="A226" s="261">
        <v>225</v>
      </c>
      <c r="B226" s="393" t="s">
        <v>364</v>
      </c>
      <c r="C226" s="394" t="s">
        <v>360</v>
      </c>
    </row>
    <row r="227" spans="1:3">
      <c r="A227" s="261">
        <v>226</v>
      </c>
      <c r="B227" s="353" t="s">
        <v>365</v>
      </c>
      <c r="C227" s="394" t="s">
        <v>366</v>
      </c>
    </row>
    <row r="228" spans="1:3">
      <c r="A228" s="261">
        <v>227</v>
      </c>
      <c r="B228" s="353" t="s">
        <v>367</v>
      </c>
      <c r="C228" s="394" t="s">
        <v>366</v>
      </c>
    </row>
    <row r="229" spans="1:3">
      <c r="A229" s="261">
        <v>228</v>
      </c>
      <c r="B229" s="353" t="s">
        <v>368</v>
      </c>
      <c r="C229" s="394" t="s">
        <v>366</v>
      </c>
    </row>
    <row r="230" spans="1:3">
      <c r="A230" s="261">
        <v>229</v>
      </c>
      <c r="B230" s="353" t="s">
        <v>369</v>
      </c>
      <c r="C230" s="394" t="s">
        <v>366</v>
      </c>
    </row>
    <row r="231" spans="1:3">
      <c r="A231" s="261">
        <v>230</v>
      </c>
      <c r="B231" s="353" t="s">
        <v>370</v>
      </c>
      <c r="C231" s="394" t="s">
        <v>267</v>
      </c>
    </row>
    <row r="232" spans="1:3">
      <c r="A232" s="261">
        <v>231</v>
      </c>
      <c r="B232" s="353" t="s">
        <v>371</v>
      </c>
      <c r="C232" s="394" t="s">
        <v>366</v>
      </c>
    </row>
    <row r="233" spans="1:3">
      <c r="A233" s="261">
        <v>232</v>
      </c>
      <c r="B233" s="353" t="s">
        <v>372</v>
      </c>
      <c r="C233" s="394" t="s">
        <v>366</v>
      </c>
    </row>
    <row r="234" spans="1:3">
      <c r="A234" s="261">
        <v>233</v>
      </c>
      <c r="B234" s="353" t="s">
        <v>373</v>
      </c>
      <c r="C234" s="394" t="s">
        <v>366</v>
      </c>
    </row>
    <row r="235" spans="1:3">
      <c r="A235" s="261">
        <v>234</v>
      </c>
      <c r="B235" s="353" t="s">
        <v>374</v>
      </c>
      <c r="C235" s="394" t="s">
        <v>366</v>
      </c>
    </row>
    <row r="236" spans="1:3">
      <c r="A236" s="261">
        <v>235</v>
      </c>
      <c r="B236" s="353" t="s">
        <v>375</v>
      </c>
      <c r="C236" s="394" t="s">
        <v>366</v>
      </c>
    </row>
    <row r="237" spans="1:3" ht="14.45" customHeight="1">
      <c r="A237" s="267">
        <v>236</v>
      </c>
      <c r="B237" s="262" t="s">
        <v>552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5">
        <v>239</v>
      </c>
      <c r="B240" s="271" t="s">
        <v>379</v>
      </c>
      <c r="C240" s="396" t="s">
        <v>131</v>
      </c>
    </row>
    <row r="241" spans="1:3">
      <c r="A241" s="275">
        <v>240</v>
      </c>
      <c r="B241" s="269" t="s">
        <v>380</v>
      </c>
      <c r="C241" s="379" t="s">
        <v>376</v>
      </c>
    </row>
    <row r="242" spans="1:3">
      <c r="A242" s="267">
        <v>241</v>
      </c>
      <c r="B242" s="262" t="s">
        <v>381</v>
      </c>
      <c r="C242" s="101" t="s">
        <v>649</v>
      </c>
    </row>
    <row r="243" spans="1:3">
      <c r="A243" s="267">
        <v>242</v>
      </c>
      <c r="B243" s="268" t="s">
        <v>382</v>
      </c>
      <c r="C243" s="121" t="s">
        <v>649</v>
      </c>
    </row>
    <row r="244" spans="1:3">
      <c r="A244" s="267">
        <v>243</v>
      </c>
      <c r="B244" s="268" t="s">
        <v>383</v>
      </c>
      <c r="C244" s="101" t="s">
        <v>649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650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650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650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548</v>
      </c>
    </row>
    <row r="263" spans="1:3">
      <c r="A263" s="261">
        <v>262</v>
      </c>
      <c r="B263" s="262" t="s">
        <v>405</v>
      </c>
      <c r="C263" s="101" t="s">
        <v>548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649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649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553</v>
      </c>
    </row>
    <row r="273" spans="1:3">
      <c r="A273" s="261">
        <v>272</v>
      </c>
      <c r="B273" s="268" t="s">
        <v>417</v>
      </c>
      <c r="C273" s="101" t="s">
        <v>553</v>
      </c>
    </row>
    <row r="274" spans="1:3">
      <c r="A274" s="261">
        <v>273</v>
      </c>
      <c r="B274" s="268" t="s">
        <v>418</v>
      </c>
      <c r="C274" s="121" t="s">
        <v>649</v>
      </c>
    </row>
    <row r="275" spans="1:3">
      <c r="A275" s="261">
        <v>274</v>
      </c>
      <c r="B275" s="268" t="s">
        <v>419</v>
      </c>
      <c r="C275" s="101" t="s">
        <v>553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649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647</v>
      </c>
    </row>
    <row r="293" spans="1:3">
      <c r="A293" s="261">
        <v>292</v>
      </c>
      <c r="B293" s="262" t="s">
        <v>439</v>
      </c>
      <c r="C293" s="101" t="s">
        <v>647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5" t="s">
        <v>554</v>
      </c>
      <c r="C295" s="101" t="s">
        <v>390</v>
      </c>
    </row>
    <row r="296" spans="1:3">
      <c r="A296" s="101">
        <v>295</v>
      </c>
      <c r="B296" s="295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548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553</v>
      </c>
    </row>
    <row r="303" spans="1:3">
      <c r="A303" s="261">
        <v>302</v>
      </c>
      <c r="B303" s="262" t="s">
        <v>465</v>
      </c>
      <c r="C303" s="101" t="s">
        <v>553</v>
      </c>
    </row>
    <row r="304" spans="1:3">
      <c r="A304" s="261">
        <v>303</v>
      </c>
      <c r="B304" s="262" t="s">
        <v>466</v>
      </c>
      <c r="C304" s="101" t="s">
        <v>553</v>
      </c>
    </row>
    <row r="305" spans="1:3">
      <c r="A305" s="261">
        <v>304</v>
      </c>
      <c r="B305" s="262" t="s">
        <v>467</v>
      </c>
      <c r="C305" s="101" t="s">
        <v>553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553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79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650</v>
      </c>
    </row>
    <row r="332" spans="1:3">
      <c r="A332" s="261">
        <v>331</v>
      </c>
      <c r="B332" s="262" t="s">
        <v>494</v>
      </c>
      <c r="C332" s="121" t="s">
        <v>650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79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647</v>
      </c>
    </row>
    <row r="365" spans="1:3">
      <c r="A365" s="261">
        <v>364</v>
      </c>
      <c r="B365" s="262" t="s">
        <v>531</v>
      </c>
      <c r="C365" s="101" t="s">
        <v>647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555</v>
      </c>
      <c r="C370" s="101" t="s">
        <v>137</v>
      </c>
    </row>
    <row r="371" spans="1:3">
      <c r="A371" s="261">
        <v>370</v>
      </c>
      <c r="B371" s="262" t="s">
        <v>546</v>
      </c>
      <c r="C371" s="101" t="s">
        <v>208</v>
      </c>
    </row>
    <row r="372" spans="1:3" ht="15.75" thickBot="1">
      <c r="A372" s="270">
        <v>371</v>
      </c>
      <c r="B372" s="271" t="s">
        <v>547</v>
      </c>
      <c r="C372" s="108" t="s">
        <v>423</v>
      </c>
    </row>
    <row r="373" spans="1:3">
      <c r="A373" s="260">
        <v>372</v>
      </c>
      <c r="B373" s="269" t="s">
        <v>556</v>
      </c>
      <c r="C373" s="379" t="s">
        <v>199</v>
      </c>
    </row>
    <row r="374" spans="1:3">
      <c r="A374" s="261">
        <v>373</v>
      </c>
      <c r="B374" s="262" t="s">
        <v>557</v>
      </c>
      <c r="C374" s="101" t="s">
        <v>647</v>
      </c>
    </row>
    <row r="375" spans="1:3">
      <c r="A375" s="261">
        <v>374</v>
      </c>
      <c r="B375" s="262" t="s">
        <v>558</v>
      </c>
      <c r="C375" s="101" t="s">
        <v>559</v>
      </c>
    </row>
    <row r="376" spans="1:3">
      <c r="A376" s="261">
        <v>375</v>
      </c>
      <c r="B376" s="262" t="s">
        <v>560</v>
      </c>
      <c r="C376" s="101" t="s">
        <v>559</v>
      </c>
    </row>
    <row r="377" spans="1:3">
      <c r="A377" s="261">
        <v>376</v>
      </c>
      <c r="B377" s="262" t="s">
        <v>561</v>
      </c>
      <c r="C377" s="101" t="s">
        <v>559</v>
      </c>
    </row>
    <row r="378" spans="1:3">
      <c r="A378" s="261">
        <v>377</v>
      </c>
      <c r="B378" s="262" t="s">
        <v>562</v>
      </c>
      <c r="C378" s="101" t="s">
        <v>208</v>
      </c>
    </row>
    <row r="379" spans="1:3">
      <c r="A379" s="261">
        <v>378</v>
      </c>
      <c r="B379" s="262" t="s">
        <v>563</v>
      </c>
      <c r="C379" s="101" t="s">
        <v>176</v>
      </c>
    </row>
    <row r="380" spans="1:3">
      <c r="A380" s="261">
        <v>379</v>
      </c>
      <c r="B380" s="262" t="s">
        <v>564</v>
      </c>
      <c r="C380" s="101" t="s">
        <v>176</v>
      </c>
    </row>
    <row r="381" spans="1:3">
      <c r="A381" s="261">
        <v>380</v>
      </c>
      <c r="B381" s="262" t="s">
        <v>565</v>
      </c>
      <c r="C381" s="101" t="s">
        <v>208</v>
      </c>
    </row>
    <row r="382" spans="1:3">
      <c r="A382" s="261">
        <v>381</v>
      </c>
      <c r="B382" s="262" t="s">
        <v>566</v>
      </c>
      <c r="C382" s="101" t="s">
        <v>553</v>
      </c>
    </row>
    <row r="383" spans="1:3">
      <c r="A383" s="261">
        <v>382</v>
      </c>
      <c r="B383" s="262" t="s">
        <v>567</v>
      </c>
      <c r="C383" s="101" t="s">
        <v>553</v>
      </c>
    </row>
    <row r="384" spans="1:3">
      <c r="A384" s="261">
        <v>383</v>
      </c>
      <c r="B384" s="262" t="s">
        <v>568</v>
      </c>
      <c r="C384" s="101" t="s">
        <v>137</v>
      </c>
    </row>
    <row r="385" spans="1:3" ht="15.75" thickBot="1">
      <c r="A385" s="270">
        <v>384</v>
      </c>
      <c r="B385" s="271" t="s">
        <v>569</v>
      </c>
      <c r="C385" s="108" t="s">
        <v>137</v>
      </c>
    </row>
    <row r="386" spans="1:3">
      <c r="A386" s="260">
        <v>385</v>
      </c>
      <c r="B386" s="269" t="s">
        <v>570</v>
      </c>
      <c r="C386" s="379" t="s">
        <v>337</v>
      </c>
    </row>
    <row r="387" spans="1:3">
      <c r="A387" s="261">
        <v>386</v>
      </c>
      <c r="B387" s="262" t="s">
        <v>571</v>
      </c>
      <c r="C387" s="101" t="s">
        <v>221</v>
      </c>
    </row>
    <row r="388" spans="1:3">
      <c r="A388" s="261">
        <v>387</v>
      </c>
      <c r="B388" s="262" t="s">
        <v>572</v>
      </c>
      <c r="C388" s="101" t="s">
        <v>221</v>
      </c>
    </row>
    <row r="389" spans="1:3">
      <c r="A389" s="261">
        <v>388</v>
      </c>
      <c r="B389" s="262" t="s">
        <v>573</v>
      </c>
      <c r="C389" s="101" t="s">
        <v>221</v>
      </c>
    </row>
    <row r="390" spans="1:3">
      <c r="A390" s="261">
        <v>389</v>
      </c>
      <c r="B390" s="262" t="s">
        <v>574</v>
      </c>
      <c r="C390" s="101" t="s">
        <v>553</v>
      </c>
    </row>
    <row r="391" spans="1:3">
      <c r="A391" s="261">
        <v>390</v>
      </c>
      <c r="B391" s="262" t="s">
        <v>575</v>
      </c>
      <c r="C391" s="101" t="s">
        <v>553</v>
      </c>
    </row>
    <row r="392" spans="1:3">
      <c r="A392" s="261">
        <v>391</v>
      </c>
      <c r="B392" s="262" t="s">
        <v>576</v>
      </c>
      <c r="C392" s="101" t="s">
        <v>577</v>
      </c>
    </row>
    <row r="393" spans="1:3" ht="15.75" thickBot="1">
      <c r="A393" s="263">
        <v>392</v>
      </c>
      <c r="B393" s="264" t="s">
        <v>578</v>
      </c>
      <c r="C393" s="397" t="s">
        <v>252</v>
      </c>
    </row>
    <row r="394" spans="1:3">
      <c r="A394" s="265">
        <v>393</v>
      </c>
      <c r="B394" s="273" t="s">
        <v>579</v>
      </c>
      <c r="C394" s="183" t="s">
        <v>252</v>
      </c>
    </row>
    <row r="395" spans="1:3">
      <c r="A395" s="261">
        <v>394</v>
      </c>
      <c r="B395" s="262" t="s">
        <v>580</v>
      </c>
      <c r="C395" s="101" t="s">
        <v>252</v>
      </c>
    </row>
    <row r="396" spans="1:3">
      <c r="A396" s="261">
        <v>395</v>
      </c>
      <c r="B396" s="262" t="s">
        <v>581</v>
      </c>
      <c r="C396" s="101" t="s">
        <v>252</v>
      </c>
    </row>
    <row r="397" spans="1:3">
      <c r="A397" s="261">
        <v>396</v>
      </c>
      <c r="B397" s="262" t="s">
        <v>582</v>
      </c>
      <c r="C397" s="101" t="s">
        <v>347</v>
      </c>
    </row>
    <row r="398" spans="1:3">
      <c r="A398" s="261">
        <v>397</v>
      </c>
      <c r="B398" s="262" t="s">
        <v>583</v>
      </c>
      <c r="C398" s="101" t="s">
        <v>267</v>
      </c>
    </row>
    <row r="399" spans="1:3">
      <c r="A399" s="261">
        <v>398</v>
      </c>
      <c r="B399" s="262" t="s">
        <v>584</v>
      </c>
      <c r="C399" s="101" t="s">
        <v>267</v>
      </c>
    </row>
    <row r="400" spans="1:3">
      <c r="A400" s="261">
        <v>399</v>
      </c>
      <c r="B400" s="262" t="s">
        <v>585</v>
      </c>
      <c r="C400" s="101" t="s">
        <v>267</v>
      </c>
    </row>
    <row r="401" spans="1:3">
      <c r="A401" s="261">
        <v>400</v>
      </c>
      <c r="B401" s="262" t="s">
        <v>586</v>
      </c>
      <c r="C401" s="101" t="s">
        <v>396</v>
      </c>
    </row>
    <row r="402" spans="1:3">
      <c r="A402" s="261">
        <v>401</v>
      </c>
      <c r="B402" s="262" t="s">
        <v>587</v>
      </c>
      <c r="C402" s="101" t="s">
        <v>213</v>
      </c>
    </row>
    <row r="403" spans="1:3">
      <c r="A403" s="261">
        <v>402</v>
      </c>
      <c r="B403" s="262" t="s">
        <v>588</v>
      </c>
      <c r="C403" s="101" t="s">
        <v>213</v>
      </c>
    </row>
    <row r="404" spans="1:3">
      <c r="A404" s="261">
        <v>403</v>
      </c>
      <c r="B404" s="262" t="s">
        <v>589</v>
      </c>
      <c r="C404" s="101" t="s">
        <v>213</v>
      </c>
    </row>
    <row r="405" spans="1:3">
      <c r="A405" s="261">
        <v>404</v>
      </c>
      <c r="B405" s="262" t="s">
        <v>590</v>
      </c>
      <c r="C405" s="101" t="s">
        <v>277</v>
      </c>
    </row>
    <row r="406" spans="1:3">
      <c r="A406" s="261">
        <v>405</v>
      </c>
      <c r="B406" s="262" t="s">
        <v>591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592</v>
      </c>
      <c r="C408" s="101" t="s">
        <v>366</v>
      </c>
    </row>
    <row r="409" spans="1:3">
      <c r="A409" s="261">
        <v>408</v>
      </c>
      <c r="B409" s="262" t="s">
        <v>593</v>
      </c>
      <c r="C409" s="101" t="s">
        <v>550</v>
      </c>
    </row>
    <row r="410" spans="1:3">
      <c r="A410" s="261">
        <v>409</v>
      </c>
      <c r="B410" s="262" t="s">
        <v>594</v>
      </c>
      <c r="C410" s="101" t="s">
        <v>553</v>
      </c>
    </row>
    <row r="411" spans="1:3">
      <c r="A411" s="261">
        <v>410</v>
      </c>
      <c r="B411" s="262" t="s">
        <v>595</v>
      </c>
      <c r="C411" s="101" t="s">
        <v>327</v>
      </c>
    </row>
    <row r="412" spans="1:3">
      <c r="A412" s="261">
        <v>411</v>
      </c>
      <c r="B412" s="262" t="s">
        <v>596</v>
      </c>
      <c r="C412" s="101" t="s">
        <v>327</v>
      </c>
    </row>
    <row r="413" spans="1:3">
      <c r="A413" s="261">
        <v>412</v>
      </c>
      <c r="B413" s="262" t="s">
        <v>597</v>
      </c>
      <c r="C413" s="101" t="s">
        <v>327</v>
      </c>
    </row>
    <row r="414" spans="1:3">
      <c r="A414" s="261">
        <v>413</v>
      </c>
      <c r="B414" s="262" t="s">
        <v>598</v>
      </c>
      <c r="C414" s="101" t="s">
        <v>131</v>
      </c>
    </row>
    <row r="415" spans="1:3">
      <c r="A415" s="261">
        <v>414</v>
      </c>
      <c r="B415" s="262" t="s">
        <v>599</v>
      </c>
      <c r="C415" s="101" t="s">
        <v>176</v>
      </c>
    </row>
    <row r="416" spans="1:3">
      <c r="A416" s="261">
        <v>415</v>
      </c>
      <c r="B416" s="262" t="s">
        <v>600</v>
      </c>
      <c r="C416" s="101" t="s">
        <v>548</v>
      </c>
    </row>
    <row r="417" spans="1:12">
      <c r="A417" s="261">
        <v>416</v>
      </c>
      <c r="B417" s="262" t="s">
        <v>601</v>
      </c>
      <c r="C417" s="101" t="s">
        <v>548</v>
      </c>
    </row>
    <row r="418" spans="1:12">
      <c r="A418" s="261">
        <v>417</v>
      </c>
      <c r="B418" s="262" t="s">
        <v>602</v>
      </c>
      <c r="C418" s="101" t="s">
        <v>548</v>
      </c>
    </row>
    <row r="419" spans="1:12">
      <c r="A419" s="261">
        <v>418</v>
      </c>
      <c r="B419" s="262" t="s">
        <v>603</v>
      </c>
      <c r="C419" s="101" t="s">
        <v>347</v>
      </c>
    </row>
    <row r="420" spans="1:12">
      <c r="A420" s="261">
        <v>419</v>
      </c>
      <c r="B420" s="262" t="s">
        <v>604</v>
      </c>
      <c r="C420" s="101" t="s">
        <v>347</v>
      </c>
    </row>
    <row r="421" spans="1:12">
      <c r="A421" s="261">
        <v>420</v>
      </c>
      <c r="B421" s="262" t="s">
        <v>605</v>
      </c>
      <c r="C421" s="101" t="s">
        <v>548</v>
      </c>
    </row>
    <row r="422" spans="1:12">
      <c r="A422" s="261">
        <v>421</v>
      </c>
      <c r="B422" s="262" t="s">
        <v>606</v>
      </c>
      <c r="C422" s="101" t="s">
        <v>131</v>
      </c>
    </row>
    <row r="423" spans="1:12">
      <c r="A423" s="261">
        <v>422</v>
      </c>
      <c r="B423" s="262" t="s">
        <v>607</v>
      </c>
      <c r="C423" s="101" t="s">
        <v>327</v>
      </c>
    </row>
    <row r="424" spans="1:12">
      <c r="A424" s="261">
        <v>423</v>
      </c>
      <c r="B424" s="262" t="s">
        <v>621</v>
      </c>
      <c r="C424" s="101" t="s">
        <v>277</v>
      </c>
    </row>
    <row r="425" spans="1:12">
      <c r="A425" s="261">
        <v>424</v>
      </c>
      <c r="B425" s="262" t="s">
        <v>651</v>
      </c>
      <c r="C425" s="101" t="s">
        <v>277</v>
      </c>
    </row>
    <row r="426" spans="1:12">
      <c r="A426" s="261">
        <v>425</v>
      </c>
      <c r="B426" s="262" t="s">
        <v>622</v>
      </c>
      <c r="C426" s="101" t="s">
        <v>277</v>
      </c>
    </row>
    <row r="427" spans="1:12">
      <c r="A427" s="261">
        <v>426</v>
      </c>
      <c r="B427" s="262" t="s">
        <v>623</v>
      </c>
      <c r="C427" s="101" t="s">
        <v>277</v>
      </c>
    </row>
    <row r="428" spans="1:12">
      <c r="A428" s="261">
        <v>427</v>
      </c>
      <c r="B428" s="262" t="s">
        <v>624</v>
      </c>
      <c r="C428" s="101" t="s">
        <v>137</v>
      </c>
    </row>
    <row r="429" spans="1:12">
      <c r="A429" s="261">
        <v>428</v>
      </c>
      <c r="B429" s="262" t="s">
        <v>625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626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627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628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629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630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652</v>
      </c>
      <c r="C435" s="101" t="s">
        <v>208</v>
      </c>
    </row>
    <row r="436" spans="1:12">
      <c r="A436" s="261">
        <v>435</v>
      </c>
      <c r="B436" s="262" t="s">
        <v>653</v>
      </c>
      <c r="C436" s="101" t="s">
        <v>208</v>
      </c>
    </row>
    <row r="437" spans="1:12">
      <c r="A437" s="261">
        <v>436</v>
      </c>
      <c r="B437" s="262" t="s">
        <v>654</v>
      </c>
      <c r="C437" s="101" t="s">
        <v>208</v>
      </c>
    </row>
    <row r="438" spans="1:12">
      <c r="A438" s="261">
        <v>437</v>
      </c>
      <c r="B438" s="262" t="s">
        <v>655</v>
      </c>
      <c r="C438" s="101" t="s">
        <v>176</v>
      </c>
    </row>
    <row r="439" spans="1:12">
      <c r="A439" s="261">
        <v>438</v>
      </c>
      <c r="B439" s="262" t="s">
        <v>656</v>
      </c>
      <c r="C439" s="101" t="s">
        <v>176</v>
      </c>
    </row>
    <row r="440" spans="1:12">
      <c r="A440" s="261">
        <v>439</v>
      </c>
      <c r="B440" s="262" t="s">
        <v>657</v>
      </c>
      <c r="C440" s="101" t="s">
        <v>176</v>
      </c>
    </row>
    <row r="441" spans="1:12">
      <c r="A441" s="261">
        <v>440</v>
      </c>
      <c r="B441" s="262" t="s">
        <v>658</v>
      </c>
      <c r="C441" s="267" t="s">
        <v>548</v>
      </c>
    </row>
    <row r="442" spans="1:12">
      <c r="A442" s="261">
        <v>441</v>
      </c>
      <c r="B442" s="262" t="s">
        <v>659</v>
      </c>
      <c r="C442" s="267" t="s">
        <v>548</v>
      </c>
    </row>
    <row r="443" spans="1:12">
      <c r="A443" s="261">
        <v>442</v>
      </c>
      <c r="B443" s="262" t="s">
        <v>660</v>
      </c>
      <c r="C443" s="267" t="s">
        <v>548</v>
      </c>
    </row>
    <row r="444" spans="1:12">
      <c r="A444" s="261">
        <v>443</v>
      </c>
      <c r="B444" s="262" t="s">
        <v>661</v>
      </c>
      <c r="C444" s="267" t="s">
        <v>337</v>
      </c>
    </row>
    <row r="445" spans="1:12">
      <c r="A445" s="261">
        <v>444</v>
      </c>
      <c r="B445" s="262" t="s">
        <v>662</v>
      </c>
      <c r="C445" s="267" t="s">
        <v>199</v>
      </c>
    </row>
    <row r="446" spans="1:12">
      <c r="A446" s="261">
        <v>445</v>
      </c>
      <c r="B446" s="262" t="s">
        <v>663</v>
      </c>
      <c r="C446" s="267" t="s">
        <v>199</v>
      </c>
    </row>
    <row r="447" spans="1:12">
      <c r="A447" s="261">
        <v>446</v>
      </c>
      <c r="B447" s="262" t="s">
        <v>664</v>
      </c>
      <c r="C447" s="267" t="s">
        <v>376</v>
      </c>
    </row>
    <row r="448" spans="1:12">
      <c r="A448" s="261">
        <v>447</v>
      </c>
      <c r="B448" s="262" t="s">
        <v>665</v>
      </c>
      <c r="C448" s="267" t="s">
        <v>213</v>
      </c>
    </row>
    <row r="449" spans="1:3">
      <c r="A449" s="261">
        <v>448</v>
      </c>
      <c r="B449" s="262" t="s">
        <v>666</v>
      </c>
      <c r="C449" s="267" t="s">
        <v>213</v>
      </c>
    </row>
    <row r="450" spans="1:3">
      <c r="A450" s="261">
        <v>449</v>
      </c>
      <c r="B450" s="262" t="s">
        <v>667</v>
      </c>
      <c r="C450" s="267" t="s">
        <v>238</v>
      </c>
    </row>
    <row r="451" spans="1:3">
      <c r="A451" s="121">
        <v>450</v>
      </c>
      <c r="B451" s="266" t="s">
        <v>668</v>
      </c>
      <c r="C451" s="267" t="s">
        <v>137</v>
      </c>
    </row>
    <row r="452" spans="1:3">
      <c r="A452" s="261">
        <v>451</v>
      </c>
      <c r="B452" s="262" t="s">
        <v>669</v>
      </c>
      <c r="C452" s="267" t="s">
        <v>208</v>
      </c>
    </row>
    <row r="453" spans="1:3">
      <c r="A453" s="261">
        <v>452</v>
      </c>
      <c r="B453" s="262" t="s">
        <v>670</v>
      </c>
      <c r="C453" s="267" t="s">
        <v>208</v>
      </c>
    </row>
    <row r="454" spans="1:3">
      <c r="A454" s="261">
        <v>453</v>
      </c>
      <c r="B454" s="262" t="s">
        <v>671</v>
      </c>
      <c r="C454" s="267" t="s">
        <v>208</v>
      </c>
    </row>
    <row r="455" spans="1:3">
      <c r="A455" s="261">
        <v>454</v>
      </c>
      <c r="B455" s="262" t="s">
        <v>672</v>
      </c>
      <c r="C455" s="267" t="s">
        <v>208</v>
      </c>
    </row>
    <row r="456" spans="1:3">
      <c r="A456" s="261">
        <v>455</v>
      </c>
      <c r="B456" s="262" t="s">
        <v>673</v>
      </c>
      <c r="C456" s="267" t="s">
        <v>208</v>
      </c>
    </row>
    <row r="457" spans="1:3">
      <c r="A457" s="261">
        <v>456</v>
      </c>
      <c r="B457" s="262" t="s">
        <v>674</v>
      </c>
      <c r="C457" s="267" t="s">
        <v>208</v>
      </c>
    </row>
    <row r="458" spans="1:3">
      <c r="A458" s="261">
        <v>457</v>
      </c>
      <c r="B458" s="262" t="s">
        <v>675</v>
      </c>
      <c r="C458" s="267" t="s">
        <v>208</v>
      </c>
    </row>
    <row r="459" spans="1:3">
      <c r="A459" s="261">
        <v>458</v>
      </c>
      <c r="B459" s="262" t="s">
        <v>676</v>
      </c>
      <c r="C459" s="267" t="s">
        <v>137</v>
      </c>
    </row>
    <row r="460" spans="1:3">
      <c r="A460" s="261">
        <v>459</v>
      </c>
      <c r="B460" s="262" t="s">
        <v>677</v>
      </c>
      <c r="C460" s="267" t="s">
        <v>647</v>
      </c>
    </row>
    <row r="461" spans="1:3">
      <c r="A461" s="261">
        <v>460</v>
      </c>
      <c r="B461" s="262" t="s">
        <v>678</v>
      </c>
      <c r="C461" s="267" t="s">
        <v>647</v>
      </c>
    </row>
    <row r="462" spans="1:3">
      <c r="A462" s="261">
        <v>461</v>
      </c>
      <c r="B462" s="262" t="s">
        <v>679</v>
      </c>
      <c r="C462" s="267" t="s">
        <v>647</v>
      </c>
    </row>
    <row r="463" spans="1:3">
      <c r="A463" s="261">
        <v>462</v>
      </c>
      <c r="B463" s="262" t="s">
        <v>680</v>
      </c>
      <c r="C463" s="267" t="s">
        <v>245</v>
      </c>
    </row>
    <row r="464" spans="1:3">
      <c r="A464" s="261">
        <v>463</v>
      </c>
      <c r="B464" s="262" t="s">
        <v>681</v>
      </c>
      <c r="C464" s="267" t="s">
        <v>647</v>
      </c>
    </row>
    <row r="465" spans="1:3">
      <c r="A465" s="261">
        <v>464</v>
      </c>
      <c r="B465" s="262" t="s">
        <v>682</v>
      </c>
      <c r="C465" s="267" t="s">
        <v>238</v>
      </c>
    </row>
    <row r="466" spans="1:3">
      <c r="A466" s="121">
        <v>465</v>
      </c>
      <c r="B466" s="266" t="s">
        <v>683</v>
      </c>
      <c r="C466" s="267" t="s">
        <v>176</v>
      </c>
    </row>
    <row r="467" spans="1:3">
      <c r="A467" s="261">
        <v>466</v>
      </c>
      <c r="B467" s="262" t="s">
        <v>684</v>
      </c>
      <c r="C467" s="267" t="s">
        <v>412</v>
      </c>
    </row>
    <row r="468" spans="1:3">
      <c r="A468" s="261">
        <v>467</v>
      </c>
      <c r="B468" s="262" t="s">
        <v>685</v>
      </c>
      <c r="C468" s="267" t="s">
        <v>412</v>
      </c>
    </row>
    <row r="469" spans="1:3">
      <c r="A469" s="261">
        <v>468</v>
      </c>
      <c r="B469" s="262" t="s">
        <v>686</v>
      </c>
      <c r="C469" s="267" t="s">
        <v>412</v>
      </c>
    </row>
    <row r="470" spans="1:3">
      <c r="A470" s="261">
        <v>469</v>
      </c>
      <c r="B470" s="262" t="s">
        <v>687</v>
      </c>
      <c r="C470" s="267" t="s">
        <v>412</v>
      </c>
    </row>
    <row r="471" spans="1:3" ht="30">
      <c r="A471" s="261">
        <v>470</v>
      </c>
      <c r="B471" s="398" t="s">
        <v>688</v>
      </c>
      <c r="C471" s="267" t="s">
        <v>277</v>
      </c>
    </row>
    <row r="472" spans="1:3">
      <c r="A472" s="261">
        <v>471</v>
      </c>
      <c r="B472" s="262" t="s">
        <v>689</v>
      </c>
      <c r="C472" s="267" t="s">
        <v>277</v>
      </c>
    </row>
    <row r="473" spans="1:3">
      <c r="A473" s="261">
        <v>472</v>
      </c>
      <c r="B473" s="262" t="s">
        <v>690</v>
      </c>
      <c r="C473" s="267" t="s">
        <v>277</v>
      </c>
    </row>
    <row r="474" spans="1:3">
      <c r="A474" s="121">
        <v>473</v>
      </c>
      <c r="B474" s="266" t="s">
        <v>691</v>
      </c>
      <c r="C474" s="267" t="s">
        <v>277</v>
      </c>
    </row>
    <row r="475" spans="1:3">
      <c r="A475" s="261">
        <v>474</v>
      </c>
      <c r="B475" s="262" t="s">
        <v>692</v>
      </c>
      <c r="C475" s="267" t="s">
        <v>548</v>
      </c>
    </row>
    <row r="476" spans="1:3">
      <c r="A476" s="261">
        <v>475</v>
      </c>
      <c r="B476" s="266" t="s">
        <v>693</v>
      </c>
      <c r="C476" s="267" t="s">
        <v>318</v>
      </c>
    </row>
    <row r="477" spans="1:3">
      <c r="A477" s="261">
        <v>476</v>
      </c>
      <c r="B477" s="262" t="s">
        <v>694</v>
      </c>
      <c r="C477" s="267" t="s">
        <v>548</v>
      </c>
    </row>
    <row r="478" spans="1:3">
      <c r="A478" s="121">
        <v>477</v>
      </c>
      <c r="B478" s="262" t="s">
        <v>695</v>
      </c>
      <c r="C478" s="267" t="s">
        <v>318</v>
      </c>
    </row>
    <row r="479" spans="1:3">
      <c r="A479" s="261">
        <v>478</v>
      </c>
      <c r="B479" s="262" t="s">
        <v>696</v>
      </c>
      <c r="C479" s="267" t="s">
        <v>318</v>
      </c>
    </row>
    <row r="480" spans="1:3">
      <c r="A480" s="261">
        <v>479</v>
      </c>
      <c r="B480" s="262" t="s">
        <v>697</v>
      </c>
      <c r="C480" s="267" t="s">
        <v>238</v>
      </c>
    </row>
    <row r="481" spans="1:3">
      <c r="A481" s="261">
        <v>480</v>
      </c>
      <c r="B481" s="262" t="s">
        <v>698</v>
      </c>
      <c r="C481" s="267" t="s">
        <v>699</v>
      </c>
    </row>
    <row r="482" spans="1:3">
      <c r="A482" s="261">
        <v>481</v>
      </c>
      <c r="B482" s="262" t="s">
        <v>700</v>
      </c>
      <c r="C482" s="267" t="s">
        <v>699</v>
      </c>
    </row>
    <row r="483" spans="1:3">
      <c r="A483" s="261">
        <v>482</v>
      </c>
      <c r="B483" s="262" t="s">
        <v>701</v>
      </c>
      <c r="C483" s="267" t="s">
        <v>699</v>
      </c>
    </row>
    <row r="484" spans="1:3">
      <c r="A484" s="261">
        <v>483</v>
      </c>
      <c r="B484" s="262" t="s">
        <v>702</v>
      </c>
      <c r="C484" s="267" t="s">
        <v>699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703</v>
      </c>
      <c r="C499" s="267" t="s">
        <v>548</v>
      </c>
    </row>
    <row r="500" spans="1:3">
      <c r="A500" s="261">
        <v>500</v>
      </c>
      <c r="B500" s="262" t="s">
        <v>704</v>
      </c>
      <c r="C500" s="267" t="s">
        <v>548</v>
      </c>
    </row>
    <row r="501" spans="1:3">
      <c r="A501" s="261">
        <v>501</v>
      </c>
      <c r="B501" s="262" t="s">
        <v>705</v>
      </c>
      <c r="C501" s="267" t="s">
        <v>548</v>
      </c>
    </row>
    <row r="502" spans="1:3">
      <c r="A502" s="261">
        <v>502</v>
      </c>
      <c r="B502" s="262" t="s">
        <v>706</v>
      </c>
      <c r="C502" s="267" t="s">
        <v>390</v>
      </c>
    </row>
    <row r="503" spans="1:3">
      <c r="A503" s="261">
        <v>503</v>
      </c>
      <c r="B503" s="262" t="s">
        <v>707</v>
      </c>
      <c r="C503" s="267" t="s">
        <v>208</v>
      </c>
    </row>
    <row r="504" spans="1:3">
      <c r="A504" s="261">
        <v>504</v>
      </c>
      <c r="B504" s="262" t="s">
        <v>708</v>
      </c>
      <c r="C504" s="267" t="s">
        <v>208</v>
      </c>
    </row>
    <row r="505" spans="1:3">
      <c r="A505" s="261">
        <v>505</v>
      </c>
      <c r="B505" s="262" t="s">
        <v>709</v>
      </c>
      <c r="C505" s="267" t="s">
        <v>208</v>
      </c>
    </row>
    <row r="506" spans="1:3">
      <c r="A506" s="261">
        <v>506</v>
      </c>
      <c r="B506" s="262" t="s">
        <v>710</v>
      </c>
      <c r="C506" s="267" t="s">
        <v>208</v>
      </c>
    </row>
    <row r="507" spans="1:3">
      <c r="A507" s="261">
        <v>507</v>
      </c>
      <c r="B507" s="262" t="s">
        <v>711</v>
      </c>
      <c r="C507" s="267" t="s">
        <v>208</v>
      </c>
    </row>
    <row r="508" spans="1:3">
      <c r="A508" s="261">
        <v>508</v>
      </c>
      <c r="B508" s="262" t="s">
        <v>712</v>
      </c>
      <c r="C508" s="267" t="s">
        <v>208</v>
      </c>
    </row>
    <row r="509" spans="1:3">
      <c r="A509" s="261">
        <v>509</v>
      </c>
      <c r="B509" s="262" t="s">
        <v>713</v>
      </c>
      <c r="C509" s="267" t="s">
        <v>646</v>
      </c>
    </row>
    <row r="510" spans="1:3">
      <c r="A510" s="261">
        <v>510</v>
      </c>
      <c r="B510" s="262" t="s">
        <v>714</v>
      </c>
      <c r="C510" s="267" t="s">
        <v>646</v>
      </c>
    </row>
    <row r="511" spans="1:3">
      <c r="A511" s="261">
        <v>511</v>
      </c>
      <c r="B511" s="262" t="s">
        <v>715</v>
      </c>
      <c r="C511" s="267" t="s">
        <v>646</v>
      </c>
    </row>
    <row r="512" spans="1:3">
      <c r="A512" s="261">
        <v>512</v>
      </c>
      <c r="B512" s="262" t="s">
        <v>716</v>
      </c>
      <c r="C512" s="267" t="s">
        <v>646</v>
      </c>
    </row>
    <row r="513" spans="1:3">
      <c r="A513" s="261">
        <v>513</v>
      </c>
      <c r="B513" s="262" t="s">
        <v>717</v>
      </c>
      <c r="C513" s="267" t="s">
        <v>327</v>
      </c>
    </row>
    <row r="514" spans="1:3">
      <c r="A514" s="261">
        <v>514</v>
      </c>
      <c r="B514" s="262" t="s">
        <v>718</v>
      </c>
      <c r="C514" s="267" t="s">
        <v>327</v>
      </c>
    </row>
    <row r="515" spans="1:3">
      <c r="A515" s="261">
        <v>515</v>
      </c>
      <c r="B515" s="262" t="s">
        <v>719</v>
      </c>
      <c r="C515" s="267" t="s">
        <v>327</v>
      </c>
    </row>
    <row r="516" spans="1:3">
      <c r="A516" s="261">
        <v>516</v>
      </c>
      <c r="B516" s="262" t="s">
        <v>720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IF(GROUPS!D4="","",GROUPS!D4)</f>
        <v>Ана Стојановска (181)</v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IF(GROUPS!D5="","",GROUPS!D5)</f>
        <v>Емилија Марковска (195)</v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IF(GROUPS!D6="","",GROUPS!D6)</f>
        <v>Сара Чипевска (148)</v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0" t="str">
        <f>IF(GROUPS!D7="","",GROUPS!D7)</f>
        <v/>
      </c>
      <c r="D6" s="421"/>
      <c r="E6" s="42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Емилија Марковска (195)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Емилија Марковска (195)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Сара Чипевска (148)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Сара Чипевска (148)</v>
      </c>
      <c r="D18" s="166">
        <v>2</v>
      </c>
      <c r="E18" s="167" t="str">
        <f>IF(C5="","",VLOOKUP(D18,$B$3:$E$6,2,FALSE))</f>
        <v>Емилија Марковска (195)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4" workbookViewId="0">
      <selection activeCell="X18" sqref="X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55" t="str">
        <f>IF(ISERROR(INDEX($C$3:$C$6,MATCH(W2,$T$3:$T$6,0))),"",(INDEX($C$3:$C$6,MATCH(W2,$T$3:$T$6,0))))</f>
        <v>Ана Стојановска (181)</v>
      </c>
      <c r="Y2" s="456"/>
      <c r="Z2" s="457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IF(GROUPS!D4="","",GROUPS!D4)</f>
        <v>Ана Стојановска (181)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31</v>
      </c>
      <c r="R3" s="429">
        <f>IF(ISERROR(IF(AND(T9="",T13="",T17=""),"",SUM(AB3:AD3)+(N3-O3)/1000)+(AK3/10000)),"",IF(AND(T9="",T13="",T17=""),"",SUM(AB3:AD3)+(N3-O3)/1000)+(AK3/10000)+(AG3/100000))</f>
        <v>4.0103800000000005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Сара Чипевска (148)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424">
        <f>SUM(AH3:AJ3)-SUM(AM3:AO3)</f>
        <v>37</v>
      </c>
      <c r="AL3" s="425"/>
      <c r="AM3" s="10">
        <f>AH5</f>
        <v>15</v>
      </c>
      <c r="AN3" s="10">
        <f>AI4</f>
        <v>16</v>
      </c>
      <c r="AO3" s="10">
        <f>AJ6</f>
        <v>0</v>
      </c>
      <c r="AP3" s="9">
        <f>SUM(AM3:AO3)</f>
        <v>31</v>
      </c>
    </row>
    <row r="4" spans="2:47" ht="24" customHeight="1">
      <c r="B4" s="127">
        <v>2</v>
      </c>
      <c r="C4" s="426" t="str">
        <f>IF(GROUPS!D5="","",GROUPS!D5)</f>
        <v>Емилија Марковска (195)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39</v>
      </c>
      <c r="Q4" s="137">
        <f>IF(AND(T10="",U13="",U18=""),"",AP4)</f>
        <v>68</v>
      </c>
      <c r="R4" s="429">
        <f>IF(ISERROR(IF(AND(T10="",U13="",U18=""),"",SUM(AB4:AD4)+(N4-O4)/1000)+(AK4/10000)+(AG4/100000)),"",IF(AND(T10="",U13="",U18=""),"",SUM(AB4:AD4)+(N4-O4)/1000)+(AK4/10000)+(AG4/100000))</f>
        <v>1.99149</v>
      </c>
      <c r="S4" s="429"/>
      <c r="T4" s="138">
        <f>IF(ISERROR(IF(C4="","",RANK(R4,$R$3:$S$6,0))),"",IF(C4="","",RANK(R4,$R$3:$S$6,0)))</f>
        <v>3</v>
      </c>
      <c r="U4" s="9"/>
      <c r="V4" s="9"/>
      <c r="W4" s="7">
        <v>3</v>
      </c>
      <c r="X4" s="452" t="str">
        <f t="shared" si="0"/>
        <v>Емилија Марковска (195)</v>
      </c>
      <c r="Y4" s="453"/>
      <c r="Z4" s="45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39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23</v>
      </c>
      <c r="AK4" s="424">
        <f t="shared" ref="AK4:AK6" si="2">SUM(AH4:AJ4)-SUM(AM4:AO4)</f>
        <v>-29</v>
      </c>
      <c r="AL4" s="425"/>
      <c r="AM4" s="10">
        <f>AH6</f>
        <v>0</v>
      </c>
      <c r="AN4" s="10">
        <f>AI3</f>
        <v>35</v>
      </c>
      <c r="AO4" s="10">
        <f>AJ5</f>
        <v>33</v>
      </c>
      <c r="AP4" s="9">
        <f t="shared" ref="AP4:AP6" si="3">SUM(AM4:AO4)</f>
        <v>68</v>
      </c>
    </row>
    <row r="5" spans="2:47" ht="24" customHeight="1">
      <c r="B5" s="127">
        <v>3</v>
      </c>
      <c r="C5" s="426" t="str">
        <f>IF(GROUPS!D6="","",GROUPS!D6)</f>
        <v>Сара Чипевска (148)</v>
      </c>
      <c r="D5" s="427"/>
      <c r="E5" s="428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48</v>
      </c>
      <c r="Q5" s="137">
        <f>IF(AND(U9="",T14="",T18=""),"",AP5)</f>
        <v>56</v>
      </c>
      <c r="R5" s="429">
        <f>IF(ISERROR(IF(AND(U9="",T14="",T18=""),"",SUM(AB5:AD5)+(N5-O5)/1000)+(AK5/10000)+(AG5/100000)),"",IF(AND(U9="",T14="",T18=""),"",SUM(AB5:AD5)+(N5-O5)/1000)+(AK5/10000)+(AG5/100000))</f>
        <v>2.9996800000000001</v>
      </c>
      <c r="S5" s="429"/>
      <c r="T5" s="138">
        <f>IF(ISERROR(IF(C5="","",RANK(R5,$R$3:$S$6,0))),"",IF(C5="","",RANK(R5,$R$3:$S$6,0)))</f>
        <v>2</v>
      </c>
      <c r="U5" s="9"/>
      <c r="V5" s="9"/>
      <c r="W5" s="7">
        <v>4</v>
      </c>
      <c r="X5" s="452" t="str">
        <f t="shared" si="0"/>
        <v/>
      </c>
      <c r="Y5" s="453"/>
      <c r="Z5" s="45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48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33</v>
      </c>
      <c r="AK5" s="424">
        <f t="shared" si="2"/>
        <v>-8</v>
      </c>
      <c r="AL5" s="425"/>
      <c r="AM5" s="10">
        <f>AH3</f>
        <v>33</v>
      </c>
      <c r="AN5" s="10">
        <f>AI6</f>
        <v>0</v>
      </c>
      <c r="AO5" s="10">
        <f>AJ4</f>
        <v>23</v>
      </c>
      <c r="AP5" s="9">
        <f t="shared" si="3"/>
        <v>56</v>
      </c>
    </row>
    <row r="6" spans="2:47" ht="24" customHeight="1" thickBot="1">
      <c r="B6" s="142">
        <v>4</v>
      </c>
      <c r="C6" s="420" t="str">
        <f>IF(GROUPS!D7="","",GROUPS!D7)</f>
        <v/>
      </c>
      <c r="D6" s="421"/>
      <c r="E6" s="42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155</v>
      </c>
      <c r="Q7" s="153">
        <f>SUM(Q3:Q6)</f>
        <v>155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Сара Чипевска (148)</v>
      </c>
      <c r="F9" s="158">
        <v>11</v>
      </c>
      <c r="G9" s="159">
        <v>7</v>
      </c>
      <c r="H9" s="160">
        <v>11</v>
      </c>
      <c r="I9" s="159">
        <v>3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2</v>
      </c>
      <c r="H13" s="160">
        <v>11</v>
      </c>
      <c r="I13" s="159">
        <v>3</v>
      </c>
      <c r="J13" s="158">
        <v>13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Чипевска (148)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Чипевска (148)</v>
      </c>
      <c r="D18" s="166">
        <v>2</v>
      </c>
      <c r="E18" s="167" t="str">
        <f>IF(C4="","",VLOOKUP(D18,$B$3:$E$6,2,FALSE))</f>
        <v>Емилија Марковска (195)</v>
      </c>
      <c r="F18" s="168">
        <v>11</v>
      </c>
      <c r="G18" s="169">
        <v>9</v>
      </c>
      <c r="H18" s="170">
        <v>11</v>
      </c>
      <c r="I18" s="169">
        <v>8</v>
      </c>
      <c r="J18" s="168">
        <v>11</v>
      </c>
      <c r="K18" s="171">
        <v>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3" workbookViewId="0">
      <selection activeCell="L9" sqref="L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>Катарина Лаура Михајлов (366)</v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IF(GROUPS!F4="","",GROUPS!F4)</f>
        <v>Катарина Лаура Михајлов (366)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28</v>
      </c>
      <c r="R3" s="429">
        <f>IF(ISERROR(IF(AND(T9="",T13="",T17=""),"",SUM(AB3:AD3)+(N3-O3)/1000)+(AK3/10000)),"",IF(AND(T9="",T13="",T17=""),"",SUM(AB3:AD3)+(N3-O3)/1000)+(AK3/10000)+(AG3/100000))</f>
        <v>4.0104600000000001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>Фани Јованоска (193)</v>
      </c>
      <c r="Y3" s="434"/>
      <c r="Z3" s="43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4">
        <f>SUM(AH3:AJ3)-SUM(AM3:AO3)</f>
        <v>38</v>
      </c>
      <c r="AL3" s="425"/>
      <c r="AM3" s="10">
        <f>AH5</f>
        <v>7</v>
      </c>
      <c r="AN3" s="10">
        <f>AI4</f>
        <v>21</v>
      </c>
      <c r="AO3" s="10">
        <f>AJ6</f>
        <v>0</v>
      </c>
      <c r="AP3" s="9">
        <f>SUM(AM3:AO3)</f>
        <v>28</v>
      </c>
    </row>
    <row r="4" spans="2:47" ht="24" customHeight="1">
      <c r="B4" s="127">
        <v>2</v>
      </c>
      <c r="C4" s="426" t="str">
        <f>IF(GROUPS!F5="","",GROUPS!F5)</f>
        <v>Фани Јованоска (193)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52</v>
      </c>
      <c r="R4" s="429">
        <f>IF(ISERROR(IF(AND(T10="",U13="",U18=""),"",SUM(AB4:AD4)+(N4-O4)/1000)+(AK4/10000)+(AG4/100000)),"",IF(AND(T10="",U13="",U18=""),"",SUM(AB4:AD4)+(N4-O4)/1000)+(AK4/10000)+(AG4/100000))</f>
        <v>3.00074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0" t="str">
        <f t="shared" si="0"/>
        <v>Евгенија Пармачка (152)</v>
      </c>
      <c r="Y4" s="431"/>
      <c r="Z4" s="43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24">
        <f t="shared" ref="AK4:AK6" si="2">SUM(AH4:AJ4)-SUM(AM4:AO4)</f>
        <v>2</v>
      </c>
      <c r="AL4" s="425"/>
      <c r="AM4" s="10">
        <f>AH6</f>
        <v>0</v>
      </c>
      <c r="AN4" s="10">
        <f>AI3</f>
        <v>33</v>
      </c>
      <c r="AO4" s="10">
        <f>AJ5</f>
        <v>19</v>
      </c>
      <c r="AP4" s="9">
        <f t="shared" ref="AP4:AP6" si="3">SUM(AM4:AO4)</f>
        <v>52</v>
      </c>
    </row>
    <row r="5" spans="2:47" ht="24" customHeight="1">
      <c r="B5" s="127">
        <v>3</v>
      </c>
      <c r="C5" s="426" t="str">
        <f>IF(GROUPS!F6="","",GROUPS!F6)</f>
        <v>Евгенија Пармачка (152)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26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1.9902599999999999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0" t="str">
        <f t="shared" si="0"/>
        <v/>
      </c>
      <c r="Y5" s="431"/>
      <c r="Z5" s="43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26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19</v>
      </c>
      <c r="AK5" s="424">
        <f t="shared" si="2"/>
        <v>-40</v>
      </c>
      <c r="AL5" s="42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0" t="str">
        <f>IF(GROUPS!F7="","",GROUPS!F7)</f>
        <v/>
      </c>
      <c r="D6" s="421"/>
      <c r="E6" s="42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146</v>
      </c>
      <c r="Q7" s="153">
        <f>SUM(Q3:Q6)</f>
        <v>146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>Катарина Лаура Михајлов (366)</v>
      </c>
      <c r="D9" s="156">
        <v>3</v>
      </c>
      <c r="E9" s="157" t="str">
        <f>IF(C5="","",VLOOKUP(D9,$B$3:$E$6,2,FALSE))</f>
        <v>Евгенија Пармачка (152)</v>
      </c>
      <c r="F9" s="158">
        <v>11</v>
      </c>
      <c r="G9" s="159">
        <v>1</v>
      </c>
      <c r="H9" s="160">
        <v>11</v>
      </c>
      <c r="I9" s="159">
        <v>3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>Катарина Лаура Михајлов (366)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5</v>
      </c>
      <c r="H13" s="160">
        <v>11</v>
      </c>
      <c r="I13" s="159">
        <v>9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>Катарина Лаура Михајлов (366)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Фани Јованоска (193)</v>
      </c>
      <c r="F18" s="168">
        <v>3</v>
      </c>
      <c r="G18" s="169">
        <v>11</v>
      </c>
      <c r="H18" s="170">
        <v>9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4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>Сара А.Стојановска (182)</v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IF(GROUPS!H4="","",GROUPS!H4)</f>
        <v>Софија Хасану (194)</v>
      </c>
      <c r="D3" s="427"/>
      <c r="E3" s="428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5</v>
      </c>
      <c r="O3" s="135">
        <f>IF(AND(T9="",T13="",T17=""),"",SUM(I3,K3,M3))</f>
        <v>3</v>
      </c>
      <c r="P3" s="136">
        <f>IF(AND(T9="",T13="",T17=""),"",AG3)</f>
        <v>75</v>
      </c>
      <c r="Q3" s="137">
        <f>IF(AND(T9="",T13="",T17=""),"",AP3)</f>
        <v>68</v>
      </c>
      <c r="R3" s="429">
        <f>IF(ISERROR(IF(AND(T9="",T13="",T17=""),"",SUM(AB3:AD3)+(N3-O3)/1000)+(AK3/10000)),"",IF(AND(T9="",T13="",T17=""),"",SUM(AB3:AD3)+(N3-O3)/1000)+(AK3/10000)+(AG3/100000))</f>
        <v>3.00345</v>
      </c>
      <c r="S3" s="429"/>
      <c r="T3" s="138">
        <f>IF(ISERROR(IF(C3="","",RANK(R3,$R$3:$S$6,0))),"",IF(C3="","",RANK(R3,$R$3:$S$6,0)))</f>
        <v>2</v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>Софија Хасану (194)</v>
      </c>
      <c r="Y3" s="434"/>
      <c r="Z3" s="435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424">
        <f>SUM(AH3:AJ3)-SUM(AM3:AO3)</f>
        <v>7</v>
      </c>
      <c r="AL3" s="425"/>
      <c r="AM3" s="10">
        <f>AH5</f>
        <v>20</v>
      </c>
      <c r="AN3" s="10">
        <f>AI4</f>
        <v>48</v>
      </c>
      <c r="AO3" s="10">
        <f>AJ6</f>
        <v>0</v>
      </c>
      <c r="AP3" s="9">
        <f>SUM(AM3:AO3)</f>
        <v>68</v>
      </c>
    </row>
    <row r="4" spans="2:47" ht="24" customHeight="1">
      <c r="B4" s="127">
        <v>2</v>
      </c>
      <c r="C4" s="426" t="str">
        <f>IF(GROUPS!H5="","",GROUPS!H5)</f>
        <v>Сара А.Стојановска (182)</v>
      </c>
      <c r="D4" s="427"/>
      <c r="E4" s="428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95</v>
      </c>
      <c r="Q4" s="137">
        <f>IF(AND(T10="",U13="",U18=""),"",AP4)</f>
        <v>88</v>
      </c>
      <c r="R4" s="429">
        <f>IF(ISERROR(IF(AND(T10="",U13="",U18=""),"",SUM(AB4:AD4)+(N4-O4)/1000)+(AK4/10000)+(AG4/100000)),"",IF(AND(T10="",U13="",U18=""),"",SUM(AB4:AD4)+(N4-O4)/1000)+(AK4/10000)+(AG4/100000))</f>
        <v>4.0036499999999995</v>
      </c>
      <c r="S4" s="429"/>
      <c r="T4" s="138">
        <f>IF(ISERROR(IF(C4="","",RANK(R4,$R$3:$S$6,0))),"",IF(C4="","",RANK(R4,$R$3:$S$6,0)))</f>
        <v>1</v>
      </c>
      <c r="U4" s="9"/>
      <c r="V4" s="9"/>
      <c r="W4" s="7">
        <v>3</v>
      </c>
      <c r="X4" s="430" t="str">
        <f t="shared" si="0"/>
        <v>Михаела Чипевска (149)</v>
      </c>
      <c r="Y4" s="431"/>
      <c r="Z4" s="43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95</v>
      </c>
      <c r="AH4" s="10">
        <f>F10+H10+J10+L10+N10+P10+R10</f>
        <v>0</v>
      </c>
      <c r="AI4" s="10">
        <f>G13+I13+K13+M13+O13+Q13+S13</f>
        <v>48</v>
      </c>
      <c r="AJ4" s="10">
        <f>G18+I18+K18+M18+O18+Q18+S18</f>
        <v>47</v>
      </c>
      <c r="AK4" s="424">
        <f t="shared" ref="AK4:AK6" si="2">SUM(AH4:AJ4)-SUM(AM4:AO4)</f>
        <v>7</v>
      </c>
      <c r="AL4" s="425"/>
      <c r="AM4" s="10">
        <f>AH6</f>
        <v>0</v>
      </c>
      <c r="AN4" s="10">
        <f>AI3</f>
        <v>42</v>
      </c>
      <c r="AO4" s="10">
        <f>AJ5</f>
        <v>46</v>
      </c>
      <c r="AP4" s="9">
        <f t="shared" ref="AP4:AP6" si="3">SUM(AM4:AO4)</f>
        <v>88</v>
      </c>
    </row>
    <row r="5" spans="2:47" ht="24" customHeight="1">
      <c r="B5" s="127">
        <v>3</v>
      </c>
      <c r="C5" s="426" t="str">
        <f>IF(GROUPS!H6="","",GROUPS!H6)</f>
        <v>Михаела Чипевска (149)</v>
      </c>
      <c r="D5" s="427"/>
      <c r="E5" s="428"/>
      <c r="F5" s="139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66</v>
      </c>
      <c r="Q5" s="137">
        <f>IF(AND(U9="",T14="",T18=""),"",AP5)</f>
        <v>80</v>
      </c>
      <c r="R5" s="429">
        <f>IF(ISERROR(IF(AND(U9="",T14="",T18=""),"",SUM(AB5:AD5)+(N5-O5)/1000)+(AK5/10000)+(AG5/100000)),"",IF(AND(U9="",T14="",T18=""),"",SUM(AB5:AD5)+(N5-O5)/1000)+(AK5/10000)+(AG5/100000))</f>
        <v>1.99526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0" t="str">
        <f t="shared" si="0"/>
        <v/>
      </c>
      <c r="Y5" s="431"/>
      <c r="Z5" s="43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66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46</v>
      </c>
      <c r="AK5" s="424">
        <f t="shared" si="2"/>
        <v>-14</v>
      </c>
      <c r="AL5" s="425"/>
      <c r="AM5" s="10">
        <f>AH3</f>
        <v>33</v>
      </c>
      <c r="AN5" s="10">
        <f>AI6</f>
        <v>0</v>
      </c>
      <c r="AO5" s="10">
        <f>AJ4</f>
        <v>47</v>
      </c>
      <c r="AP5" s="9">
        <f t="shared" si="3"/>
        <v>80</v>
      </c>
    </row>
    <row r="6" spans="2:47" ht="24" customHeight="1" thickBot="1">
      <c r="B6" s="142">
        <v>4</v>
      </c>
      <c r="C6" s="420" t="str">
        <f>IF(GROUPS!H7="","",GROUPS!H7)</f>
        <v/>
      </c>
      <c r="D6" s="421"/>
      <c r="E6" s="42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236</v>
      </c>
      <c r="Q7" s="153">
        <f>SUM(Q3:Q6)</f>
        <v>236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7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А.Стојановска (182)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А.Стојановска (182)</v>
      </c>
      <c r="F13" s="158">
        <v>5</v>
      </c>
      <c r="G13" s="159">
        <v>11</v>
      </c>
      <c r="H13" s="160">
        <v>11</v>
      </c>
      <c r="I13" s="159">
        <v>7</v>
      </c>
      <c r="J13" s="158">
        <v>11</v>
      </c>
      <c r="K13" s="161">
        <v>8</v>
      </c>
      <c r="L13" s="160">
        <v>6</v>
      </c>
      <c r="M13" s="159">
        <v>11</v>
      </c>
      <c r="N13" s="158">
        <v>9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Сара А.Стојановска (182)</v>
      </c>
      <c r="F18" s="168">
        <v>10</v>
      </c>
      <c r="G18" s="169">
        <v>12</v>
      </c>
      <c r="H18" s="170">
        <v>5</v>
      </c>
      <c r="I18" s="169">
        <v>11</v>
      </c>
      <c r="J18" s="168">
        <v>11</v>
      </c>
      <c r="K18" s="171">
        <v>5</v>
      </c>
      <c r="L18" s="170">
        <v>11</v>
      </c>
      <c r="M18" s="169">
        <v>8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7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>Сара С.Стојановска (183)</v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IF(GROUPS!J4="","",GROUPS!J4)</f>
        <v>Васе Богоеска (192)</v>
      </c>
      <c r="D3" s="458"/>
      <c r="E3" s="459"/>
      <c r="F3" s="231"/>
      <c r="G3" s="129"/>
      <c r="H3" s="130">
        <f>T13</f>
        <v>0</v>
      </c>
      <c r="I3" s="131">
        <f>U13</f>
        <v>3</v>
      </c>
      <c r="J3" s="130">
        <f>T9</f>
        <v>2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2</v>
      </c>
      <c r="O3" s="135">
        <f>IF(AND(T9="",T13="",T17=""),"",SUM(I3,K3,M3))</f>
        <v>6</v>
      </c>
      <c r="P3" s="136">
        <f>IF(AND(T9="",T13="",T17=""),"",AG3)</f>
        <v>58</v>
      </c>
      <c r="Q3" s="137">
        <f>IF(AND(T9="",T13="",T17=""),"",AP3)</f>
        <v>78</v>
      </c>
      <c r="R3" s="429">
        <f>IF(ISERROR(IF(AND(T9="",T13="",T17=""),"",SUM(AB3:AD3)+(N3-O3)/1000)+(AK3/10000)),"",IF(AND(T9="",T13="",T17=""),"",SUM(AB3:AD3)+(N3-O3)/1000)+(AK3/10000)+(AG3/100000))</f>
        <v>1.99458</v>
      </c>
      <c r="S3" s="429"/>
      <c r="T3" s="138">
        <f>IF(ISERROR(IF(C3="","",RANK(R3,$R$3:$S$6,0))),"",IF(C3="","",RANK(R3,$R$3:$S$6,0)))</f>
        <v>3</v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>Изабела Ковачовска (140)</v>
      </c>
      <c r="Y3" s="434"/>
      <c r="Z3" s="435"/>
      <c r="AB3" s="10">
        <f>IF(H3="","",IF(H3&gt;I3,2,1))</f>
        <v>1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58</v>
      </c>
      <c r="AH3" s="10">
        <f>F9+H9+J9+L9+N9+P9+R9</f>
        <v>37</v>
      </c>
      <c r="AI3" s="10">
        <f>F13+H13+J13+L13+N13+P13+R13</f>
        <v>21</v>
      </c>
      <c r="AJ3" s="10">
        <f>F17+H17+J17+L17+N17+P17+R17</f>
        <v>0</v>
      </c>
      <c r="AK3" s="424">
        <f>SUM(AH3:AJ3)-SUM(AM3:AO3)</f>
        <v>-20</v>
      </c>
      <c r="AL3" s="425"/>
      <c r="AM3" s="10">
        <f>AH5</f>
        <v>45</v>
      </c>
      <c r="AN3" s="10">
        <f>AI4</f>
        <v>33</v>
      </c>
      <c r="AO3" s="10">
        <f>AJ6</f>
        <v>0</v>
      </c>
      <c r="AP3" s="9">
        <f>SUM(AM3:AO3)</f>
        <v>78</v>
      </c>
    </row>
    <row r="4" spans="2:47" ht="24" customHeight="1">
      <c r="B4" s="234">
        <v>2</v>
      </c>
      <c r="C4" s="458" t="str">
        <f>IF(GROUPS!J5="","",GROUPS!J5)</f>
        <v>Сара С.Стојановска (183)</v>
      </c>
      <c r="D4" s="458"/>
      <c r="E4" s="45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2</v>
      </c>
      <c r="P4" s="136">
        <f>IF(AND(T10="",U13="",U18=""),"",AG4)</f>
        <v>87</v>
      </c>
      <c r="Q4" s="137">
        <f>IF(AND(T10="",U13="",U18=""),"",AP4)</f>
        <v>72</v>
      </c>
      <c r="R4" s="429">
        <f>IF(ISERROR(IF(AND(T10="",U13="",U18=""),"",SUM(AB4:AD4)+(N4-O4)/1000)+(AK4/10000)+(AG4/100000)),"",IF(AND(T10="",U13="",U18=""),"",SUM(AB4:AD4)+(N4-O4)/1000)+(AK4/10000)+(AG4/100000))</f>
        <v>4.0063699999999995</v>
      </c>
      <c r="S4" s="429"/>
      <c r="T4" s="138">
        <f>IF(ISERROR(IF(C4="","",RANK(R4,$R$3:$S$6,0))),"",IF(C4="","",RANK(R4,$R$3:$S$6,0)))</f>
        <v>1</v>
      </c>
      <c r="U4" s="9"/>
      <c r="V4" s="9"/>
      <c r="W4" s="7">
        <v>3</v>
      </c>
      <c r="X4" s="430" t="str">
        <f t="shared" si="0"/>
        <v>Васе Богоеска (192)</v>
      </c>
      <c r="Y4" s="431"/>
      <c r="Z4" s="43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87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54</v>
      </c>
      <c r="AK4" s="424">
        <f t="shared" ref="AK4:AK6" si="2">SUM(AH4:AJ4)-SUM(AM4:AO4)</f>
        <v>15</v>
      </c>
      <c r="AL4" s="425"/>
      <c r="AM4" s="10">
        <f>AH6</f>
        <v>0</v>
      </c>
      <c r="AN4" s="10">
        <f>AI3</f>
        <v>21</v>
      </c>
      <c r="AO4" s="10">
        <f>AJ5</f>
        <v>51</v>
      </c>
      <c r="AP4" s="9">
        <f t="shared" ref="AP4:AP6" si="3">SUM(AM4:AO4)</f>
        <v>72</v>
      </c>
    </row>
    <row r="5" spans="2:47" ht="24" customHeight="1">
      <c r="B5" s="234">
        <v>3</v>
      </c>
      <c r="C5" s="458" t="str">
        <f>IF(GROUPS!J6="","",GROUPS!J6)</f>
        <v>Изабела Ковачовска (140)</v>
      </c>
      <c r="D5" s="458"/>
      <c r="E5" s="459"/>
      <c r="F5" s="232">
        <f>U9</f>
        <v>3</v>
      </c>
      <c r="G5" s="132">
        <f>T9</f>
        <v>2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5</v>
      </c>
      <c r="P5" s="136">
        <f>IF(AND(U9="",T14="",T18=""),"",AG5)</f>
        <v>96</v>
      </c>
      <c r="Q5" s="137">
        <f>IF(AND(U9="",T14="",T18=""),"",AP5)</f>
        <v>91</v>
      </c>
      <c r="R5" s="429">
        <f>IF(ISERROR(IF(AND(U9="",T14="",T18=""),"",SUM(AB5:AD5)+(N5-O5)/1000)+(AK5/10000)+(AG5/100000)),"",IF(AND(U9="",T14="",T18=""),"",SUM(AB5:AD5)+(N5-O5)/1000)+(AK5/10000)+(AG5/100000))</f>
        <v>3.0014600000000002</v>
      </c>
      <c r="S5" s="429"/>
      <c r="T5" s="138">
        <f>IF(ISERROR(IF(C5="","",RANK(R5,$R$3:$S$6,0))),"",IF(C5="","",RANK(R5,$R$3:$S$6,0)))</f>
        <v>2</v>
      </c>
      <c r="U5" s="9"/>
      <c r="V5" s="9"/>
      <c r="W5" s="7">
        <v>4</v>
      </c>
      <c r="X5" s="430" t="str">
        <f t="shared" si="0"/>
        <v/>
      </c>
      <c r="Y5" s="431"/>
      <c r="Z5" s="432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96</v>
      </c>
      <c r="AH5" s="10">
        <f>G9+I9+K9+M9+O9+Q9+S9</f>
        <v>45</v>
      </c>
      <c r="AI5" s="10">
        <f>F14+H14+J14+L14+N14+P14+R14</f>
        <v>0</v>
      </c>
      <c r="AJ5" s="10">
        <f>F18+H18+J18+L18+N18+P18+R18</f>
        <v>51</v>
      </c>
      <c r="AK5" s="424">
        <f t="shared" si="2"/>
        <v>5</v>
      </c>
      <c r="AL5" s="425"/>
      <c r="AM5" s="10">
        <f>AH3</f>
        <v>37</v>
      </c>
      <c r="AN5" s="10">
        <f>AI6</f>
        <v>0</v>
      </c>
      <c r="AO5" s="10">
        <f>AJ4</f>
        <v>54</v>
      </c>
      <c r="AP5" s="9">
        <f t="shared" si="3"/>
        <v>91</v>
      </c>
    </row>
    <row r="6" spans="2:47" ht="24" customHeight="1" thickBot="1">
      <c r="B6" s="235">
        <v>4</v>
      </c>
      <c r="C6" s="463" t="str">
        <f>IF(GROUPS!J7="","",GROUPS!J7)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241</v>
      </c>
      <c r="Q7" s="153">
        <f>SUM(Q3:Q6)</f>
        <v>241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>Васе Богоеска (192)</v>
      </c>
      <c r="D9" s="156">
        <v>3</v>
      </c>
      <c r="E9" s="157" t="str">
        <f>IF(C5="","",VLOOKUP(D9,$B$3:$E$6,2,FALSE))</f>
        <v>Изабела Ковачовска (140)</v>
      </c>
      <c r="F9" s="158">
        <v>5</v>
      </c>
      <c r="G9" s="159">
        <v>11</v>
      </c>
      <c r="H9" s="160">
        <v>12</v>
      </c>
      <c r="I9" s="159">
        <v>10</v>
      </c>
      <c r="J9" s="158">
        <v>4</v>
      </c>
      <c r="K9" s="161">
        <v>11</v>
      </c>
      <c r="L9" s="160">
        <v>11</v>
      </c>
      <c r="M9" s="159">
        <v>2</v>
      </c>
      <c r="N9" s="158">
        <v>5</v>
      </c>
      <c r="O9" s="161">
        <v>11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2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>Васе Богоеска (192)</v>
      </c>
      <c r="D13" s="156">
        <v>2</v>
      </c>
      <c r="E13" s="157" t="str">
        <f>IF(C4="","",VLOOKUP(D13,$B$3:$E$6,2,FALSE))</f>
        <v>Сара С.Стојановска (183)</v>
      </c>
      <c r="F13" s="158">
        <v>9</v>
      </c>
      <c r="G13" s="159">
        <v>11</v>
      </c>
      <c r="H13" s="160">
        <v>8</v>
      </c>
      <c r="I13" s="159">
        <v>11</v>
      </c>
      <c r="J13" s="158">
        <v>4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Изабела Ковачовска (140)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>Васе Богоеска (192)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Изабела Ковачовска (140)</v>
      </c>
      <c r="D18" s="166">
        <v>2</v>
      </c>
      <c r="E18" s="167" t="str">
        <f>IF(C4="","",VLOOKUP(D18,$B$3:$E$6,2,FALSE))</f>
        <v>Сара С.Стојановска (183)</v>
      </c>
      <c r="F18" s="168">
        <v>8</v>
      </c>
      <c r="G18" s="169">
        <v>11</v>
      </c>
      <c r="H18" s="170">
        <v>11</v>
      </c>
      <c r="I18" s="169">
        <v>9</v>
      </c>
      <c r="J18" s="168">
        <v>12</v>
      </c>
      <c r="K18" s="171">
        <v>14</v>
      </c>
      <c r="L18" s="170">
        <v>11</v>
      </c>
      <c r="M18" s="169">
        <v>9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AU17" sqref="AU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IF(GROUPS!D9="","",GROUPS!D9)</f>
        <v/>
      </c>
      <c r="D3" s="458"/>
      <c r="E3" s="45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28</v>
      </c>
      <c r="R3" s="429">
        <f>IF(ISERROR(IF(AND(T9="",T13="",T17=""),"",SUM(AB3:AD3)+(N3-O3)/1000)+(AK3/10000)),"",IF(AND(T9="",T13="",T17=""),"",SUM(AB3:AD3)+(N3-O3)/1000)+(AK3/10000)+(AG3/100000))</f>
        <v>4.0104600000000001</v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4">
        <f>SUM(AH3:AJ3)-SUM(AM3:AO3)</f>
        <v>38</v>
      </c>
      <c r="AL3" s="425"/>
      <c r="AM3" s="10">
        <f>AH5</f>
        <v>7</v>
      </c>
      <c r="AN3" s="10">
        <f>AI4</f>
        <v>21</v>
      </c>
      <c r="AO3" s="10">
        <f>AJ6</f>
        <v>0</v>
      </c>
      <c r="AP3" s="9">
        <f>SUM(AM3:AO3)</f>
        <v>28</v>
      </c>
    </row>
    <row r="4" spans="2:47" ht="24" customHeight="1">
      <c r="B4" s="234">
        <v>2</v>
      </c>
      <c r="C4" s="458" t="str">
        <f>IF(GROUPS!D10="","",GROUPS!D10)</f>
        <v/>
      </c>
      <c r="D4" s="458"/>
      <c r="E4" s="45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40</v>
      </c>
      <c r="R4" s="429">
        <f>IF(ISERROR(IF(AND(T10="",U13="",U18=""),"",SUM(AB4:AD4)+(N4-O4)/1000)+(AK4/10000)+(AG4/100000)),"",IF(AND(T10="",U13="",U18=""),"",SUM(AB4:AD4)+(N4-O4)/1000)+(AK4/10000)+(AG4/100000))</f>
        <v>3.0019399999999998</v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24">
        <f t="shared" ref="AK4:AK6" si="2">SUM(AH4:AJ4)-SUM(AM4:AO4)</f>
        <v>14</v>
      </c>
      <c r="AL4" s="425"/>
      <c r="AM4" s="10">
        <f>AH6</f>
        <v>0</v>
      </c>
      <c r="AN4" s="10">
        <f>AI3</f>
        <v>33</v>
      </c>
      <c r="AO4" s="10">
        <f>AJ5</f>
        <v>7</v>
      </c>
      <c r="AP4" s="9">
        <f t="shared" ref="AP4:AP6" si="3">SUM(AM4:AO4)</f>
        <v>40</v>
      </c>
    </row>
    <row r="5" spans="2:47" ht="24" customHeight="1">
      <c r="B5" s="234">
        <v>3</v>
      </c>
      <c r="C5" s="458" t="str">
        <f>IF(GROUPS!D11="","",GROUPS!D11)</f>
        <v/>
      </c>
      <c r="D5" s="458"/>
      <c r="E5" s="45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1.9889399999999999</v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7</v>
      </c>
      <c r="AK5" s="424">
        <f t="shared" si="2"/>
        <v>-52</v>
      </c>
      <c r="AL5" s="42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134</v>
      </c>
      <c r="Q7" s="153">
        <f>SUM(Q3:Q6)</f>
        <v>134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>
        <v>11</v>
      </c>
      <c r="G13" s="159">
        <v>6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>
        <v>2</v>
      </c>
      <c r="G18" s="169">
        <v>11</v>
      </c>
      <c r="H18" s="170">
        <v>2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AS17" sqref="AS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IF(GROUPS!F9="","",GROUPS!F9)</f>
        <v/>
      </c>
      <c r="D3" s="427"/>
      <c r="E3" s="428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113</v>
      </c>
      <c r="Q3" s="137">
        <f>IF(AND(T9="",T13="",T17=""),"",AP3)</f>
        <v>71</v>
      </c>
      <c r="R3" s="429">
        <f>IF(ISERROR(IF(AND(T9="",T13="",T17=""),"",SUM(AB3:AD3)+(N3-O3)/1000)+(AK3/10000)),"",IF(AND(T9="",T13="",T17=""),"",SUM(AB3:AD3)+(N3-O3)/1000)+(AK3/10000)+(AG3/100000))</f>
        <v>5.0103299999999997</v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33</v>
      </c>
      <c r="AK3" s="424">
        <f>SUM(AH3:AJ3)-SUM(AM3:AO3)</f>
        <v>42</v>
      </c>
      <c r="AL3" s="425"/>
      <c r="AM3" s="10">
        <f>AH5</f>
        <v>8</v>
      </c>
      <c r="AN3" s="10">
        <f>AI4</f>
        <v>45</v>
      </c>
      <c r="AO3" s="10">
        <f>AJ6</f>
        <v>18</v>
      </c>
      <c r="AP3" s="9">
        <f>SUM(AM3:AO3)</f>
        <v>71</v>
      </c>
    </row>
    <row r="4" spans="2:47" ht="24" customHeight="1">
      <c r="B4" s="127">
        <v>2</v>
      </c>
      <c r="C4" s="426" t="str">
        <f>IF(GROUPS!F10="","",GROUPS!F10)</f>
        <v/>
      </c>
      <c r="D4" s="427"/>
      <c r="E4" s="428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111</v>
      </c>
      <c r="Q4" s="137">
        <f>IF(AND(T10="",U13="",U18=""),"",AP4)</f>
        <v>70</v>
      </c>
      <c r="R4" s="429">
        <f>IF(ISERROR(IF(AND(T10="",U13="",U18=""),"",SUM(AB4:AD4)+(N4-O4)/1000)+(AK4/10000)+(AG4/100000)),"",IF(AND(T10="",U13="",U18=""),"",SUM(AB4:AD4)+(N4-O4)/1000)+(AK4/10000)+(AG4/100000))</f>
        <v>6.0122099999999996</v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111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33</v>
      </c>
      <c r="AK4" s="424">
        <f t="shared" ref="AK4:AK6" si="2">SUM(AH4:AJ4)-SUM(AM4:AO4)</f>
        <v>41</v>
      </c>
      <c r="AL4" s="425"/>
      <c r="AM4" s="10">
        <f>AH6</f>
        <v>12</v>
      </c>
      <c r="AN4" s="10">
        <f>AI3</f>
        <v>47</v>
      </c>
      <c r="AO4" s="10">
        <f>AJ5</f>
        <v>11</v>
      </c>
      <c r="AP4" s="9">
        <f t="shared" ref="AP4:AP6" si="3">SUM(AM4:AO4)</f>
        <v>70</v>
      </c>
    </row>
    <row r="5" spans="2:47" ht="24" customHeight="1">
      <c r="B5" s="127">
        <v>3</v>
      </c>
      <c r="C5" s="426" t="str">
        <f>IF(GROUPS!F11="","",GROUPS!F11)</f>
        <v/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50</v>
      </c>
      <c r="Q5" s="137">
        <f>IF(AND(U9="",T14="",T18=""),"",AP5)</f>
        <v>108</v>
      </c>
      <c r="R5" s="429">
        <f>IF(ISERROR(IF(AND(U9="",T14="",T18=""),"",SUM(AB5:AD5)+(N5-O5)/1000)+(AK5/10000)+(AG5/100000)),"",IF(AND(U9="",T14="",T18=""),"",SUM(AB5:AD5)+(N5-O5)/1000)+(AK5/10000)+(AG5/100000))</f>
        <v>2.9867000000000004</v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50</v>
      </c>
      <c r="AH5" s="10">
        <f>G9+I9+K9+M9+O9+Q9+S9</f>
        <v>8</v>
      </c>
      <c r="AI5" s="10">
        <f>F14+H14+J14+L14+N14+P14+R14</f>
        <v>31</v>
      </c>
      <c r="AJ5" s="10">
        <f>F18+H18+J18+L18+N18+P18+R18</f>
        <v>11</v>
      </c>
      <c r="AK5" s="424">
        <f t="shared" si="2"/>
        <v>-58</v>
      </c>
      <c r="AL5" s="425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142">
        <v>4</v>
      </c>
      <c r="C6" s="420" t="str">
        <f>IF(GROUPS!F12="","",GROUPS!F12)</f>
        <v/>
      </c>
      <c r="D6" s="421"/>
      <c r="E6" s="42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72</v>
      </c>
      <c r="Q6" s="151">
        <f>IF(AND(U10="",U14="",U17=""),"",AP6)</f>
        <v>97</v>
      </c>
      <c r="R6" s="423">
        <f>IF(ISERROR(IF(AND(U10="",U14="",U17=""),"",SUM(AB6:AD6)+(N6-O6)/1000)+(AK6/10000)+(AG6/100000)),"",IF(AND(U10="",U14="",U17=""),"",SUM(AB6:AD6)+(N6-O6)/1000)+(AK6/10000)+(AG6/100000))</f>
        <v>3.9942199999999999</v>
      </c>
      <c r="S6" s="423"/>
      <c r="T6" s="152" t="str">
        <f>IF(ISERROR(IF(C6="","",RANK(R6,$R$3:$S$6,0))),"",IF(C6="","",RANK(R6,$R$3:$S$6,0)))</f>
        <v/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72</v>
      </c>
      <c r="AH6" s="10">
        <f>G10+I10+K10+M10+O10+Q10+S10</f>
        <v>12</v>
      </c>
      <c r="AI6" s="10">
        <f>G14+I14+K14+M14+O14+Q14+S14</f>
        <v>42</v>
      </c>
      <c r="AJ6" s="10">
        <f>G17+I17+K17+M17+O17+Q17+S17</f>
        <v>18</v>
      </c>
      <c r="AK6" s="424">
        <f t="shared" si="2"/>
        <v>-25</v>
      </c>
      <c r="AL6" s="425"/>
      <c r="AM6" s="10">
        <f>AH4</f>
        <v>33</v>
      </c>
      <c r="AN6" s="10">
        <f>AI5</f>
        <v>31</v>
      </c>
      <c r="AO6" s="10">
        <f>AJ3</f>
        <v>33</v>
      </c>
      <c r="AP6" s="9">
        <f t="shared" si="3"/>
        <v>97</v>
      </c>
    </row>
    <row r="7" spans="2:47" ht="19.5" thickBot="1">
      <c r="P7" s="153">
        <f>SUM(P3:P6)</f>
        <v>346</v>
      </c>
      <c r="Q7" s="153">
        <f>SUM(Q3:Q6)</f>
        <v>346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>
        <v>11</v>
      </c>
      <c r="G9" s="159">
        <v>2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>
        <v>11</v>
      </c>
      <c r="G10" s="169">
        <v>3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>
        <v>11</v>
      </c>
      <c r="G13" s="159">
        <v>9</v>
      </c>
      <c r="H13" s="160">
        <v>9</v>
      </c>
      <c r="I13" s="159">
        <v>11</v>
      </c>
      <c r="J13" s="158">
        <v>11</v>
      </c>
      <c r="K13" s="161">
        <v>3</v>
      </c>
      <c r="L13" s="160">
        <v>7</v>
      </c>
      <c r="M13" s="159">
        <v>11</v>
      </c>
      <c r="N13" s="158">
        <v>9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>
        <v>6</v>
      </c>
      <c r="G14" s="169">
        <v>11</v>
      </c>
      <c r="H14" s="170">
        <v>11</v>
      </c>
      <c r="I14" s="169">
        <v>9</v>
      </c>
      <c r="J14" s="168">
        <v>5</v>
      </c>
      <c r="K14" s="171">
        <v>11</v>
      </c>
      <c r="L14" s="170">
        <v>9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>
        <v>11</v>
      </c>
      <c r="G17" s="159">
        <v>8</v>
      </c>
      <c r="H17" s="160">
        <v>11</v>
      </c>
      <c r="I17" s="159">
        <v>6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>
        <v>5</v>
      </c>
      <c r="G18" s="169">
        <v>11</v>
      </c>
      <c r="H18" s="170">
        <v>1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8" t="s">
        <v>0</v>
      </c>
      <c r="C1" s="438"/>
      <c r="D1" s="43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0" t="s">
        <v>3</v>
      </c>
      <c r="D2" s="441"/>
      <c r="E2" s="442"/>
      <c r="F2" s="443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26" t="str">
        <f>IF(GROUPS!H9="","",GROUPS!H9)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IF(GROUPS!H10="","",GROUPS!H10)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IF(GROUPS!H11="","",GROUPS!H11)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0" t="str">
        <f>IF(GROUPS!H12="","",GROUPS!H12)</f>
        <v/>
      </c>
      <c r="D6" s="421"/>
      <c r="E6" s="42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IF(GROUPS!J9="","",GROUPS!J9)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IF(GROUPS!J10="","",GROUPS!J10)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IF(GROUPS!J11="","",GROUPS!J11)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IF(GROUPS!D14="","",GROUPS!D14)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IF(GROUPS!D15="","",GROUPS!D15)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IF(GROUPS!D16="","",GROUPS!D16)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7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66" t="str">
        <f>IF(GROUPS!F14="","",GROUPS!F14)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IF(GROUPS!F15="","",GROUPS!F15)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IF(GROUPS!F16="","",GROUPS!F16)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IF(GROUPS!H14="","",GROUPS!H14)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IF(GROUPS!H15="","",GROUPS!H15)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IF(GROUPS!H16="","",GROUPS!H16)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58" t="str">
        <f>IF(GROUPS!J14="","",GROUPS!J14)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IF(GROUPS!J15="","",GROUPS!J15)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IF(GROUPS!J16="","",GROUPS!J16)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7" t="s">
        <v>3</v>
      </c>
      <c r="D2" s="461"/>
      <c r="E2" s="462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66" t="str">
        <f>IF(GROUPS!D19="","",GROUPS!D19)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IF(GROUPS!D20="","",GROUPS!D20)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IF(GROUPS!D21="","",GROUPS!D21)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0" t="str">
        <f>IF(GROUPS!F19="","",GROUPS!F19)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IF(GROUPS!F20="","",GROUPS!F20)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IF(GROUPS!F21="","",GROUPS!F21)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0" t="str">
        <f>IF(GROUPS!H19="","",GROUPS!H19)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IF(GROUPS!H20="","",GROUPS!H20)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IF(GROUPS!H21="","",GROUPS!H21)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0" t="s">
        <v>0</v>
      </c>
      <c r="C1" s="460"/>
      <c r="D1" s="460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9" t="s">
        <v>1</v>
      </c>
      <c r="R1" s="439"/>
      <c r="S1" s="439"/>
      <c r="T1" s="439"/>
      <c r="U1" s="43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46">
        <v>1</v>
      </c>
      <c r="G2" s="444"/>
      <c r="H2" s="445">
        <v>2</v>
      </c>
      <c r="I2" s="444"/>
      <c r="J2" s="445">
        <v>3</v>
      </c>
      <c r="K2" s="444"/>
      <c r="L2" s="445">
        <v>4</v>
      </c>
      <c r="M2" s="446"/>
      <c r="N2" s="447" t="s">
        <v>4</v>
      </c>
      <c r="O2" s="448"/>
      <c r="P2" s="449" t="s">
        <v>84</v>
      </c>
      <c r="Q2" s="450"/>
      <c r="R2" s="451" t="s">
        <v>5</v>
      </c>
      <c r="S2" s="451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0" t="str">
        <f>IF(GROUPS!J19="","",GROUPS!J19)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4">
        <f>SUM(AH3:AJ3)-SUM(AM3:AO3)</f>
        <v>0</v>
      </c>
      <c r="AL3" s="42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IF(GROUPS!J20="","",GROUPS!J20)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0" t="str">
        <f t="shared" si="0"/>
        <v/>
      </c>
      <c r="Y4" s="431"/>
      <c r="Z4" s="43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4">
        <f t="shared" ref="AK4:AK6" si="2">SUM(AH4:AJ4)-SUM(AM4:AO4)</f>
        <v>0</v>
      </c>
      <c r="AL4" s="42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IF(GROUPS!J21="","",GROUPS!J21)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0" t="str">
        <f t="shared" si="0"/>
        <v/>
      </c>
      <c r="Y5" s="431"/>
      <c r="Z5" s="43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4">
        <f t="shared" si="2"/>
        <v>0</v>
      </c>
      <c r="AL5" s="42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3" t="str">
        <f>IF(ISERROR(IF(AND(U10="",U14="",U17=""),"",SUM(AB6:AD6)+(N6-O6)/1000)+(AK6/10000)+(AG6/100000)),"",IF(AND(U10="",U14="",U17=""),"",SUM(AB6:AD6)+(N6-O6)/1000)+(AK6/10000)+(AG6/100000))</f>
        <v/>
      </c>
      <c r="S6" s="42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4">
        <f t="shared" si="2"/>
        <v>0</v>
      </c>
      <c r="AL6" s="42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0" t="s">
        <v>7</v>
      </c>
      <c r="C8" s="415"/>
      <c r="D8" s="415"/>
      <c r="E8" s="411"/>
      <c r="F8" s="416" t="s">
        <v>8</v>
      </c>
      <c r="G8" s="417"/>
      <c r="H8" s="413" t="s">
        <v>9</v>
      </c>
      <c r="I8" s="417"/>
      <c r="J8" s="413" t="s">
        <v>10</v>
      </c>
      <c r="K8" s="417"/>
      <c r="L8" s="413" t="s">
        <v>11</v>
      </c>
      <c r="M8" s="417"/>
      <c r="N8" s="413" t="s">
        <v>12</v>
      </c>
      <c r="O8" s="417"/>
      <c r="P8" s="413" t="s">
        <v>13</v>
      </c>
      <c r="Q8" s="417"/>
      <c r="R8" s="413" t="s">
        <v>14</v>
      </c>
      <c r="S8" s="414"/>
      <c r="T8" s="410" t="s">
        <v>15</v>
      </c>
      <c r="U8" s="411"/>
      <c r="AB8" s="418">
        <v>1</v>
      </c>
      <c r="AC8" s="419"/>
      <c r="AD8" s="418">
        <v>2</v>
      </c>
      <c r="AE8" s="419"/>
      <c r="AF8" s="418">
        <v>3</v>
      </c>
      <c r="AG8" s="419"/>
      <c r="AH8" s="418">
        <v>4</v>
      </c>
      <c r="AI8" s="419"/>
      <c r="AJ8" s="418">
        <v>5</v>
      </c>
      <c r="AK8" s="419"/>
      <c r="AL8" s="418">
        <v>6</v>
      </c>
      <c r="AM8" s="419"/>
      <c r="AN8" s="418">
        <v>7</v>
      </c>
      <c r="AO8" s="41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0" t="s">
        <v>16</v>
      </c>
      <c r="C12" s="415"/>
      <c r="D12" s="415"/>
      <c r="E12" s="411"/>
      <c r="F12" s="416" t="s">
        <v>8</v>
      </c>
      <c r="G12" s="417"/>
      <c r="H12" s="413" t="s">
        <v>9</v>
      </c>
      <c r="I12" s="417"/>
      <c r="J12" s="413" t="s">
        <v>10</v>
      </c>
      <c r="K12" s="417"/>
      <c r="L12" s="413" t="s">
        <v>11</v>
      </c>
      <c r="M12" s="417"/>
      <c r="N12" s="413" t="s">
        <v>12</v>
      </c>
      <c r="O12" s="417"/>
      <c r="P12" s="413" t="s">
        <v>13</v>
      </c>
      <c r="Q12" s="417"/>
      <c r="R12" s="413" t="s">
        <v>14</v>
      </c>
      <c r="S12" s="414"/>
      <c r="T12" s="410" t="s">
        <v>15</v>
      </c>
      <c r="U12" s="41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0" t="s">
        <v>17</v>
      </c>
      <c r="C16" s="415"/>
      <c r="D16" s="415"/>
      <c r="E16" s="411"/>
      <c r="F16" s="416" t="s">
        <v>8</v>
      </c>
      <c r="G16" s="417"/>
      <c r="H16" s="413" t="s">
        <v>9</v>
      </c>
      <c r="I16" s="417"/>
      <c r="J16" s="413" t="s">
        <v>10</v>
      </c>
      <c r="K16" s="417"/>
      <c r="L16" s="413" t="s">
        <v>11</v>
      </c>
      <c r="M16" s="417"/>
      <c r="N16" s="413" t="s">
        <v>12</v>
      </c>
      <c r="O16" s="417"/>
      <c r="P16" s="413" t="s">
        <v>13</v>
      </c>
      <c r="Q16" s="417"/>
      <c r="R16" s="413" t="s">
        <v>14</v>
      </c>
      <c r="S16" s="414"/>
      <c r="T16" s="410" t="s">
        <v>15</v>
      </c>
      <c r="U16" s="41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3" t="s">
        <v>61</v>
      </c>
      <c r="D1" s="48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Сара Чипевска (148)</v>
      </c>
    </row>
    <row r="5" spans="2:42" ht="15.75">
      <c r="B5" s="252" t="s">
        <v>27</v>
      </c>
      <c r="C5" s="244">
        <v>3</v>
      </c>
      <c r="D5" s="245" t="str">
        <f>IF(' II'!$X$2="","",' II'!$X$2)</f>
        <v>Катарина Лаура Михајлов (366)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Фани Јованоска (193)</v>
      </c>
    </row>
    <row r="7" spans="2:4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297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Софија Хасану (194)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609</v>
      </c>
      <c r="P12" s="102"/>
      <c r="AN12" s="61"/>
    </row>
    <row r="13" spans="2:42" ht="15.75">
      <c r="B13" s="78"/>
      <c r="C13" s="78">
        <v>3</v>
      </c>
      <c r="D13" s="361" t="s">
        <v>610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5" t="str">
        <f>IF(AJ25="","",IF(AJ25&gt;AJ26,AB25,AB26))</f>
        <v/>
      </c>
    </row>
    <row r="16" spans="2:42" ht="15.75">
      <c r="C16" s="78"/>
      <c r="D16" s="74"/>
      <c r="P16" s="102"/>
      <c r="Y16" s="106"/>
      <c r="AM16" s="485" t="str">
        <f>IF(AJ25="","",IF(AJ25&lt;AJ26,AB25,AB26))</f>
        <v/>
      </c>
      <c r="AN16" s="485"/>
      <c r="AO16" s="48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5"/>
      <c r="AN17" s="485"/>
      <c r="AO17" s="486"/>
      <c r="AP17" s="42"/>
    </row>
    <row r="18" spans="3:42" ht="15.75">
      <c r="C18" s="78"/>
      <c r="D18" s="74"/>
      <c r="P18" s="102"/>
      <c r="Y18" s="106"/>
      <c r="AJ18" s="34"/>
      <c r="AM18" s="485"/>
      <c r="AO18" s="486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Фани Јованоска (193)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7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Софија Хасану (194)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9" t="s">
        <v>58</v>
      </c>
      <c r="AO20" s="487"/>
    </row>
    <row r="21" spans="3:42" ht="16.5" thickBot="1">
      <c r="C21" s="78"/>
      <c r="D21" s="74"/>
      <c r="Y21" s="106"/>
      <c r="AK21" s="49"/>
      <c r="AL21" s="49"/>
      <c r="AM21" s="492" t="s">
        <v>59</v>
      </c>
      <c r="AN21" s="490"/>
      <c r="AO21" s="488"/>
      <c r="AP21" s="42"/>
    </row>
    <row r="22" spans="3:42" ht="15.75">
      <c r="C22" s="78"/>
      <c r="D22" s="74"/>
      <c r="Y22" s="106"/>
      <c r="AK22" s="49"/>
      <c r="AL22" s="49"/>
      <c r="AM22" s="493"/>
      <c r="AN22" s="490"/>
      <c r="AO22" s="495" t="s">
        <v>60</v>
      </c>
    </row>
    <row r="23" spans="3:42" ht="16.5" thickBot="1">
      <c r="C23" s="78"/>
      <c r="D23" s="74"/>
      <c r="Y23" s="106"/>
      <c r="AK23" s="49"/>
      <c r="AL23" s="49"/>
      <c r="AM23" s="494"/>
      <c r="AN23" s="491"/>
      <c r="AO23" s="49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4" t="s">
        <v>81</v>
      </c>
      <c r="AM27" s="475"/>
      <c r="AN27" s="475"/>
      <c r="AO27" s="475"/>
      <c r="AP27" s="476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7" t="str">
        <f>IF(AJ25="","",IF(AJ25&gt;AJ26,AB25,AB26))</f>
        <v/>
      </c>
      <c r="AO28" s="477"/>
      <c r="AP28" s="47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8" t="str">
        <f>IF(AJ25="","",IF(AJ25&lt;AJ26,AB25,AB26))</f>
        <v/>
      </c>
      <c r="AO29" s="478"/>
      <c r="AP29" s="47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9" t="str">
        <f>IF(AJ25=AJ26,"",IF(AJ34=AJ35,AB34,IF(AJ34&gt;AJ35,AB34,AB35)))</f>
        <v/>
      </c>
      <c r="AO30" s="479"/>
      <c r="AP30" s="479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Сара А.Стојановска (182)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9" t="str">
        <f>IF(AJ25=AJ26,"",IF(AJ34=AJ35,AB35,IF(AJ34&lt;AJ35,AB34,AB35)))</f>
        <v/>
      </c>
      <c r="AO31" s="479"/>
      <c r="AP31" s="479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Сара Чипевска (148)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0" t="str">
        <f>IF(O7="","",IF(O7&lt;O8,G7,G8))</f>
        <v/>
      </c>
      <c r="AO32" s="480"/>
      <c r="AP32" s="48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0" t="str">
        <f>IF(O19="","",IF(O19&lt;O20,G19,G20))</f>
        <v/>
      </c>
      <c r="AO33" s="480"/>
      <c r="AP33" s="48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0" t="str">
        <f>IF(O31="","",IF(O31&lt;O32,G31,G32))</f>
        <v/>
      </c>
      <c r="AO34" s="480"/>
      <c r="AP34" s="48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1" t="str">
        <f>IF(O43="","",IF(O43&lt;O44,G43,G44))</f>
        <v/>
      </c>
      <c r="AO35" s="481"/>
      <c r="AP35" s="481"/>
    </row>
    <row r="36" spans="3:42">
      <c r="P36" s="102"/>
      <c r="Y36" s="107"/>
      <c r="AK36" s="49"/>
      <c r="AL36" s="190"/>
      <c r="AM36" s="191"/>
      <c r="AN36" s="482"/>
      <c r="AO36" s="482"/>
      <c r="AP36" s="48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3"/>
      <c r="AO37" s="473"/>
      <c r="AP37" s="473"/>
    </row>
    <row r="38" spans="3:42">
      <c r="P38" s="108"/>
      <c r="Q38" s="121" t="str">
        <f>G44</f>
        <v>Катарина Лаура Михајлов (366)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3"/>
      <c r="AO38" s="473"/>
      <c r="AP38" s="473"/>
    </row>
    <row r="39" spans="3:42">
      <c r="P39" s="102"/>
      <c r="AK39" s="49"/>
      <c r="AL39" s="189"/>
      <c r="AM39" s="75"/>
      <c r="AN39" s="473"/>
      <c r="AO39" s="473"/>
      <c r="AP39" s="473"/>
    </row>
    <row r="40" spans="3:42">
      <c r="P40" s="102"/>
      <c r="AK40" s="49"/>
      <c r="AL40" s="189"/>
      <c r="AM40" s="75"/>
      <c r="AN40" s="473"/>
      <c r="AO40" s="473"/>
      <c r="AP40" s="473"/>
    </row>
    <row r="41" spans="3:42">
      <c r="C41" s="42"/>
      <c r="D41" s="42"/>
      <c r="O41" s="34"/>
      <c r="P41" s="102"/>
      <c r="AK41" s="49"/>
      <c r="AL41" s="189"/>
      <c r="AM41" s="75"/>
      <c r="AN41" s="473"/>
      <c r="AO41" s="473"/>
      <c r="AP41" s="473"/>
    </row>
    <row r="42" spans="3:42">
      <c r="E42" s="48"/>
      <c r="O42" s="34"/>
      <c r="P42" s="102"/>
      <c r="AK42" s="49"/>
      <c r="AL42" s="189"/>
      <c r="AM42" s="75"/>
      <c r="AN42" s="473"/>
      <c r="AO42" s="473"/>
      <c r="AP42" s="473"/>
    </row>
    <row r="43" spans="3:42">
      <c r="E43" s="48"/>
      <c r="O43" s="298"/>
      <c r="AK43" s="49"/>
      <c r="AL43" s="189"/>
      <c r="AM43" s="75"/>
      <c r="AN43" s="473"/>
      <c r="AO43" s="473"/>
      <c r="AP43" s="473"/>
    </row>
    <row r="44" spans="3:42">
      <c r="E44" s="48"/>
      <c r="F44" s="297">
        <v>3</v>
      </c>
      <c r="G44" s="122" t="str">
        <f>IF(F44="","",VLOOKUP(F44,$C$3:$D$8,2,FALSE))</f>
        <v>Катарина Лаура Михајлов (366)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3"/>
      <c r="AO50" s="473"/>
      <c r="AP50" s="473"/>
    </row>
    <row r="51" spans="3:42">
      <c r="AM51" s="75"/>
      <c r="AN51" s="473"/>
      <c r="AO51" s="473"/>
      <c r="AP51" s="473"/>
    </row>
    <row r="52" spans="3:42">
      <c r="AM52" s="75"/>
      <c r="AN52" s="473"/>
      <c r="AO52" s="473"/>
      <c r="AP52" s="47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G24" workbookViewId="0">
      <selection activeCell="AH26" sqref="AH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7" t="s">
        <v>61</v>
      </c>
      <c r="D1" s="48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Сара Чипевска (148)</v>
      </c>
    </row>
    <row r="5" spans="2:47" ht="15.75">
      <c r="B5" s="64" t="s">
        <v>27</v>
      </c>
      <c r="C5" s="64">
        <v>3</v>
      </c>
      <c r="D5" s="29" t="str">
        <f>IF(' II'!$X$2="","",' II'!$X$2)</f>
        <v>Катарина Лаура Михајлов (366)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Фани Јованоска (193)</v>
      </c>
    </row>
    <row r="7" spans="2:4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360">
        <v>1</v>
      </c>
      <c r="G7" s="177" t="str">
        <f>IF(F7="","",VLOOKUP(F7,$C$3:$D$10,2,FALSE))</f>
        <v>Ана Стојановска (181)</v>
      </c>
      <c r="H7" s="101">
        <v>7</v>
      </c>
      <c r="I7" s="101">
        <v>11</v>
      </c>
      <c r="J7" s="101">
        <v>11</v>
      </c>
      <c r="K7" s="101">
        <v>11</v>
      </c>
      <c r="L7" s="101">
        <v>11</v>
      </c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Софија Хасану (194)</v>
      </c>
      <c r="F8" s="360">
        <v>4</v>
      </c>
      <c r="G8" s="177" t="str">
        <f>IF(F8="","",VLOOKUP(F8,$C$3:$D$10,2,FALSE))</f>
        <v>Фани Јованоска (193)</v>
      </c>
      <c r="H8" s="101">
        <v>11</v>
      </c>
      <c r="I8" s="101">
        <v>5</v>
      </c>
      <c r="J8" s="101">
        <v>3</v>
      </c>
      <c r="K8" s="101">
        <v>13</v>
      </c>
      <c r="L8" s="101">
        <v>5</v>
      </c>
      <c r="M8" s="101"/>
      <c r="N8" s="101"/>
      <c r="O8" s="19">
        <f>IF(H7="","",SUMPRODUCT(--(H7:N7&lt;H8:N8)))</f>
        <v>2</v>
      </c>
    </row>
    <row r="9" spans="2:47" ht="15.75">
      <c r="B9" s="64" t="s">
        <v>30</v>
      </c>
      <c r="C9" s="64">
        <v>7</v>
      </c>
      <c r="D9" s="29" t="str">
        <f>IF(IV!$X$2="","",IV!$X$2)</f>
        <v>Сара С.Стојановска (183)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Ана Стојановска (181)</v>
      </c>
      <c r="R13" s="101">
        <v>11</v>
      </c>
      <c r="S13" s="101">
        <v>10</v>
      </c>
      <c r="T13" s="101">
        <v>11</v>
      </c>
      <c r="U13" s="101">
        <v>10</v>
      </c>
      <c r="V13" s="101">
        <v>11</v>
      </c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609</v>
      </c>
      <c r="P14" s="108"/>
      <c r="Q14" s="121" t="str">
        <f>IF(O19="","",IF(O19&gt;O20,G19,G20))</f>
        <v>Софија Хасану (194)</v>
      </c>
      <c r="R14" s="101">
        <v>4</v>
      </c>
      <c r="S14" s="101">
        <v>12</v>
      </c>
      <c r="T14" s="101">
        <v>4</v>
      </c>
      <c r="U14" s="101">
        <v>12</v>
      </c>
      <c r="V14" s="101">
        <v>8</v>
      </c>
      <c r="W14" s="101"/>
      <c r="X14" s="101"/>
      <c r="Y14" s="19">
        <f>IF(R13="","",SUMPRODUCT(--(R13:X13&lt;R14:X14)))</f>
        <v>2</v>
      </c>
      <c r="Z14" s="41"/>
    </row>
    <row r="15" spans="2:47" ht="15.75">
      <c r="B15" s="78"/>
      <c r="C15" s="78">
        <v>3</v>
      </c>
      <c r="D15" s="361" t="s">
        <v>610</v>
      </c>
      <c r="P15" s="102"/>
      <c r="Y15" s="105"/>
      <c r="AN15" s="485" t="str">
        <f>IF(AJ25="","",IF(AJ25&gt;AJ26,AB25,AB26))</f>
        <v>Катарина Лаура Михајлов (366)</v>
      </c>
    </row>
    <row r="16" spans="2:47" ht="15.75">
      <c r="B16" s="78"/>
      <c r="C16" s="78">
        <v>5</v>
      </c>
      <c r="D16" s="361" t="s">
        <v>611</v>
      </c>
      <c r="P16" s="102"/>
      <c r="Y16" s="106"/>
      <c r="AM16" s="485" t="str">
        <f>IF(AJ25="","",IF(AJ25&lt;AJ26,AB25,AB26))</f>
        <v>Ана Стојановска (181)</v>
      </c>
      <c r="AN16" s="485"/>
      <c r="AO16" s="486" t="str">
        <f>IF(AJ25=AJ26,"",IF(AJ34=AJ35,AB34,IF(AJ34&gt;AJ35,AB34,AB35)))</f>
        <v>Софија Хасану (194)</v>
      </c>
    </row>
    <row r="17" spans="1:42" s="42" customFormat="1" ht="15.75">
      <c r="B17" s="78"/>
      <c r="C17" s="78">
        <v>7</v>
      </c>
      <c r="D17" s="361" t="s">
        <v>612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5"/>
      <c r="AN17" s="485"/>
      <c r="AO17" s="486"/>
    </row>
    <row r="18" spans="1:42" ht="15.75">
      <c r="B18" s="78"/>
      <c r="C18" s="78"/>
      <c r="D18" s="74"/>
      <c r="P18" s="102"/>
      <c r="Y18" s="106"/>
      <c r="AJ18" s="34"/>
      <c r="AM18" s="485"/>
      <c r="AO18" s="486"/>
    </row>
    <row r="19" spans="1:42" ht="16.5" thickBot="1">
      <c r="A19" s="49"/>
      <c r="B19" s="49"/>
      <c r="C19" s="78"/>
      <c r="D19" s="74"/>
      <c r="F19" s="360">
        <v>6</v>
      </c>
      <c r="G19" s="177" t="str">
        <f>IF(F19="","",VLOOKUP(F19,$C$3:$D$10,2,FALSE))</f>
        <v>Софија Хасану (194)</v>
      </c>
      <c r="H19" s="101">
        <v>11</v>
      </c>
      <c r="I19" s="101">
        <v>11</v>
      </c>
      <c r="J19" s="101">
        <v>11</v>
      </c>
      <c r="K19" s="101"/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87" t="str">
        <f>IF(AJ25=AJ26,"",IF(OR(AJ34&gt;AJ35,AJ34&lt;AJ35),"",AB35))</f>
        <v>Сара А.Стојановска (182)</v>
      </c>
    </row>
    <row r="20" spans="1:42" ht="16.5" thickBot="1">
      <c r="A20" s="49"/>
      <c r="B20" s="49"/>
      <c r="C20" s="78"/>
      <c r="D20" s="355">
        <v>5.7</v>
      </c>
      <c r="F20" s="360">
        <v>7</v>
      </c>
      <c r="G20" s="177" t="str">
        <f>IF(F20="","",VLOOKUP(F20,$C$3:$D$10,2,FALSE))</f>
        <v>Сара С.Стојановска (183)</v>
      </c>
      <c r="H20" s="101">
        <v>9</v>
      </c>
      <c r="I20" s="101">
        <v>7</v>
      </c>
      <c r="J20" s="101">
        <v>7</v>
      </c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89" t="s">
        <v>58</v>
      </c>
      <c r="AO20" s="487"/>
    </row>
    <row r="21" spans="1:42" s="42" customFormat="1" ht="16.149999999999999" customHeight="1" thickBot="1">
      <c r="A21" s="49"/>
      <c r="B21" s="49"/>
      <c r="C21" s="498" t="s">
        <v>613</v>
      </c>
      <c r="D21" s="49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2" t="s">
        <v>59</v>
      </c>
      <c r="AN21" s="490"/>
      <c r="AO21" s="488"/>
    </row>
    <row r="22" spans="1:42" ht="15.6" customHeight="1">
      <c r="A22" s="49"/>
      <c r="B22" s="49"/>
      <c r="C22" s="498"/>
      <c r="D22" s="498"/>
      <c r="Y22" s="106"/>
      <c r="AK22" s="49"/>
      <c r="AL22" s="49"/>
      <c r="AM22" s="493"/>
      <c r="AN22" s="490"/>
      <c r="AO22" s="495" t="s">
        <v>60</v>
      </c>
    </row>
    <row r="23" spans="1:42" ht="16.149999999999999" customHeight="1" thickBot="1">
      <c r="A23" s="49"/>
      <c r="B23" s="49"/>
      <c r="C23" s="498"/>
      <c r="D23" s="498"/>
      <c r="Y23" s="106"/>
      <c r="AK23" s="49"/>
      <c r="AL23" s="49"/>
      <c r="AM23" s="494"/>
      <c r="AN23" s="491"/>
      <c r="AO23" s="496"/>
    </row>
    <row r="24" spans="1:42" ht="15.6" customHeight="1">
      <c r="A24" s="49"/>
      <c r="B24" s="49"/>
      <c r="C24" s="498"/>
      <c r="D24" s="49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Ана Стојановска (181)</v>
      </c>
      <c r="AC25" s="101">
        <v>11</v>
      </c>
      <c r="AD25" s="101">
        <v>11</v>
      </c>
      <c r="AE25" s="101">
        <v>7</v>
      </c>
      <c r="AF25" s="101">
        <v>8</v>
      </c>
      <c r="AG25" s="101">
        <v>8</v>
      </c>
      <c r="AH25" s="101"/>
      <c r="AI25" s="101"/>
      <c r="AJ25" s="19">
        <f>IF(AC25="","",SUMPRODUCT(--(AC25:AI25&gt;AC26:AI26)))</f>
        <v>2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Катарина Лаура Михајлов (366)</v>
      </c>
      <c r="AC26" s="101">
        <v>8</v>
      </c>
      <c r="AD26" s="101">
        <v>8</v>
      </c>
      <c r="AE26" s="101">
        <v>11</v>
      </c>
      <c r="AF26" s="101">
        <v>11</v>
      </c>
      <c r="AG26" s="101">
        <v>11</v>
      </c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75">
      <c r="C27" s="73"/>
      <c r="D27" s="74"/>
      <c r="Y27" s="106"/>
      <c r="AA27" s="53"/>
      <c r="AK27" s="49"/>
      <c r="AL27" s="474" t="s">
        <v>81</v>
      </c>
      <c r="AM27" s="475"/>
      <c r="AN27" s="475"/>
      <c r="AO27" s="475"/>
      <c r="AP27" s="476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7" t="str">
        <f>IF(AJ25="","",IF(AJ25&gt;AJ26,AB25,AB26))</f>
        <v>Катарина Лаура Михајлов (366)</v>
      </c>
      <c r="AO28" s="477"/>
      <c r="AP28" s="47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8" t="str">
        <f>IF(AJ25="","",IF(AJ25&lt;AJ26,AB25,AB26))</f>
        <v>Ана Стојановска (181)</v>
      </c>
      <c r="AO29" s="478"/>
      <c r="AP29" s="47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9" t="str">
        <f>IF(AJ25=AJ26,"",IF(AJ34=AJ35,AB34,IF(AJ34&gt;AJ35,AB34,AB35)))</f>
        <v>Софија Хасану (194)</v>
      </c>
      <c r="AO30" s="479"/>
      <c r="AP30" s="479"/>
    </row>
    <row r="31" spans="1:42" ht="15.75">
      <c r="C31" s="73"/>
      <c r="D31" s="355">
        <v>5.7</v>
      </c>
      <c r="F31" s="360">
        <v>5</v>
      </c>
      <c r="G31" s="177" t="str">
        <f>IF(F31="","",VLOOKUP(F31,$C$3:$D$10,2,FALSE))</f>
        <v>Сара А.Стојановска (182)</v>
      </c>
      <c r="H31" s="101">
        <v>8</v>
      </c>
      <c r="I31" s="101">
        <v>11</v>
      </c>
      <c r="J31" s="101">
        <v>11</v>
      </c>
      <c r="K31" s="101">
        <v>11</v>
      </c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9" t="str">
        <f>IF(AJ25=AJ26,"",IF(AJ34=AJ35,AB35,IF(AJ34&lt;AJ35,AB34,AB35)))</f>
        <v>Сара А.Стојановска (182)</v>
      </c>
      <c r="AO31" s="479"/>
      <c r="AP31" s="479"/>
    </row>
    <row r="32" spans="1:42" ht="15.75">
      <c r="C32" s="73"/>
      <c r="D32" s="74"/>
      <c r="F32" s="360">
        <v>2</v>
      </c>
      <c r="G32" s="177" t="str">
        <f>IF(F32="","",VLOOKUP(F32,$C$3:$D$10,2,FALSE))</f>
        <v>Сара Чипевска (148)</v>
      </c>
      <c r="H32" s="101">
        <v>11</v>
      </c>
      <c r="I32" s="101">
        <v>5</v>
      </c>
      <c r="J32" s="101">
        <v>9</v>
      </c>
      <c r="K32" s="101">
        <v>6</v>
      </c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80" t="str">
        <f>IF(O7="","",IF(O7&lt;O8,G7,G8))</f>
        <v>Фани Јованоска (193)</v>
      </c>
      <c r="AO32" s="480"/>
      <c r="AP32" s="48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0" t="str">
        <f>IF(O19="","",IF(O19&lt;O20,G19,G20))</f>
        <v>Сара С.Стојановска (183)</v>
      </c>
      <c r="AO33" s="480"/>
      <c r="AP33" s="48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Софија Хасану (194)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0" t="str">
        <f>IF(O31="","",IF(O31&lt;O32,G31,G32))</f>
        <v>Сара Чипевска (148)</v>
      </c>
      <c r="AO34" s="480"/>
      <c r="AP34" s="480"/>
    </row>
    <row r="35" spans="3:42">
      <c r="P35" s="102"/>
      <c r="Y35" s="106"/>
      <c r="AB35" s="124" t="str">
        <f>IF(Y37="","",IF(Y37&lt;Y38,Q37,Q38))</f>
        <v>Сара А.Стојановска (182)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0" t="str">
        <f>IF(O43="","",IF(O43&lt;O44,G43,G44))</f>
        <v>Изабела Ковачовска (140)</v>
      </c>
      <c r="AO35" s="480"/>
      <c r="AP35" s="480"/>
    </row>
    <row r="36" spans="3:42">
      <c r="P36" s="102"/>
      <c r="Y36" s="107"/>
      <c r="AK36" s="49"/>
      <c r="AL36" s="189"/>
      <c r="AM36" s="75"/>
      <c r="AN36" s="473"/>
      <c r="AO36" s="473"/>
      <c r="AP36" s="47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Сара А.Стојановска (182)</v>
      </c>
      <c r="R37" s="101">
        <v>11</v>
      </c>
      <c r="S37" s="101">
        <v>8</v>
      </c>
      <c r="T37" s="101">
        <v>7</v>
      </c>
      <c r="U37" s="101">
        <v>7</v>
      </c>
      <c r="V37" s="101"/>
      <c r="W37" s="101"/>
      <c r="X37" s="101"/>
      <c r="Y37" s="19">
        <f>IF(R37="","",SUMPRODUCT(--(R37:X37&gt;R38:X38)))</f>
        <v>1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3"/>
      <c r="AO37" s="473"/>
      <c r="AP37" s="473"/>
    </row>
    <row r="38" spans="3:42">
      <c r="P38" s="108"/>
      <c r="Q38" s="121" t="str">
        <f>IF(O43="","",IF(O43&gt;O44,G43,G44))</f>
        <v>Катарина Лаура Михајлов (366)</v>
      </c>
      <c r="R38" s="101">
        <v>2</v>
      </c>
      <c r="S38" s="101">
        <v>11</v>
      </c>
      <c r="T38" s="101">
        <v>11</v>
      </c>
      <c r="U38" s="101">
        <v>11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3"/>
      <c r="AO38" s="473"/>
      <c r="AP38" s="473"/>
    </row>
    <row r="39" spans="3:42">
      <c r="P39" s="102"/>
      <c r="AK39" s="49"/>
      <c r="AL39" s="189"/>
      <c r="AM39" s="75"/>
      <c r="AN39" s="473"/>
      <c r="AO39" s="473"/>
      <c r="AP39" s="473"/>
    </row>
    <row r="40" spans="3:42">
      <c r="P40" s="102"/>
      <c r="AK40" s="49"/>
      <c r="AL40" s="189"/>
      <c r="AM40" s="75"/>
      <c r="AN40" s="473"/>
      <c r="AO40" s="473"/>
      <c r="AP40" s="47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3"/>
      <c r="AO41" s="473"/>
      <c r="AP41" s="473"/>
    </row>
    <row r="42" spans="3:42">
      <c r="O42" s="34"/>
      <c r="P42" s="102"/>
      <c r="AK42" s="49"/>
      <c r="AL42" s="189"/>
      <c r="AM42" s="75"/>
      <c r="AN42" s="473"/>
      <c r="AO42" s="473"/>
      <c r="AP42" s="473"/>
    </row>
    <row r="43" spans="3:42">
      <c r="F43" s="360">
        <v>8</v>
      </c>
      <c r="G43" s="177" t="str">
        <f>IF(F43="","",VLOOKUP(F43,$C$3:$D$10,2,FALSE))</f>
        <v>Изабела Ковачовска (140)</v>
      </c>
      <c r="H43" s="101">
        <v>5</v>
      </c>
      <c r="I43" s="101">
        <v>4</v>
      </c>
      <c r="J43" s="101">
        <v>5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73"/>
      <c r="AO43" s="473"/>
      <c r="AP43" s="473"/>
    </row>
    <row r="44" spans="3:42">
      <c r="F44" s="360">
        <v>3</v>
      </c>
      <c r="G44" s="177" t="str">
        <f>IF(F44="","",VLOOKUP(F44,$C$3:$D$10,2,FALSE))</f>
        <v>Катарина Лаура Михајлов (366)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3"/>
      <c r="AO50" s="473"/>
      <c r="AP50" s="473"/>
    </row>
    <row r="51" spans="6:42">
      <c r="AM51" s="75"/>
      <c r="AN51" s="473"/>
      <c r="AO51" s="473"/>
      <c r="AP51" s="473"/>
    </row>
    <row r="52" spans="6:42">
      <c r="AM52" s="75"/>
      <c r="AN52" s="473"/>
      <c r="AO52" s="473"/>
      <c r="AP52" s="47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S8" workbookViewId="0">
      <selection activeCell="AR31" sqref="AR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3" t="s">
        <v>61</v>
      </c>
      <c r="D1" s="48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Сара Чипевска (148)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Катарина Лаура Михајлов (366)</v>
      </c>
      <c r="E5">
        <v>1</v>
      </c>
      <c r="F5" s="181">
        <v>1</v>
      </c>
      <c r="G5" s="182" t="str">
        <f>IF(F5="","",VLOOKUP(F5,$C$3:$D$18,2,FALSE))</f>
        <v>Ана Стојановска (181)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Фани Јованоска (193)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179"/>
      <c r="P7" s="102"/>
      <c r="Q7" s="122" t="str">
        <f>G5</f>
        <v>Ана Стојановска (181)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Софија Хасану (194)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Сара С.Стојановска (183)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Изабела Ковачовска (140)</v>
      </c>
      <c r="E10">
        <v>2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>
        <v>3</v>
      </c>
      <c r="F11" s="180">
        <v>8</v>
      </c>
      <c r="G11" s="177" t="str">
        <f>IF(F11="","",VLOOKUP(F11,$C$3:$D$18,2,FALSE))</f>
        <v>Изабела Ковачовска (140)</v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5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5" t="str">
        <f>IF(AT25="","",IF(AT25&lt;AT26,AL25,AL26))</f>
        <v/>
      </c>
      <c r="AX16" s="485"/>
      <c r="AY16" s="486" t="str">
        <f>IF(AT25=AT26,"",IF(AT34=AT35,AL34,IF(AT34&gt;AT35,AL34,AL35)))</f>
        <v/>
      </c>
    </row>
    <row r="17" spans="3:52" ht="15.75">
      <c r="C17" s="78"/>
      <c r="D17" s="74"/>
      <c r="E17">
        <v>4</v>
      </c>
      <c r="F17" s="181">
        <v>5</v>
      </c>
      <c r="G17" s="182" t="str">
        <f>IF(F17="","",VLOOKUP(F17,$C$3:$D$18,2,FALSE))</f>
        <v>Сара А.Стојановска (182)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5"/>
      <c r="AX17" s="485"/>
      <c r="AY17" s="486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5"/>
      <c r="AY18" s="486"/>
    </row>
    <row r="19" spans="3:52" ht="16.5" thickBot="1">
      <c r="C19" s="78"/>
      <c r="D19" s="74"/>
      <c r="F19" s="179"/>
      <c r="P19" s="102"/>
      <c r="Q19" s="122" t="str">
        <f>G17</f>
        <v>Сара А.Стојановска (182)</v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7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0" t="s">
        <v>58</v>
      </c>
      <c r="AY20" s="48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3" t="s">
        <v>59</v>
      </c>
      <c r="AX21" s="501"/>
      <c r="AY21" s="488"/>
      <c r="AZ21" s="42"/>
    </row>
    <row r="22" spans="3:52" ht="15.75">
      <c r="C22" s="78"/>
      <c r="D22" s="74"/>
      <c r="E22">
        <v>5</v>
      </c>
      <c r="F22" s="178">
        <v>4</v>
      </c>
      <c r="G22" s="177" t="str">
        <f>IF(F22="","",VLOOKUP(F22,$C$3:$D$18,2,FALSE))</f>
        <v>Фани Јованоска (193)</v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4"/>
      <c r="AX22" s="501"/>
      <c r="AY22" s="506" t="s">
        <v>60</v>
      </c>
    </row>
    <row r="23" spans="3:52" ht="16.5" thickBot="1">
      <c r="C23" s="78"/>
      <c r="D23" s="74"/>
      <c r="E23">
        <v>6</v>
      </c>
      <c r="F23" s="180">
        <v>11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5"/>
      <c r="AX23" s="502"/>
      <c r="AY23" s="50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4" t="s">
        <v>81</v>
      </c>
      <c r="AW27" s="475"/>
      <c r="AX27" s="475"/>
      <c r="AY27" s="475"/>
      <c r="AZ27" s="47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9" t="str">
        <f>IF(AT25="","",IF(AT25&gt;AT26,AL25,AL26))</f>
        <v/>
      </c>
      <c r="AY28" s="499"/>
      <c r="AZ28" s="499"/>
    </row>
    <row r="29" spans="3:52" ht="15.75">
      <c r="C29" s="73"/>
      <c r="D29" s="74"/>
      <c r="E29">
        <v>7</v>
      </c>
      <c r="F29" s="181">
        <v>7</v>
      </c>
      <c r="G29" s="182" t="str">
        <f>IF(F29="","",VLOOKUP(F29,$C$3:$D$18,2,FALSE))</f>
        <v>Сара С.Стојановска (183)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8" t="str">
        <f>IF(AT25="","",IF(AT25&lt;AT26,AL25,AL26))</f>
        <v/>
      </c>
      <c r="AY29" s="478"/>
      <c r="AZ29" s="47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9" t="str">
        <f>IF(AT25=AT26,"",IF(AT34=AT35,AL34,IF(AT34&gt;AT35,AL34,AL35)))</f>
        <v/>
      </c>
      <c r="AY30" s="479"/>
      <c r="AZ30" s="479"/>
    </row>
    <row r="31" spans="3:52" ht="15.75">
      <c r="C31" s="73"/>
      <c r="D31" s="74"/>
      <c r="F31" s="179"/>
      <c r="P31" s="102"/>
      <c r="Q31" s="122" t="str">
        <f>G29</f>
        <v>Сара С.Стојановска (183)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9" t="str">
        <f>IF(AT25=AT26,"",IF(AT34=AT35,AL35,IF(AT34&lt;AT35,AL34,AL35)))</f>
        <v/>
      </c>
      <c r="AY31" s="479"/>
      <c r="AZ31" s="47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0" t="str">
        <f>IF(Y7="","",IF(Y7&lt;Y8,Q7,Q8))</f>
        <v/>
      </c>
      <c r="AY32" s="480"/>
      <c r="AZ32" s="48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0" t="str">
        <f>IF(Y19="","",IF(Y19&lt;Y20,Q19,Q20))</f>
        <v/>
      </c>
      <c r="AY33" s="480"/>
      <c r="AZ33" s="480"/>
    </row>
    <row r="34" spans="3:52" ht="15.75">
      <c r="C34" s="73"/>
      <c r="D34" s="74"/>
      <c r="E34">
        <v>8</v>
      </c>
      <c r="F34" s="178">
        <v>2</v>
      </c>
      <c r="G34" s="177" t="str">
        <f>IF(F34="","",VLOOKUP(F34,$C$3:$D$18,2,FALSE))</f>
        <v>Сара Чипевска (148)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0" t="str">
        <f>IF(Y31="","",IF(Y31&lt;Y32,Q31,Q32))</f>
        <v/>
      </c>
      <c r="AY34" s="480"/>
      <c r="AZ34" s="480"/>
    </row>
    <row r="35" spans="3:52">
      <c r="E35">
        <v>9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1" t="str">
        <f>IF(Y43="","",IF(Y43&lt;Y44,Q43,Q44))</f>
        <v/>
      </c>
      <c r="AY35" s="481"/>
      <c r="AZ35" s="481"/>
    </row>
    <row r="36" spans="3:52">
      <c r="F36" s="179"/>
      <c r="Z36" s="102"/>
      <c r="AI36" s="107"/>
      <c r="AU36" s="49"/>
      <c r="AV36" s="190"/>
      <c r="AW36" s="191"/>
      <c r="AX36" s="482"/>
      <c r="AY36" s="482"/>
      <c r="AZ36" s="48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3"/>
      <c r="AY37" s="473"/>
      <c r="AZ37" s="47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3"/>
      <c r="AY38" s="473"/>
      <c r="AZ38" s="473"/>
    </row>
    <row r="39" spans="3:52">
      <c r="F39" s="179"/>
      <c r="Z39" s="102"/>
      <c r="AU39" s="49"/>
      <c r="AV39" s="189"/>
      <c r="AW39" s="75"/>
      <c r="AX39" s="473"/>
      <c r="AY39" s="473"/>
      <c r="AZ39" s="47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3"/>
      <c r="AY40" s="473"/>
      <c r="AZ40" s="473"/>
    </row>
    <row r="41" spans="3:52">
      <c r="C41" s="42"/>
      <c r="D41" s="42"/>
      <c r="E41">
        <v>10</v>
      </c>
      <c r="F41" s="181">
        <v>3</v>
      </c>
      <c r="G41" s="182" t="str">
        <f>IF(F41="","",VLOOKUP(F41,$C$3:$D$18,2,FALSE))</f>
        <v>Катарина Лаура Михајлов (366)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3"/>
      <c r="AY41" s="473"/>
      <c r="AZ41" s="473"/>
    </row>
    <row r="42" spans="3:52">
      <c r="F42" s="179"/>
      <c r="P42" s="102"/>
      <c r="Y42" s="34"/>
      <c r="Z42" s="102"/>
      <c r="AU42" s="49"/>
      <c r="AV42" s="189"/>
      <c r="AW42" s="75"/>
      <c r="AX42" s="473"/>
      <c r="AY42" s="473"/>
      <c r="AZ42" s="473"/>
    </row>
    <row r="43" spans="3:52">
      <c r="F43" s="179"/>
      <c r="P43" s="102"/>
      <c r="Q43" s="122" t="str">
        <f>G41</f>
        <v>Катарина Лаура Михајлов (366)</v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3"/>
      <c r="AY43" s="473"/>
      <c r="AZ43" s="47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>
        <v>11</v>
      </c>
      <c r="F46" s="178">
        <v>12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12</v>
      </c>
      <c r="F47" s="180">
        <v>6</v>
      </c>
      <c r="G47" s="177" t="str">
        <f>IF(F47="","",VLOOKUP(F47,$C$3:$D$18,2,FALSE))</f>
        <v>Софија Хасану (194)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3"/>
      <c r="AY50" s="473"/>
      <c r="AZ50" s="473"/>
    </row>
    <row r="51" spans="3:52">
      <c r="AW51" s="75"/>
      <c r="AX51" s="473"/>
      <c r="AY51" s="473"/>
      <c r="AZ51" s="473"/>
    </row>
    <row r="52" spans="3:52">
      <c r="AW52" s="75"/>
      <c r="AX52" s="473"/>
      <c r="AY52" s="473"/>
      <c r="AZ52" s="47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7" t="s">
        <v>61</v>
      </c>
      <c r="D1" s="48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Сара Чипевска (148)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Катарина Лаура Михајлов (366)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Фани Јованоска (193)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Софија Хасану (194)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С.Стојановска (183)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Изабела Ковачовска (140)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620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620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5" t="str">
        <f>IF(AT25="","",IF(AT25&lt;AT26,AL25,AL26))</f>
        <v/>
      </c>
      <c r="AX16" s="485"/>
      <c r="AY16" s="48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5"/>
      <c r="AX17" s="485"/>
      <c r="AY17" s="486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5"/>
      <c r="AY18" s="48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0" t="s">
        <v>58</v>
      </c>
      <c r="AY20" s="48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9" t="s">
        <v>59</v>
      </c>
      <c r="AX21" s="501"/>
      <c r="AY21" s="488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0"/>
      <c r="AX22" s="501"/>
      <c r="AY22" s="506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1"/>
      <c r="AX23" s="502"/>
      <c r="AY23" s="50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4" t="s">
        <v>81</v>
      </c>
      <c r="AW27" s="475"/>
      <c r="AX27" s="475"/>
      <c r="AY27" s="475"/>
      <c r="AZ27" s="476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77" t="str">
        <f>IF(AT25="","",IF(AT25&gt;AT26,AL25,AL26))</f>
        <v/>
      </c>
      <c r="AY28" s="477"/>
      <c r="AZ28" s="477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8" t="str">
        <f>IF(AT25="","",IF(AT25&lt;AT26,AL25,AL26))</f>
        <v/>
      </c>
      <c r="AY29" s="478"/>
      <c r="AZ29" s="47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9" t="str">
        <f>IF(AT25=AT26,"",IF(AT34=AT35,AL34,IF(AT34&gt;AT35,AL34,AL35)))</f>
        <v/>
      </c>
      <c r="AY30" s="479"/>
      <c r="AZ30" s="47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9" t="str">
        <f>IF(AT25=AT26,"",IF(AT34=AT35,AL35,IF(AT34&lt;AT35,AL34,AL35)))</f>
        <v/>
      </c>
      <c r="AY31" s="479"/>
      <c r="AZ31" s="47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0" t="str">
        <f>IF(Y7="","",IF(Y7&lt;Y8,Q7,Q8))</f>
        <v/>
      </c>
      <c r="AY32" s="480"/>
      <c r="AZ32" s="48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0" t="str">
        <f>IF(Y19="","",IF(Y19&lt;Y20,Q19,Q20))</f>
        <v/>
      </c>
      <c r="AY33" s="480"/>
      <c r="AZ33" s="48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0" t="str">
        <f>IF(Y31="","",IF(Y31&lt;Y32,Q31,Q32))</f>
        <v/>
      </c>
      <c r="AY34" s="480"/>
      <c r="AZ34" s="480"/>
    </row>
    <row r="35" spans="3:52">
      <c r="E35" s="362" t="s">
        <v>620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0" t="str">
        <f>IF(Y43="","",IF(Y43&lt;Y44,Q43,Q44))</f>
        <v/>
      </c>
      <c r="AY35" s="480"/>
      <c r="AZ35" s="48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8" t="str">
        <f>IF(O4="","",IF(O4&lt;O5,G4,G5))</f>
        <v/>
      </c>
      <c r="AY36" s="508"/>
      <c r="AZ36" s="50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8" t="str">
        <f>IF(O10="","",IF(O10&lt;O11,G10,G11))</f>
        <v/>
      </c>
      <c r="AY37" s="508"/>
      <c r="AZ37" s="50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8" t="str">
        <f>IF(O16="","",IF(O16&lt;O17,G16,G17))</f>
        <v/>
      </c>
      <c r="AY38" s="508"/>
      <c r="AZ38" s="508"/>
    </row>
    <row r="39" spans="3:52">
      <c r="F39" s="179"/>
      <c r="Z39" s="102"/>
      <c r="AU39" s="49"/>
      <c r="AV39" s="118">
        <v>9</v>
      </c>
      <c r="AW39" s="24" t="s">
        <v>20</v>
      </c>
      <c r="AX39" s="508" t="str">
        <f>IF(O22="","",IF(O22&lt;O23,G22,G23))</f>
        <v/>
      </c>
      <c r="AY39" s="508"/>
      <c r="AZ39" s="508"/>
    </row>
    <row r="40" spans="3:52" ht="15.75">
      <c r="E40" s="362" t="s">
        <v>620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8" t="str">
        <f>IF(O28="","",IF(O28&lt;O29,G28,G29))</f>
        <v/>
      </c>
      <c r="AY40" s="508"/>
      <c r="AZ40" s="50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8" t="str">
        <f>IF(O34="","",IF(O34&lt;O35,G34,G35))</f>
        <v/>
      </c>
      <c r="AY41" s="508"/>
      <c r="AZ41" s="50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8" t="str">
        <f>IF(O40="","",IF(O40&lt;O41,G40,G41))</f>
        <v/>
      </c>
      <c r="AY42" s="508"/>
      <c r="AZ42" s="50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8" t="str">
        <f>IF(O46="","",IF(O46&lt;O47,G46,G47))</f>
        <v/>
      </c>
      <c r="AY43" s="508"/>
      <c r="AZ43" s="50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Сара Чипевска (148)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3"/>
      <c r="AY50" s="473"/>
      <c r="AZ50" s="473"/>
    </row>
    <row r="51" spans="6:52">
      <c r="AW51" s="75"/>
      <c r="AX51" s="473"/>
      <c r="AY51" s="473"/>
      <c r="AZ51" s="473"/>
    </row>
    <row r="52" spans="6:52">
      <c r="AW52" s="75"/>
      <c r="AX52" s="473"/>
      <c r="AY52" s="473"/>
      <c r="AZ52" s="47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7" t="s">
        <v>61</v>
      </c>
      <c r="D1" s="484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542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Чипевска (148)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Софија Хасану (194)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5" t="str">
        <f>IF(BE25="","",IF(BE25&lt;BE26,AW25,AW26))</f>
        <v/>
      </c>
      <c r="BI16" s="485"/>
      <c r="BJ16" s="48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5"/>
      <c r="BI17" s="485"/>
      <c r="BJ17" s="48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5"/>
      <c r="BJ18" s="48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9" t="s">
        <v>58</v>
      </c>
      <c r="BJ20" s="48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2" t="s">
        <v>59</v>
      </c>
      <c r="BI21" s="490"/>
      <c r="BJ21" s="48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3"/>
      <c r="BI22" s="490"/>
      <c r="BJ22" s="49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4"/>
      <c r="BI23" s="491"/>
      <c r="BJ23" s="496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Катарина Лаура Михајлов (366)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4" t="s">
        <v>81</v>
      </c>
      <c r="BH27" s="475"/>
      <c r="BI27" s="475"/>
      <c r="BJ27" s="475"/>
      <c r="BK27" s="47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Катарина Лаура Михајлов (366)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7" t="str">
        <f>IF(BE25="","",IF(BE25&gt;BE26,AW25,AW26))</f>
        <v/>
      </c>
      <c r="BJ28" s="477"/>
      <c r="BK28" s="477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8" t="str">
        <f>IF(BE25="","",IF(BE25&lt;BE26,AW25,AW26))</f>
        <v/>
      </c>
      <c r="BJ29" s="478"/>
      <c r="BK29" s="478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9" t="str">
        <f>IF(BE25=BE26,"",IF(BE34=BE35,AW34,IF(BE34&gt;BE35,AW34,AW35)))</f>
        <v/>
      </c>
      <c r="BJ30" s="479"/>
      <c r="BK30" s="47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9" t="str">
        <f>IF(BE25=BE26,"",IF(BE34=BE35,AW35,IF(BE34&lt;BE35,AW34,AW35)))</f>
        <v/>
      </c>
      <c r="BJ31" s="479"/>
      <c r="BK31" s="47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0" t="str">
        <f>IF(AJ7="","",IF(AJ7&lt;AJ8,AB7,AB8))</f>
        <v/>
      </c>
      <c r="BJ32" s="480"/>
      <c r="BK32" s="480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0" t="str">
        <f>IF(AJ19="","",IF(AJ19&lt;AJ20,AB19,AB20))</f>
        <v/>
      </c>
      <c r="BJ33" s="480"/>
      <c r="BK33" s="480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0" t="str">
        <f>IF(AJ31="","",IF(AJ31&lt;AJ32,AB31,AB32))</f>
        <v/>
      </c>
      <c r="BJ34" s="480"/>
      <c r="BK34" s="48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0" t="str">
        <f>IF(AJ43="","",IF(AJ43&lt;AJ44,AB43,AB44))</f>
        <v/>
      </c>
      <c r="BJ35" s="480"/>
      <c r="BK35" s="480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3"/>
      <c r="BJ50" s="473"/>
      <c r="BK50" s="473"/>
    </row>
    <row r="51" spans="5:63">
      <c r="H51"/>
      <c r="I51"/>
      <c r="J51"/>
      <c r="K51"/>
      <c r="L51"/>
      <c r="M51"/>
      <c r="N51"/>
      <c r="O51"/>
      <c r="P51"/>
      <c r="BH51" s="75"/>
      <c r="BI51" s="473"/>
      <c r="BJ51" s="473"/>
      <c r="BK51" s="473"/>
    </row>
    <row r="52" spans="5:63">
      <c r="H52"/>
      <c r="I52"/>
      <c r="J52"/>
      <c r="K52"/>
      <c r="L52"/>
      <c r="M52"/>
      <c r="N52"/>
      <c r="O52"/>
      <c r="P52"/>
      <c r="BH52" s="75"/>
      <c r="BI52" s="473"/>
      <c r="BJ52" s="473"/>
      <c r="BK52" s="47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7" t="s">
        <v>61</v>
      </c>
      <c r="D1" s="484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Чипевска (148)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Софија Хасану (194)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5" t="str">
        <f>IF(BE25="","",IF(BE25&lt;BE26,AW25,AW26))</f>
        <v/>
      </c>
      <c r="BI16" s="485"/>
      <c r="BJ16" s="48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5"/>
      <c r="BI17" s="485"/>
      <c r="BJ17" s="48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5"/>
      <c r="BJ18" s="48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9" t="s">
        <v>58</v>
      </c>
      <c r="BJ20" s="48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2" t="s">
        <v>59</v>
      </c>
      <c r="BI21" s="490"/>
      <c r="BJ21" s="48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3"/>
      <c r="BI22" s="490"/>
      <c r="BJ22" s="49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4"/>
      <c r="BI23" s="491"/>
      <c r="BJ23" s="496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Катарина Лаура Михајлов (366)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4" t="s">
        <v>81</v>
      </c>
      <c r="BH27" s="475"/>
      <c r="BI27" s="475"/>
      <c r="BJ27" s="475"/>
      <c r="BK27" s="47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Катарина Лаура Михајлов (366)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7" t="str">
        <f>IF(BE25="","",IF(BE25&gt;BE26,AW25,AW26))</f>
        <v/>
      </c>
      <c r="BJ28" s="477"/>
      <c r="BK28" s="477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8" t="str">
        <f>IF(BE25="","",IF(BE25&lt;BE26,AW25,AW26))</f>
        <v/>
      </c>
      <c r="BJ29" s="478"/>
      <c r="BK29" s="47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9" t="str">
        <f>IF(BE25=BE26,"",IF(BE34=BE35,AW34,IF(BE34&gt;BE35,AW34,AW35)))</f>
        <v/>
      </c>
      <c r="BJ30" s="479"/>
      <c r="BK30" s="47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9" t="str">
        <f>IF(BE25=BE26,"",IF(BE34=BE35,AW35,IF(BE34&lt;BE35,AW34,AW35)))</f>
        <v/>
      </c>
      <c r="BJ31" s="479"/>
      <c r="BK31" s="47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0" t="str">
        <f>IF(AJ7="","",IF(AJ7&lt;AJ8,AB7,AB8))</f>
        <v/>
      </c>
      <c r="BJ32" s="480"/>
      <c r="BK32" s="480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0" t="str">
        <f>IF(AJ19="","",IF(AJ19&lt;AJ20,AB19,AB20))</f>
        <v/>
      </c>
      <c r="BJ33" s="480"/>
      <c r="BK33" s="480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0" t="str">
        <f>IF(AJ31="","",IF(AJ31&lt;AJ32,AB31,AB32))</f>
        <v/>
      </c>
      <c r="BJ34" s="480"/>
      <c r="BK34" s="48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0" t="str">
        <f>IF(AJ43="","",IF(AJ43&lt;AJ44,AB43,AB44))</f>
        <v/>
      </c>
      <c r="BJ35" s="480"/>
      <c r="BK35" s="480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3"/>
      <c r="BJ50" s="473"/>
      <c r="BK50" s="473"/>
    </row>
    <row r="51" spans="5:63">
      <c r="H51"/>
      <c r="I51"/>
      <c r="J51"/>
      <c r="K51"/>
      <c r="L51"/>
      <c r="M51"/>
      <c r="N51"/>
      <c r="O51"/>
      <c r="P51"/>
      <c r="BH51" s="75"/>
      <c r="BI51" s="473"/>
      <c r="BJ51" s="473"/>
      <c r="BK51" s="473"/>
    </row>
    <row r="52" spans="5:63">
      <c r="H52"/>
      <c r="I52"/>
      <c r="J52"/>
      <c r="K52"/>
      <c r="L52"/>
      <c r="M52"/>
      <c r="N52"/>
      <c r="O52"/>
      <c r="P52"/>
      <c r="BH52" s="75"/>
      <c r="BI52" s="473"/>
      <c r="BJ52" s="473"/>
      <c r="BK52" s="47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7" t="s">
        <v>61</v>
      </c>
      <c r="D1" s="484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614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Сара Чипевска (148)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Софија Хасану (194)</v>
      </c>
      <c r="E8" s="362" t="s">
        <v>615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С.Стојановска (183)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5" t="str">
        <f>IF(BD33=BD34,"",IF(BD33="","",IF(BD33&lt;BD34,AV33,AV34)))</f>
        <v/>
      </c>
      <c r="BG16" s="485"/>
      <c r="BH16" s="48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5"/>
      <c r="BG17" s="485"/>
      <c r="BH17" s="48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5"/>
      <c r="BH18" s="48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9" t="s">
        <v>58</v>
      </c>
      <c r="BH20" s="48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0"/>
      <c r="BH21" s="48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3" t="s">
        <v>59</v>
      </c>
      <c r="BG22" s="490"/>
      <c r="BH22" s="49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4"/>
      <c r="BG23" s="491"/>
      <c r="BH23" s="496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7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7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6" t="str">
        <f>IF(BD33=BD34,"",IF(BD33="","",IF(BD33&lt;BD34,AV33,AV34)))</f>
        <v/>
      </c>
      <c r="BG42" s="517"/>
      <c r="BH42" s="517" t="str">
        <f>IF(BD33=BD34,"",IF(BD41=BD42,AV41,IF(BD41&gt;BD42,AV41,AV42)))</f>
        <v/>
      </c>
    </row>
    <row r="43" spans="2:60">
      <c r="E43" s="362" t="s">
        <v>616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6"/>
      <c r="BG43" s="42"/>
      <c r="BH43" s="517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6"/>
      <c r="BG44" s="42"/>
      <c r="BH44" s="517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7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9" t="s">
        <v>58</v>
      </c>
      <c r="BH46" s="487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0"/>
      <c r="BH47" s="515"/>
    </row>
    <row r="48" spans="2:60">
      <c r="E48" s="362" t="s">
        <v>617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3" t="s">
        <v>59</v>
      </c>
      <c r="BG48" s="490"/>
      <c r="BH48" s="495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4"/>
      <c r="BG49" s="491"/>
      <c r="BH49" s="496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4" t="s">
        <v>81</v>
      </c>
      <c r="BF51" s="475"/>
      <c r="BG51" s="475"/>
      <c r="BH51" s="475"/>
      <c r="BI51" s="47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2" t="str">
        <f>IF(BD33="","",IF(BD33&gt;BD34,AV33,AV34))</f>
        <v/>
      </c>
      <c r="BH52" s="512"/>
      <c r="BI52" s="512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8" t="str">
        <f>IF(BD33=BD34,"",IF(BD33="","",IF(BD33&lt;BD34,AV33,AV34)))</f>
        <v/>
      </c>
      <c r="BH53" s="478"/>
      <c r="BI53" s="47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79" t="str">
        <f>IF(BD33=BD34,"",IF(BD41=BD42,AV41,IF(BD41&gt;BD42,AV41,AV42)))</f>
        <v/>
      </c>
      <c r="BH54" s="479"/>
      <c r="BI54" s="47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79" t="str">
        <f>IF(BD33=BD34,"",IF(BD41=BD42,AV42,IF(BD42&lt;BD41,AV42,AV41)))</f>
        <v/>
      </c>
      <c r="BH55" s="479"/>
      <c r="BI55" s="479"/>
    </row>
    <row r="56" spans="5:61">
      <c r="E56" s="362" t="s">
        <v>616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0" t="str">
        <f>IF(AI9="","",IF(AI9&lt;AI10,AA9,AA10))</f>
        <v/>
      </c>
      <c r="BH56" s="480"/>
      <c r="BI56" s="480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0" t="str">
        <f>IF(AI25="","",IF(AI25&lt;AI26,AA25,AA26))</f>
        <v/>
      </c>
      <c r="BH57" s="480"/>
      <c r="BI57" s="48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0" t="str">
        <f>IF(AI41="","",IF(AI41&lt;AI42,AA41,AA42))</f>
        <v/>
      </c>
      <c r="BH58" s="480"/>
      <c r="BI58" s="480"/>
    </row>
    <row r="59" spans="5:61">
      <c r="E59" s="362" t="s">
        <v>615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0" t="str">
        <f>IF(AI57="","",IF(AI57&lt;AI58,AA57,AA58))</f>
        <v/>
      </c>
      <c r="BH59" s="480"/>
      <c r="BI59" s="48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8" t="str">
        <f>IF(Y5="","",IF(Y5&lt;Y6,Q5,Q6))</f>
        <v/>
      </c>
      <c r="BH60" s="508"/>
      <c r="BI60" s="508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8" t="str">
        <f>IF(Y13="","",IF(Y13&lt;Y14,Q13,Q14))</f>
        <v/>
      </c>
      <c r="BH61" s="508"/>
      <c r="BI61" s="50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8" t="str">
        <f>IF(Y21="","",IF(Y21&lt;Y22,Q21,Q22))</f>
        <v/>
      </c>
      <c r="BH62" s="508"/>
      <c r="BI62" s="50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8" t="str">
        <f>IF(Y29="","",IF(Y29&lt;Y30,Q29,Q30))</f>
        <v/>
      </c>
      <c r="BH63" s="508"/>
      <c r="BI63" s="508"/>
    </row>
    <row r="64" spans="5:61">
      <c r="E64" s="362" t="s">
        <v>619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8" t="str">
        <f>IF(Y37="","",IF(Y37&lt;Y38,Q37,Q38))</f>
        <v/>
      </c>
      <c r="BH64" s="508"/>
      <c r="BI64" s="50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8" t="str">
        <f>IF(Y45="","",IF(Y45&lt;Y46,Q45,Q46))</f>
        <v/>
      </c>
      <c r="BH65" s="508"/>
      <c r="BI65" s="50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8" t="str">
        <f>IF(Y53="","",IF(Y53&lt;Y54,Q53,Q54))</f>
        <v/>
      </c>
      <c r="BH66" s="508"/>
      <c r="BI66" s="50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8" t="str">
        <f>IF(Y61="","",IF(Y61&lt;Y62,Q61,Q62))</f>
        <v/>
      </c>
      <c r="BH67" s="508"/>
      <c r="BI67" s="50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7" t="s">
        <v>61</v>
      </c>
      <c r="D1" s="48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Сара Чипевска (148)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Софија Хасану (194)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2022-03-20T17:42:25Z</dcterms:modified>
</cp:coreProperties>
</file>