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570" windowHeight="8085" tabRatio="926" activeTab="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10" i="19" l="1"/>
  <c r="K3" i="19"/>
  <c r="K11" i="19"/>
  <c r="K9" i="19"/>
  <c r="K4" i="19"/>
  <c r="K12" i="19"/>
  <c r="K5" i="19"/>
  <c r="K8" i="19"/>
  <c r="K7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6" i="19"/>
  <c r="J6" i="19"/>
  <c r="I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N28" i="49"/>
  <c r="AJ26" i="49"/>
  <c r="AN30" i="49" s="1"/>
  <c r="AJ25" i="49"/>
  <c r="AN29" i="49" s="1"/>
  <c r="O20" i="49"/>
  <c r="O19" i="49"/>
  <c r="AN33" i="49" s="1"/>
  <c r="AN15" i="49"/>
  <c r="Y14" i="49"/>
  <c r="Y13" i="49"/>
  <c r="O8" i="49"/>
  <c r="O7" i="49"/>
  <c r="AN32" i="49" s="1"/>
  <c r="Q37" i="49" l="1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Z34" i="48"/>
  <c r="BI41" i="48" s="1"/>
  <c r="H33" i="48"/>
  <c r="R34" i="48" s="1"/>
  <c r="AJ32" i="48"/>
  <c r="AJ31" i="48"/>
  <c r="AL37" i="48" s="1"/>
  <c r="BH30" i="48"/>
  <c r="P30" i="48"/>
  <c r="H30" i="48"/>
  <c r="Z29" i="48"/>
  <c r="R29" i="48"/>
  <c r="P29" i="48"/>
  <c r="H29" i="48"/>
  <c r="BI28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I43" i="48"/>
  <c r="BH31" i="48"/>
  <c r="AB7" i="48"/>
  <c r="BH16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3" i="19"/>
  <c r="J11" i="19"/>
  <c r="J9" i="19"/>
  <c r="J4" i="19"/>
  <c r="J12" i="19"/>
  <c r="J5" i="19"/>
  <c r="J8" i="19"/>
  <c r="J7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0" i="19"/>
  <c r="I10" i="19"/>
  <c r="I3" i="19"/>
  <c r="I11" i="19"/>
  <c r="I9" i="19"/>
  <c r="I4" i="19"/>
  <c r="I12" i="19"/>
  <c r="I5" i="19"/>
  <c r="I8" i="19"/>
  <c r="I7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I5" i="45"/>
  <c r="H5" i="45"/>
  <c r="AC5" i="45" s="1"/>
  <c r="AJ4" i="45"/>
  <c r="AO5" i="45" s="1"/>
  <c r="AI4" i="45"/>
  <c r="AG4" i="45" s="1"/>
  <c r="AH4" i="45"/>
  <c r="AM6" i="45" s="1"/>
  <c r="P4" i="45"/>
  <c r="M4" i="45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5" i="42" l="1"/>
  <c r="AP4" i="42"/>
  <c r="AN3" i="45"/>
  <c r="Q4" i="45"/>
  <c r="AN6" i="42"/>
  <c r="AP6" i="42" s="1"/>
  <c r="AG4" i="43"/>
  <c r="R4" i="43" s="1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6" i="43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O3" i="7" s="1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AB4" i="7"/>
  <c r="Q4" i="7"/>
  <c r="P4" i="7"/>
  <c r="N4" i="7"/>
  <c r="M4" i="7"/>
  <c r="J4" i="7"/>
  <c r="AC4" i="7" s="1"/>
  <c r="G4" i="7"/>
  <c r="F4" i="7"/>
  <c r="AJ3" i="7"/>
  <c r="AO6" i="7" s="1"/>
  <c r="AI3" i="7"/>
  <c r="AG3" i="7" s="1"/>
  <c r="AH3" i="7"/>
  <c r="AM5" i="7" s="1"/>
  <c r="L3" i="7"/>
  <c r="AD3" i="7" s="1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O3" i="5" s="1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AC4" i="24" s="1"/>
  <c r="G4" i="24"/>
  <c r="F4" i="24"/>
  <c r="AJ3" i="24"/>
  <c r="AO6" i="24" s="1"/>
  <c r="AI3" i="24"/>
  <c r="AN4" i="24" s="1"/>
  <c r="AH3" i="24"/>
  <c r="AM5" i="24" s="1"/>
  <c r="H3" i="24"/>
  <c r="AB3" i="24" s="1"/>
  <c r="AG5" i="10" l="1"/>
  <c r="P5" i="10" s="1"/>
  <c r="AP3" i="38"/>
  <c r="AG5" i="6"/>
  <c r="AC5" i="5"/>
  <c r="O5" i="5"/>
  <c r="AC3" i="5"/>
  <c r="AB4" i="24"/>
  <c r="AG4" i="24"/>
  <c r="P4" i="24" s="1"/>
  <c r="AP6" i="5"/>
  <c r="AO4" i="6"/>
  <c r="AG3" i="6"/>
  <c r="AP6" i="6"/>
  <c r="AG4" i="10"/>
  <c r="AO4" i="10"/>
  <c r="AP4" i="10" s="1"/>
  <c r="AK6" i="9"/>
  <c r="AP5" i="9"/>
  <c r="AP3" i="9"/>
  <c r="AG5" i="9"/>
  <c r="AG5" i="8"/>
  <c r="AP5" i="7"/>
  <c r="AP4" i="6"/>
  <c r="AP3" i="5"/>
  <c r="AP5" i="5"/>
  <c r="Q5" i="5" s="1"/>
  <c r="AP5" i="24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Q3" i="5"/>
  <c r="AG4" i="5"/>
  <c r="P4" i="5" s="1"/>
  <c r="Q3" i="24"/>
  <c r="K3" i="24"/>
  <c r="O3" i="24" s="1"/>
  <c r="J3" i="24"/>
  <c r="AC3" i="24" s="1"/>
  <c r="AP3" i="24"/>
  <c r="N5" i="24"/>
  <c r="AK4" i="24"/>
  <c r="AP4" i="24"/>
  <c r="Q4" i="24" s="1"/>
  <c r="AG5" i="24"/>
  <c r="P5" i="24" s="1"/>
  <c r="M3" i="24"/>
  <c r="K4" i="24"/>
  <c r="O4" i="24" s="1"/>
  <c r="G5" i="24"/>
  <c r="O5" i="24" s="1"/>
  <c r="Q5" i="24"/>
  <c r="O6" i="24"/>
  <c r="AG6" i="24"/>
  <c r="L3" i="24"/>
  <c r="AD3" i="24" s="1"/>
  <c r="AK3" i="24"/>
  <c r="N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3" i="5" l="1"/>
  <c r="R3" i="5" s="1"/>
  <c r="O4" i="5"/>
  <c r="AB5" i="5"/>
  <c r="N5" i="5"/>
  <c r="R4" i="24"/>
  <c r="R6" i="24"/>
  <c r="L4" i="37"/>
  <c r="AD4" i="37" s="1"/>
  <c r="P7" i="6"/>
  <c r="R4" i="7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5" l="1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6" i="19"/>
  <c r="D45" i="36" l="1"/>
  <c r="D46" i="36"/>
  <c r="D38" i="36"/>
  <c r="D37" i="36"/>
  <c r="D4" i="1"/>
  <c r="C3" i="37" s="1"/>
  <c r="M4" i="19"/>
  <c r="M12" i="19"/>
  <c r="M5" i="19"/>
  <c r="M8" i="19"/>
  <c r="M7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0" i="19"/>
  <c r="M3" i="19"/>
  <c r="M11" i="19"/>
  <c r="M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D6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B3" i="23"/>
  <c r="AC5" i="23"/>
  <c r="N5" i="23"/>
  <c r="AC4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AB25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7" l="1"/>
  <c r="AN29" i="47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28" i="47" l="1"/>
  <c r="AN15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4" i="47" l="1"/>
  <c r="Q37" i="47"/>
  <c r="AB35" i="47" s="1"/>
  <c r="Q14" i="47"/>
  <c r="AB34" i="47" s="1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O16" i="47" l="1"/>
  <c r="AN30" i="47"/>
  <c r="AN31" i="47"/>
  <c r="AO19" i="47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ИД бројот на натпреварувачот.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<sst xmlns="http://schemas.openxmlformats.org/spreadsheetml/2006/main" count="2903" uniqueCount="726">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</sst>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5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0" fillId="0" borderId="30" xfId="0" applyBorder="1"/>
    <xf numFmtId="0" fontId="0" fillId="0" borderId="1" xfId="0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C1" workbookViewId="0">
      <selection activeCell="V11" sqref="V11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397" t="s">
        <v>123</v>
      </c>
      <c r="C1" s="398"/>
      <c r="D1" s="398"/>
      <c r="E1" s="398"/>
      <c r="F1" s="399" t="s">
        <v>121</v>
      </c>
      <c r="G1" s="400"/>
      <c r="H1" s="400"/>
      <c r="I1" s="400"/>
      <c r="J1" s="400"/>
      <c r="K1" s="400"/>
      <c r="L1" s="400"/>
      <c r="M1" s="400"/>
      <c r="N1" s="400"/>
      <c r="O1" s="401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2" t="s">
        <v>62</v>
      </c>
      <c r="C3" s="310">
        <v>1</v>
      </c>
      <c r="D3" s="336" t="str">
        <f>IF(ISERROR(VLOOKUP(C3,$G$3:$I$66,3,FALSE)),"",(VLOOKUP(C3,$G$3:$I$66,3,FALSE)))</f>
        <v>Матеја Смолиќ (214)</v>
      </c>
      <c r="E3" s="337" t="str">
        <f>IF(D3="","",INDEX($J$3:$J$42,MATCH(C3,$G$3:$G$42,0)))</f>
        <v>Рисови</v>
      </c>
      <c r="F3" s="342">
        <v>3</v>
      </c>
      <c r="G3" s="394">
        <v>1</v>
      </c>
      <c r="H3" s="395">
        <v>214</v>
      </c>
      <c r="I3" s="343" t="str">
        <f>IF(ISERROR(VLOOKUP(H3,Baza!A:C,2,FALSE)&amp;" "&amp;"("&amp;H3&amp;")"),"",(VLOOKUP(H3,Baza!A:C,2,FALSE)&amp;" "&amp;"("&amp;H3&amp;")"))</f>
        <v>Матеја Смолиќ (214)</v>
      </c>
      <c r="J3" s="343" t="str">
        <f>IF(ISERROR(VLOOKUP(H3,Baza!A:C,3,FALSE)),"",(VLOOKUP(H3,Baza!A:C,3,FALSE)))</f>
        <v>Рисови</v>
      </c>
      <c r="K3" s="359" t="str">
        <f>IF(ISERROR(VLOOKUP(H3,Baza!A:D,4,FALSE)),"",(VLOOKUP(H3,Baza!A:D,4,FALSE)))</f>
        <v>U-12</v>
      </c>
      <c r="M3" s="278" t="e">
        <f t="shared" ref="M3:M34" si="0">VLOOKUP(C3,$H$3:$J$66,3,FALSE)</f>
        <v>#N/A</v>
      </c>
      <c r="N3" s="278">
        <v>3</v>
      </c>
      <c r="O3" s="359">
        <v>1</v>
      </c>
      <c r="Q3" s="371"/>
    </row>
    <row r="4" spans="2:17">
      <c r="B4" s="403"/>
      <c r="C4" s="308">
        <v>2</v>
      </c>
      <c r="D4" s="330" t="str">
        <f t="shared" ref="D4:D67" si="1">IF(ISERROR(VLOOKUP(C4,$G$3:$I$66,3,FALSE)),"",(VLOOKUP(C4,$G$3:$I$66,3,FALSE)))</f>
        <v>Благица Печинска (349)</v>
      </c>
      <c r="E4" s="331" t="str">
        <f t="shared" ref="E4:E66" si="2">IF(D4="","",INDEX($J$3:$J$42,MATCH(C4,$G$3:$G$42,0)))</f>
        <v>Берово</v>
      </c>
      <c r="F4" s="327">
        <v>6</v>
      </c>
      <c r="G4" s="283">
        <v>5</v>
      </c>
      <c r="H4" s="46">
        <v>337</v>
      </c>
      <c r="I4" s="294" t="str">
        <f>IF(ISERROR(VLOOKUP(H4,Baza!A:C,2,FALSE)&amp;" "&amp;"("&amp;H4&amp;")"),"",(VLOOKUP(H4,Baza!A:C,2,FALSE)&amp;" "&amp;"("&amp;H4&amp;")"))</f>
        <v>Моника Стајковска (337)</v>
      </c>
      <c r="J4" s="294" t="str">
        <f>IF(ISERROR(VLOOKUP(H4,Baza!A:C,3,FALSE)),"",(VLOOKUP(H4,Baza!A:C,3,FALSE)))</f>
        <v>Берово</v>
      </c>
      <c r="K4" s="358" t="str">
        <f>IF(ISERROR(VLOOKUP(H4,Baza!A:D,4,FALSE)),"",(VLOOKUP(H4,Baza!A:D,4,FALSE)))</f>
        <v>U-12</v>
      </c>
      <c r="M4" s="278" t="e">
        <f t="shared" si="0"/>
        <v>#N/A</v>
      </c>
      <c r="N4" s="278">
        <v>6</v>
      </c>
      <c r="O4" s="358">
        <v>2</v>
      </c>
      <c r="Q4" s="371"/>
    </row>
    <row r="5" spans="2:17">
      <c r="B5" s="403"/>
      <c r="C5" s="308">
        <v>3</v>
      </c>
      <c r="D5" s="330" t="str">
        <f t="shared" si="1"/>
        <v>Мила Гулеска (427)</v>
      </c>
      <c r="E5" s="331" t="str">
        <f t="shared" si="2"/>
        <v>Младост 96</v>
      </c>
      <c r="F5" s="327">
        <v>8</v>
      </c>
      <c r="G5" s="283">
        <v>9</v>
      </c>
      <c r="H5" s="46">
        <v>339</v>
      </c>
      <c r="I5" s="294" t="str">
        <f>IF(ISERROR(VLOOKUP(H5,Baza!A:C,2,FALSE)&amp;" "&amp;"("&amp;H5&amp;")"),"",(VLOOKUP(H5,Baza!A:C,2,FALSE)&amp;" "&amp;"("&amp;H5&amp;")"))</f>
        <v>Сара Ризовска (339)</v>
      </c>
      <c r="J5" s="294" t="str">
        <f>IF(ISERROR(VLOOKUP(H5,Baza!A:C,3,FALSE)),"",(VLOOKUP(H5,Baza!A:C,3,FALSE)))</f>
        <v>Берово</v>
      </c>
      <c r="K5" s="358" t="str">
        <f>IF(ISERROR(VLOOKUP(H5,Baza!A:D,4,FALSE)),"",(VLOOKUP(H5,Baza!A:D,4,FALSE)))</f>
        <v>U-12</v>
      </c>
      <c r="M5" s="278" t="e">
        <f t="shared" si="0"/>
        <v>#N/A</v>
      </c>
      <c r="N5" s="278">
        <v>8</v>
      </c>
      <c r="O5" s="358">
        <v>3</v>
      </c>
      <c r="Q5" s="371"/>
    </row>
    <row r="6" spans="2:17" ht="16.5" thickBot="1">
      <c r="B6" s="404"/>
      <c r="C6" s="311">
        <v>4</v>
      </c>
      <c r="D6" s="334" t="str">
        <f t="shared" si="1"/>
        <v/>
      </c>
      <c r="E6" s="335" t="str">
        <f t="shared" si="2"/>
        <v/>
      </c>
      <c r="F6" s="327">
        <v>1</v>
      </c>
      <c r="G6" s="282">
        <v>10</v>
      </c>
      <c r="H6" s="396">
        <v>356</v>
      </c>
      <c r="I6" s="294" t="str">
        <f>IF(ISERROR(VLOOKUP(H6,Baza!A:C,2,FALSE)&amp;" "&amp;"("&amp;H6&amp;")"),"",(VLOOKUP(H6,Baza!A:C,2,FALSE)&amp;" "&amp;"("&amp;H6&amp;")"))</f>
        <v>Лена Гидалова (356)</v>
      </c>
      <c r="J6" s="294" t="str">
        <f>IF(ISERROR(VLOOKUP(H6,Baza!A:C,3,FALSE)),"",(VLOOKUP(H6,Baza!A:C,3,FALSE)))</f>
        <v>Студент</v>
      </c>
      <c r="K6" s="358" t="str">
        <f>IF(ISERROR(VLOOKUP(H6,Baza!A:D,4,FALSE)),"",(VLOOKUP(H6,Baza!A:D,4,FALSE)))</f>
        <v>U-12</v>
      </c>
      <c r="M6" s="278" t="e">
        <f t="shared" si="0"/>
        <v>#N/A</v>
      </c>
      <c r="N6" s="278">
        <v>1</v>
      </c>
      <c r="O6" s="358">
        <v>4</v>
      </c>
      <c r="Q6" s="371"/>
    </row>
    <row r="7" spans="2:17">
      <c r="B7" s="405" t="s">
        <v>63</v>
      </c>
      <c r="C7" s="307">
        <v>5</v>
      </c>
      <c r="D7" s="328" t="str">
        <f t="shared" si="1"/>
        <v>Моника Стајковска (337)</v>
      </c>
      <c r="E7" s="329" t="str">
        <f t="shared" si="2"/>
        <v>Берово</v>
      </c>
      <c r="F7" s="327">
        <v>10</v>
      </c>
      <c r="G7" s="283">
        <v>2</v>
      </c>
      <c r="H7" s="46">
        <v>349</v>
      </c>
      <c r="I7" s="294" t="str">
        <f>IF(ISERROR(VLOOKUP(H7,Baza!A:C,2,FALSE)&amp;" "&amp;"("&amp;H7&amp;")"),"",(VLOOKUP(H7,Baza!A:C,2,FALSE)&amp;" "&amp;"("&amp;H7&amp;")"))</f>
        <v>Благица Печинска (349)</v>
      </c>
      <c r="J7" s="294" t="str">
        <f>IF(ISERROR(VLOOKUP(H7,Baza!A:C,3,FALSE)),"",(VLOOKUP(H7,Baza!A:C,3,FALSE)))</f>
        <v>Берово</v>
      </c>
      <c r="K7" s="358" t="str">
        <f>IF(ISERROR(VLOOKUP(H7,Baza!A:D,4,FALSE)),"",(VLOOKUP(H7,Baza!A:D,4,FALSE)))</f>
        <v>U-12</v>
      </c>
      <c r="M7" s="278" t="e">
        <f t="shared" si="0"/>
        <v>#N/A</v>
      </c>
      <c r="N7" s="278">
        <v>10</v>
      </c>
      <c r="O7" s="358">
        <v>5</v>
      </c>
      <c r="Q7" s="371"/>
    </row>
    <row r="8" spans="2:17">
      <c r="B8" s="403"/>
      <c r="C8" s="308">
        <v>6</v>
      </c>
      <c r="D8" s="330" t="str">
        <f t="shared" si="1"/>
        <v>Дина Кучевиќ Колевска (424)</v>
      </c>
      <c r="E8" s="331" t="str">
        <f t="shared" si="2"/>
        <v>Берово</v>
      </c>
      <c r="F8" s="327">
        <v>9</v>
      </c>
      <c r="G8" s="283">
        <v>6</v>
      </c>
      <c r="H8" s="46">
        <v>424</v>
      </c>
      <c r="I8" s="294" t="str">
        <f>IF(ISERROR(VLOOKUP(H8,Baza!A:C,2,FALSE)&amp;" "&amp;"("&amp;H8&amp;")"),"",(VLOOKUP(H8,Baza!A:C,2,FALSE)&amp;" "&amp;"("&amp;H8&amp;")"))</f>
        <v>Дина Кучевиќ Колевска (424)</v>
      </c>
      <c r="J8" s="294" t="str">
        <f>IF(ISERROR(VLOOKUP(H8,Baza!A:C,3,FALSE)),"",(VLOOKUP(H8,Baza!A:C,3,FALSE)))</f>
        <v>Берово</v>
      </c>
      <c r="K8" s="358" t="str">
        <f>IF(ISERROR(VLOOKUP(H8,Baza!A:D,4,FALSE)),"",(VLOOKUP(H8,Baza!A:D,4,FALSE)))</f>
        <v>U-12</v>
      </c>
      <c r="M8" s="278" t="e">
        <f t="shared" si="0"/>
        <v>#N/A</v>
      </c>
      <c r="N8" s="278">
        <v>9</v>
      </c>
      <c r="O8" s="358">
        <v>6</v>
      </c>
      <c r="Q8" s="371"/>
    </row>
    <row r="9" spans="2:17">
      <c r="B9" s="403"/>
      <c r="C9" s="308">
        <v>7</v>
      </c>
      <c r="D9" s="330" t="str">
        <f t="shared" si="1"/>
        <v>Калина Георгиевска (419)</v>
      </c>
      <c r="E9" s="331" t="str">
        <f t="shared" si="2"/>
        <v>Рисови</v>
      </c>
      <c r="F9" s="327">
        <v>5</v>
      </c>
      <c r="G9" s="283">
        <v>7</v>
      </c>
      <c r="H9" s="46">
        <v>419</v>
      </c>
      <c r="I9" s="294" t="str">
        <f>IF(ISERROR(VLOOKUP(H9,Baza!A:C,2,FALSE)&amp;" "&amp;"("&amp;H9&amp;")"),"",(VLOOKUP(H9,Baza!A:C,2,FALSE)&amp;" "&amp;"("&amp;H9&amp;")"))</f>
        <v>Калина Георгиевска (419)</v>
      </c>
      <c r="J9" s="294" t="str">
        <f>IF(ISERROR(VLOOKUP(H9,Baza!A:C,3,FALSE)),"",(VLOOKUP(H9,Baza!A:C,3,FALSE)))</f>
        <v>Рисови</v>
      </c>
      <c r="K9" s="358" t="str">
        <f>IF(ISERROR(VLOOKUP(H9,Baza!A:D,4,FALSE)),"",(VLOOKUP(H9,Baza!A:D,4,FALSE)))</f>
        <v>U-12</v>
      </c>
      <c r="M9" s="278" t="e">
        <f t="shared" si="0"/>
        <v>#N/A</v>
      </c>
      <c r="N9" s="278">
        <v>5</v>
      </c>
      <c r="O9" s="358">
        <v>7</v>
      </c>
      <c r="Q9" s="371"/>
    </row>
    <row r="10" spans="2:17" ht="16.5" thickBot="1">
      <c r="B10" s="406"/>
      <c r="C10" s="309">
        <v>8</v>
      </c>
      <c r="D10" s="332" t="str">
        <f t="shared" si="1"/>
        <v/>
      </c>
      <c r="E10" s="333" t="str">
        <f t="shared" si="2"/>
        <v/>
      </c>
      <c r="F10" s="327">
        <v>2</v>
      </c>
      <c r="G10" s="283">
        <v>3</v>
      </c>
      <c r="H10" s="46">
        <v>427</v>
      </c>
      <c r="I10" s="294" t="str">
        <f>IF(ISERROR(VLOOKUP(H10,Baza!A:C,2,FALSE)&amp;" "&amp;"("&amp;H10&amp;")"),"",(VLOOKUP(H10,Baza!A:C,2,FALSE)&amp;" "&amp;"("&amp;H10&amp;")"))</f>
        <v>Мила Гулеска (427)</v>
      </c>
      <c r="J10" s="294" t="str">
        <f>IF(ISERROR(VLOOKUP(H10,Baza!A:C,3,FALSE)),"",(VLOOKUP(H10,Baza!A:C,3,FALSE)))</f>
        <v>Младост 96</v>
      </c>
      <c r="K10" s="358" t="str">
        <f>IF(ISERROR(VLOOKUP(H10,Baza!A:D,4,FALSE)),"",(VLOOKUP(H10,Baza!A:D,4,FALSE)))</f>
        <v>U-12</v>
      </c>
      <c r="M10" s="278" t="e">
        <f t="shared" si="0"/>
        <v>#N/A</v>
      </c>
      <c r="N10" s="278">
        <v>2</v>
      </c>
      <c r="O10" s="358">
        <v>7</v>
      </c>
      <c r="Q10" s="371"/>
    </row>
    <row r="11" spans="2:17">
      <c r="B11" s="402" t="s">
        <v>64</v>
      </c>
      <c r="C11" s="310">
        <v>9</v>
      </c>
      <c r="D11" s="336" t="str">
        <f t="shared" si="1"/>
        <v>Сара Ризовска (339)</v>
      </c>
      <c r="E11" s="337" t="str">
        <f t="shared" si="2"/>
        <v>Берово</v>
      </c>
      <c r="F11" s="327">
        <v>4</v>
      </c>
      <c r="G11" s="283">
        <v>11</v>
      </c>
      <c r="H11" s="46">
        <v>418</v>
      </c>
      <c r="I11" s="294" t="str">
        <f>IF(ISERROR(VLOOKUP(H11,Baza!A:C,2,FALSE)&amp;" "&amp;"("&amp;H11&amp;")"),"",(VLOOKUP(H11,Baza!A:C,2,FALSE)&amp;" "&amp;"("&amp;H11&amp;")"))</f>
        <v>Ана Смолиќ (418)</v>
      </c>
      <c r="J11" s="294" t="str">
        <f>IF(ISERROR(VLOOKUP(H11,Baza!A:C,3,FALSE)),"",(VLOOKUP(H11,Baza!A:C,3,FALSE)))</f>
        <v>Рисови</v>
      </c>
      <c r="K11" s="358" t="str">
        <f>IF(ISERROR(VLOOKUP(H11,Baza!A:D,4,FALSE)),"",(VLOOKUP(H11,Baza!A:D,4,FALSE)))</f>
        <v>U-12</v>
      </c>
      <c r="M11" s="278" t="e">
        <f t="shared" si="0"/>
        <v>#N/A</v>
      </c>
      <c r="N11" s="278">
        <v>4</v>
      </c>
      <c r="O11" s="358">
        <v>9</v>
      </c>
      <c r="Q11" s="371"/>
    </row>
    <row r="12" spans="2:17">
      <c r="B12" s="403"/>
      <c r="C12" s="308">
        <v>10</v>
      </c>
      <c r="D12" s="330" t="str">
        <f t="shared" si="1"/>
        <v>Лена Гидалова (356)</v>
      </c>
      <c r="E12" s="331" t="str">
        <f t="shared" si="2"/>
        <v>Студент</v>
      </c>
      <c r="F12" s="327">
        <v>7</v>
      </c>
      <c r="G12" s="283"/>
      <c r="H12" s="46"/>
      <c r="I12" s="294" t="str">
        <f>IF(ISERROR(VLOOKUP(H12,Baza!A:C,2,FALSE)&amp;" "&amp;"("&amp;H12&amp;")"),"",(VLOOKUP(H12,Baza!A:C,2,FALSE)&amp;" "&amp;"("&amp;H12&amp;")"))</f>
        <v/>
      </c>
      <c r="J12" s="294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7</v>
      </c>
      <c r="O12" s="358"/>
      <c r="Q12" s="371"/>
    </row>
    <row r="13" spans="2:17">
      <c r="B13" s="403"/>
      <c r="C13" s="308">
        <v>11</v>
      </c>
      <c r="D13" s="330" t="str">
        <f t="shared" si="1"/>
        <v>Ана Смолиќ (418)</v>
      </c>
      <c r="E13" s="331" t="str">
        <f t="shared" si="2"/>
        <v>Рисови</v>
      </c>
      <c r="F13" s="327">
        <v>11</v>
      </c>
      <c r="G13" s="283"/>
      <c r="H13"/>
      <c r="I13" s="294" t="str">
        <f>IF(ISERROR(VLOOKUP(H13,Baza!A:C,2,FALSE)&amp;" "&amp;"("&amp;H13&amp;")"),"",(VLOOKUP(H13,Baza!A:C,2,FALSE)&amp;" "&amp;"("&amp;H13&amp;")"))</f>
        <v/>
      </c>
      <c r="J13" s="294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11</v>
      </c>
      <c r="O13" s="358"/>
      <c r="Q13" s="371"/>
    </row>
    <row r="14" spans="2:17" ht="16.5" thickBot="1">
      <c r="B14" s="404"/>
      <c r="C14" s="311">
        <v>12</v>
      </c>
      <c r="D14" s="334" t="str">
        <f t="shared" si="1"/>
        <v/>
      </c>
      <c r="E14" s="335" t="str">
        <f t="shared" si="2"/>
        <v/>
      </c>
      <c r="F14" s="327">
        <v>12</v>
      </c>
      <c r="G14" s="283"/>
      <c r="H14"/>
      <c r="I14" s="294" t="str">
        <f>IF(ISERROR(VLOOKUP(H14,Baza!A:C,2,FALSE)&amp;" "&amp;"("&amp;H14&amp;")"),"",(VLOOKUP(H14,Baza!A:C,2,FALSE)&amp;" "&amp;"("&amp;H14&amp;")"))</f>
        <v/>
      </c>
      <c r="J14" s="294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12</v>
      </c>
      <c r="O14" s="358"/>
      <c r="Q14" s="371"/>
    </row>
    <row r="15" spans="2:17">
      <c r="B15" s="405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13</v>
      </c>
      <c r="G15" s="283"/>
      <c r="H15" s="283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13</v>
      </c>
      <c r="O15" s="358"/>
      <c r="Q15" s="371"/>
    </row>
    <row r="16" spans="2:17">
      <c r="B16" s="403"/>
      <c r="C16" s="308">
        <v>14</v>
      </c>
      <c r="D16" s="330" t="str">
        <f t="shared" si="1"/>
        <v/>
      </c>
      <c r="E16" s="331" t="str">
        <f t="shared" si="2"/>
        <v/>
      </c>
      <c r="F16" s="327">
        <v>14</v>
      </c>
      <c r="G16" s="283"/>
      <c r="H16" s="283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14</v>
      </c>
      <c r="O16" s="358"/>
      <c r="Q16" s="371"/>
    </row>
    <row r="17" spans="2:15">
      <c r="B17" s="403"/>
      <c r="C17" s="308">
        <v>15</v>
      </c>
      <c r="D17" s="330" t="str">
        <f t="shared" si="1"/>
        <v/>
      </c>
      <c r="E17" s="331" t="str">
        <f t="shared" si="2"/>
        <v/>
      </c>
      <c r="F17" s="327">
        <v>15</v>
      </c>
      <c r="G17" s="283"/>
      <c r="H17" s="283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15</v>
      </c>
      <c r="O17" s="358"/>
    </row>
    <row r="18" spans="2:15" ht="16.5" thickBot="1">
      <c r="B18" s="406"/>
      <c r="C18" s="309">
        <v>16</v>
      </c>
      <c r="D18" s="332" t="str">
        <f t="shared" si="1"/>
        <v/>
      </c>
      <c r="E18" s="333" t="str">
        <f t="shared" si="2"/>
        <v/>
      </c>
      <c r="F18" s="327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358"/>
    </row>
    <row r="19" spans="2:15">
      <c r="B19" s="402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358"/>
    </row>
    <row r="20" spans="2:15">
      <c r="B20" s="403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403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5" thickBot="1">
      <c r="B22" s="404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358"/>
    </row>
    <row r="23" spans="2:15">
      <c r="B23" s="405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403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403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5" thickBot="1">
      <c r="B26" s="406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402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403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403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5" thickBot="1">
      <c r="B30" s="404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405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403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403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5" thickBot="1">
      <c r="B34" s="406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402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403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403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5" thickBot="1">
      <c r="B38" s="404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405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403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403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5" thickBot="1">
      <c r="B42" s="406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402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403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403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5" thickBot="1">
      <c r="B46" s="404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405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403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403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5" thickBot="1">
      <c r="B50" s="406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402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403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403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5" thickBot="1">
      <c r="B54" s="404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405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403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403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5" thickBot="1">
      <c r="B58" s="406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402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403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403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5" thickBot="1">
      <c r="B62" s="404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405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403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403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5" thickBot="1">
      <c r="B66" s="406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405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3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3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6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5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3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3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6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5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3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3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6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5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3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3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6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5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3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3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6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5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3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3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6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5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3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3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6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5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3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3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6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Матеја Смолиќ (214)</v>
      </c>
      <c r="E4" s="35">
        <f>C4+4</f>
        <v>5</v>
      </c>
      <c r="F4" s="36" t="str">
        <f>IF(VLOOKUP(E4,PARTICIPANTS!$C$3:$D$98,2,FALSE)="","",(VLOOKUP(E4,PARTICIPANTS!$C$3:$D$98,2,FALSE)))</f>
        <v>Моника Стајковска (337)</v>
      </c>
      <c r="G4" s="35">
        <f>E4+4</f>
        <v>9</v>
      </c>
      <c r="H4" s="36" t="str">
        <f>IF(VLOOKUP(G4,PARTICIPANTS!$C$3:$D$98,2,FALSE)="","",(VLOOKUP(G4,PARTICIPANTS!$C$3:$D$98,2,FALSE)))</f>
        <v>Сара Ризовска (339)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Благица Печинска (349)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Дина Кучевиќ Колевска (424)</v>
      </c>
      <c r="G5" s="35">
        <f t="shared" si="0"/>
        <v>10</v>
      </c>
      <c r="H5" s="36" t="str">
        <f>IF(VLOOKUP(G5,PARTICIPANTS!$C$3:$D$98,2,FALSE)="","",(VLOOKUP(G5,PARTICIPANTS!$C$3:$D$98,2,FALSE)))</f>
        <v>Лена Гидалова (356)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Мила Гулеска (427)</v>
      </c>
      <c r="E6" s="35">
        <f t="shared" si="0"/>
        <v>7</v>
      </c>
      <c r="F6" s="36" t="str">
        <f>IF(VLOOKUP(E6,PARTICIPANTS!$C$3:$D$98,2,FALSE)="","",(VLOOKUP(E6,PARTICIPANTS!$C$3:$D$98,2,FALSE)))</f>
        <v>Калина Георгиевска (419)</v>
      </c>
      <c r="G6" s="35">
        <f t="shared" si="0"/>
        <v>11</v>
      </c>
      <c r="H6" s="36" t="str">
        <f>IF(VLOOKUP(G6,PARTICIPANTS!$C$3:$D$98,2,FALSE)="","",(VLOOKUP(G6,PARTICIPANTS!$C$3:$D$98,2,FALSE)))</f>
        <v>Ана Смолиќ (418)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31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IF(GROUPS!D4="","",GROUPS!D4)</f>
        <v>Матеја Смолиќ (214)</v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IF(GROUPS!D5="","",GROUPS!D5)</f>
        <v>Благица Печинска (349)</v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IF(GROUPS!D6="","",GROUPS!D6)</f>
        <v>Мила Гулеска (427)</v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IF(GROUPS!D7="","",GROUPS!D7)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 ht="19.5" thickBot="1">
      <c r="B9" s="217">
        <v>1</v>
      </c>
      <c r="C9" s="218" t="str">
        <f>IF(C3="","",VLOOKUP(B9,$B$3:$E$6,2,FALSE))</f>
        <v>Матеја Смолиќ (214)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Благица Печинска (349)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Благица Печинска (349)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Мила Гулеска (427)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 hidden="1">
      <c r="B17" s="154">
        <v>1</v>
      </c>
      <c r="C17" s="155" t="str">
        <f>IF(C5="","",VLOOKUP(B17,$B$3:$E$6,2,FALSE))</f>
        <v>Матеја Смолиќ (214)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Мила Гулеска (427)</v>
      </c>
      <c r="D18" s="166">
        <v>2</v>
      </c>
      <c r="E18" s="167" t="str">
        <f>IF(C5="","",VLOOKUP(D18,$B$3:$E$6,2,FALSE))</f>
        <v>Благица Печинска (349)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49" t="str">
        <f>IF(ISERROR(INDEX($C$3:$C$6,MATCH(W2,$T$3:$T$6,0))),"",(INDEX($C$3:$C$6,MATCH(W2,$T$3:$T$6,0))))</f>
        <v>Матеја Смолиќ (214)</v>
      </c>
      <c r="Y2" s="450"/>
      <c r="Z2" s="451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IF(GROUPS!D4="","",GROUPS!D4)</f>
        <v>Матеја Смолиќ (214)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17</v>
      </c>
      <c r="R3" s="429">
        <f>IF(ISERROR(IF(AND(T9="",T13="",T17=""),"",SUM(AB3:AD3)+(N3-O3)/1000)+(AK3/10000)),"",IF(AND(T9="",T13="",T17=""),"",SUM(AB3:AD3)+(N3-O3)/1000)+(AK3/10000)+(AG3/100000))</f>
        <v>4.0115600000000002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>Благица Печинска (349)</v>
      </c>
      <c r="Y3" s="450"/>
      <c r="Z3" s="45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0">
        <f>SUM(AH3:AJ3)-SUM(AM3:AO3)</f>
        <v>49</v>
      </c>
      <c r="AL3" s="431"/>
      <c r="AM3" s="10">
        <f>AH5</f>
        <v>4</v>
      </c>
      <c r="AN3" s="10">
        <f>AI4</f>
        <v>13</v>
      </c>
      <c r="AO3" s="10">
        <f>AJ6</f>
        <v>0</v>
      </c>
      <c r="AP3" s="9">
        <f>SUM(AM3:AO3)</f>
        <v>17</v>
      </c>
    </row>
    <row r="4" spans="2:47" ht="24" customHeight="1">
      <c r="B4" s="127">
        <v>2</v>
      </c>
      <c r="C4" s="426" t="str">
        <f>IF(GROUPS!D5="","",GROUPS!D5)</f>
        <v>Благица Печинска (349)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54</v>
      </c>
      <c r="Q4" s="137">
        <f>IF(AND(T10="",U13="",U18=""),"",AP4)</f>
        <v>62</v>
      </c>
      <c r="R4" s="429">
        <f>IF(ISERROR(IF(AND(T10="",U13="",U18=""),"",SUM(AB4:AD4)+(N4-O4)/1000)+(AK4/10000)+(AG4/100000)),"",IF(AND(T10="",U13="",U18=""),"",SUM(AB4:AD4)+(N4-O4)/1000)+(AK4/10000)+(AG4/100000))</f>
        <v>2.9987400000000002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52" t="str">
        <f t="shared" si="0"/>
        <v>Мила Гулеска (427)</v>
      </c>
      <c r="Y4" s="453"/>
      <c r="Z4" s="45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41</v>
      </c>
      <c r="AK4" s="430">
        <f t="shared" ref="AK4:AK6" si="2">SUM(AH4:AJ4)-SUM(AM4:AO4)</f>
        <v>-8</v>
      </c>
      <c r="AL4" s="431"/>
      <c r="AM4" s="10">
        <f>AH6</f>
        <v>0</v>
      </c>
      <c r="AN4" s="10">
        <f>AI3</f>
        <v>33</v>
      </c>
      <c r="AO4" s="10">
        <f>AJ5</f>
        <v>29</v>
      </c>
      <c r="AP4" s="9">
        <f t="shared" ref="AP4:AP6" si="3">SUM(AM4:AO4)</f>
        <v>62</v>
      </c>
    </row>
    <row r="5" spans="2:47" ht="24" customHeight="1">
      <c r="B5" s="127">
        <v>3</v>
      </c>
      <c r="C5" s="426" t="str">
        <f>IF(GROUPS!D6="","",GROUPS!D6)</f>
        <v>Мила Гулеска (427)</v>
      </c>
      <c r="D5" s="427"/>
      <c r="E5" s="42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33</v>
      </c>
      <c r="Q5" s="137">
        <f>IF(AND(U9="",T14="",T18=""),"",AP5)</f>
        <v>74</v>
      </c>
      <c r="R5" s="429">
        <f>IF(ISERROR(IF(AND(U9="",T14="",T18=""),"",SUM(AB5:AD5)+(N5-O5)/1000)+(AK5/10000)+(AG5/100000)),"",IF(AND(U9="",T14="",T18=""),"",SUM(AB5:AD5)+(N5-O5)/1000)+(AK5/10000)+(AG5/100000))</f>
        <v>1.9912300000000001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52" t="str">
        <f t="shared" si="0"/>
        <v/>
      </c>
      <c r="Y5" s="453"/>
      <c r="Z5" s="45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33</v>
      </c>
      <c r="AH5" s="10">
        <f>G9+I9+K9+M9+O9+Q9+S9</f>
        <v>4</v>
      </c>
      <c r="AI5" s="10">
        <f>F14+H14+J14+L14+N14+P14+R14</f>
        <v>0</v>
      </c>
      <c r="AJ5" s="10">
        <f>F18+H18+J18+L18+N18+P18+R18</f>
        <v>29</v>
      </c>
      <c r="AK5" s="430">
        <f t="shared" si="2"/>
        <v>-41</v>
      </c>
      <c r="AL5" s="431"/>
      <c r="AM5" s="10">
        <f>AH3</f>
        <v>33</v>
      </c>
      <c r="AN5" s="10">
        <f>AI6</f>
        <v>0</v>
      </c>
      <c r="AO5" s="10">
        <f>AJ4</f>
        <v>41</v>
      </c>
      <c r="AP5" s="9">
        <f t="shared" si="3"/>
        <v>74</v>
      </c>
    </row>
    <row r="6" spans="2:47" ht="24" customHeight="1" thickBot="1">
      <c r="B6" s="142">
        <v>4</v>
      </c>
      <c r="C6" s="435" t="str">
        <f>IF(GROUPS!D7="","",GROUPS!D7)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153</v>
      </c>
      <c r="Q7" s="153">
        <f>SUM(Q3:Q6)</f>
        <v>153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Мила Гулеска (427)</v>
      </c>
      <c r="F9" s="158">
        <v>11</v>
      </c>
      <c r="G9" s="159">
        <v>1</v>
      </c>
      <c r="H9" s="160">
        <v>11</v>
      </c>
      <c r="I9" s="159">
        <v>2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Благица Печинска (349)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Благица Печинска (349)</v>
      </c>
      <c r="F13" s="158">
        <v>11</v>
      </c>
      <c r="G13" s="159">
        <v>3</v>
      </c>
      <c r="H13" s="160">
        <v>11</v>
      </c>
      <c r="I13" s="159">
        <v>3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Мила Гулеска (427)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Мила Гулеска (427)</v>
      </c>
      <c r="D18" s="166">
        <v>2</v>
      </c>
      <c r="E18" s="167" t="str">
        <f>IF(C4="","",VLOOKUP(D18,$B$3:$E$6,2,FALSE))</f>
        <v>Благица Печинска (349)</v>
      </c>
      <c r="F18" s="168">
        <v>7</v>
      </c>
      <c r="G18" s="169">
        <v>11</v>
      </c>
      <c r="H18" s="170">
        <v>9</v>
      </c>
      <c r="I18" s="169">
        <v>11</v>
      </c>
      <c r="J18" s="168">
        <v>11</v>
      </c>
      <c r="K18" s="171">
        <v>8</v>
      </c>
      <c r="L18" s="170">
        <v>2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Q13" sqref="Q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>Моника Стајковска (337)</v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IF(GROUPS!F4="","",GROUPS!F4)</f>
        <v>Моника Стајковска (337)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13</v>
      </c>
      <c r="R3" s="429">
        <f>IF(ISERROR(IF(AND(T9="",T13="",T17=""),"",SUM(AB3:AD3)+(N3-O3)/1000)+(AK3/10000)),"",IF(AND(T9="",T13="",T17=""),"",SUM(AB3:AD3)+(N3-O3)/1000)+(AK3/10000)+(AG3/100000))</f>
        <v>2.0053299999999998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>Дина Кучевиќ Колевска (424)</v>
      </c>
      <c r="Y3" s="422"/>
      <c r="Z3" s="423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30">
        <f>SUM(AH3:AJ3)-SUM(AM3:AO3)</f>
        <v>20</v>
      </c>
      <c r="AL3" s="431"/>
      <c r="AM3" s="10">
        <f>AH5</f>
        <v>0</v>
      </c>
      <c r="AN3" s="10">
        <f>AI4</f>
        <v>13</v>
      </c>
      <c r="AO3" s="10">
        <f>AJ6</f>
        <v>0</v>
      </c>
      <c r="AP3" s="9">
        <f>SUM(AM3:AO3)</f>
        <v>13</v>
      </c>
    </row>
    <row r="4" spans="2:47" ht="24" customHeight="1">
      <c r="B4" s="127">
        <v>2</v>
      </c>
      <c r="C4" s="426" t="str">
        <f>IF(GROUPS!F5="","",GROUPS!F5)</f>
        <v>Дина Кучевиќ Колевска (424)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13</v>
      </c>
      <c r="Q4" s="137">
        <f>IF(AND(T10="",U13="",U18=""),"",AP4)</f>
        <v>33</v>
      </c>
      <c r="R4" s="429">
        <f>IF(ISERROR(IF(AND(T10="",U13="",U18=""),"",SUM(AB4:AD4)+(N4-O4)/1000)+(AK4/10000)+(AG4/100000)),"",IF(AND(T10="",U13="",U18=""),"",SUM(AB4:AD4)+(N4-O4)/1000)+(AK4/10000)+(AG4/100000))</f>
        <v>0.99512999999999996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/>
      </c>
      <c r="Y4" s="433"/>
      <c r="Z4" s="434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13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0</v>
      </c>
      <c r="AK4" s="430">
        <f t="shared" ref="AK4:AK6" si="2">SUM(AH4:AJ4)-SUM(AM4:AO4)</f>
        <v>-20</v>
      </c>
      <c r="AL4" s="431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26" t="str">
        <f>IF(GROUPS!F6="","",GROUPS!F6)</f>
        <v>Калина Георгиевска (419)</v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IF(GROUPS!F7="","",GROUPS!F7)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46</v>
      </c>
      <c r="Q7" s="153">
        <f>SUM(Q3:Q6)</f>
        <v>46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Калина Георгиевска (419)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Дина Кучевиќ Колевска (424)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Дина Кучевиќ Колевска (424)</v>
      </c>
      <c r="F13" s="158">
        <v>11</v>
      </c>
      <c r="G13" s="159">
        <v>6</v>
      </c>
      <c r="H13" s="160">
        <v>11</v>
      </c>
      <c r="I13" s="159">
        <v>2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Калина Георгиевска (419)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Калина Георгиевска (419)</v>
      </c>
      <c r="D18" s="166">
        <v>2</v>
      </c>
      <c r="E18" s="167" t="str">
        <f>IF(C4="","",VLOOKUP(D18,$B$3:$E$6,2,FALSE))</f>
        <v>Дина Кучевиќ Колевска (424)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abSelected="1" workbookViewId="0">
      <selection activeCell="X11" sqref="X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>Сара Ризовска (339)</v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IF(GROUPS!H4="","",GROUPS!H4)</f>
        <v>Сара Ризовска (339)</v>
      </c>
      <c r="D3" s="427"/>
      <c r="E3" s="42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32</v>
      </c>
      <c r="R3" s="429">
        <f>IF(ISERROR(IF(AND(T9="",T13="",T17=""),"",SUM(AB3:AD3)+(N3-O3)/1000)+(AK3/10000)),"",IF(AND(T9="",T13="",T17=""),"",SUM(AB3:AD3)+(N3-O3)/1000)+(AK3/10000)+(AG3/100000))</f>
        <v>4.0100600000000002</v>
      </c>
      <c r="S3" s="429"/>
      <c r="T3" s="138">
        <f>IF(ISERROR(IF(C3="","",RANK(R3,$R$3:$S$6,0))),"",IF(C3="","",RANK(R3,$R$3:$S$6,0)))</f>
        <v>1</v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>Лена Гидалова (356)</v>
      </c>
      <c r="Y3" s="422"/>
      <c r="Z3" s="42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0">
        <f>SUM(AH3:AJ3)-SUM(AM3:AO3)</f>
        <v>34</v>
      </c>
      <c r="AL3" s="431"/>
      <c r="AM3" s="10">
        <f>AH5</f>
        <v>12</v>
      </c>
      <c r="AN3" s="10">
        <f>AI4</f>
        <v>20</v>
      </c>
      <c r="AO3" s="10">
        <f>AJ6</f>
        <v>0</v>
      </c>
      <c r="AP3" s="9">
        <f>SUM(AM3:AO3)</f>
        <v>32</v>
      </c>
    </row>
    <row r="4" spans="2:47" ht="24" customHeight="1">
      <c r="B4" s="127">
        <v>2</v>
      </c>
      <c r="C4" s="426" t="str">
        <f>IF(GROUPS!H5="","",GROUPS!H5)</f>
        <v>Лена Гидалова (356)</v>
      </c>
      <c r="D4" s="427"/>
      <c r="E4" s="42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53</v>
      </c>
      <c r="Q4" s="137">
        <f>IF(AND(T10="",U13="",U18=""),"",AP4)</f>
        <v>38</v>
      </c>
      <c r="R4" s="429">
        <f>IF(ISERROR(IF(AND(T10="",U13="",U18=""),"",SUM(AB4:AD4)+(N4-O4)/1000)+(AK4/10000)+(AG4/100000)),"",IF(AND(T10="",U13="",U18=""),"",SUM(AB4:AD4)+(N4-O4)/1000)+(AK4/10000)+(AG4/100000))</f>
        <v>3.00203</v>
      </c>
      <c r="S4" s="429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Ана Смолиќ (418)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430">
        <f t="shared" ref="AK4:AK6" si="2">SUM(AH4:AJ4)-SUM(AM4:AO4)</f>
        <v>15</v>
      </c>
      <c r="AL4" s="431"/>
      <c r="AM4" s="10">
        <f>AH6</f>
        <v>0</v>
      </c>
      <c r="AN4" s="10">
        <f>AI3</f>
        <v>33</v>
      </c>
      <c r="AO4" s="10">
        <f>AJ5</f>
        <v>5</v>
      </c>
      <c r="AP4" s="9">
        <f t="shared" ref="AP4:AP6" si="3">SUM(AM4:AO4)</f>
        <v>38</v>
      </c>
    </row>
    <row r="5" spans="2:47" ht="24" customHeight="1">
      <c r="B5" s="127">
        <v>3</v>
      </c>
      <c r="C5" s="426" t="str">
        <f>IF(GROUPS!H6="","",GROUPS!H6)</f>
        <v>Ана Смолиќ (418)</v>
      </c>
      <c r="D5" s="427"/>
      <c r="E5" s="42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17</v>
      </c>
      <c r="Q5" s="137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1.9892700000000001</v>
      </c>
      <c r="S5" s="429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17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5</v>
      </c>
      <c r="AK5" s="430">
        <f t="shared" si="2"/>
        <v>-49</v>
      </c>
      <c r="AL5" s="43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5" t="str">
        <f>IF(GROUPS!H7="","",GROUPS!H7)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136</v>
      </c>
      <c r="Q7" s="153">
        <f>SUM(Q3:Q6)</f>
        <v>136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>Сара Ризовска (339)</v>
      </c>
      <c r="D9" s="156">
        <v>3</v>
      </c>
      <c r="E9" s="157" t="str">
        <f>IF(C5="","",VLOOKUP(D9,$B$3:$E$6,2,FALSE))</f>
        <v>Ана Смолиќ (418)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Лена Гидалова (356)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>Сара Ризовска (339)</v>
      </c>
      <c r="D13" s="156">
        <v>2</v>
      </c>
      <c r="E13" s="157" t="str">
        <f>IF(C4="","",VLOOKUP(D13,$B$3:$E$6,2,FALSE))</f>
        <v>Лена Гидалова (356)</v>
      </c>
      <c r="F13" s="158">
        <v>11</v>
      </c>
      <c r="G13" s="159">
        <v>7</v>
      </c>
      <c r="H13" s="160">
        <v>11</v>
      </c>
      <c r="I13" s="159">
        <v>4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Ана Смолиќ (418)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>Сара Ризовска (339)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Ана Смолиќ (418)</v>
      </c>
      <c r="D18" s="166">
        <v>2</v>
      </c>
      <c r="E18" s="167" t="str">
        <f>IF(C4="","",VLOOKUP(D18,$B$3:$E$6,2,FALSE))</f>
        <v>Лена Гидалова (356)</v>
      </c>
      <c r="F18" s="168">
        <v>1</v>
      </c>
      <c r="G18" s="169">
        <v>11</v>
      </c>
      <c r="H18" s="170">
        <v>1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IF(GROUPS!J4="","",GROUPS!J4)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IF(GROUPS!J5="","",GROUPS!J5)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IF(GROUPS!J6="","",GROUPS!J6)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IF(GROUPS!J7="","",GROUPS!J7)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IF(GROUPS!D9="","",GROUPS!D9)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IF(GROUPS!D10="","",GROUPS!D10)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IF(GROUPS!D11="","",GROUPS!D11)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IF(GROUPS!D12="","",GROUPS!D12)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IF(GROUPS!F9="","",GROUPS!F9)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IF(GROUPS!F10="","",GROUPS!F10)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IF(GROUPS!F11="","",GROUPS!F11)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IF(GROUPS!F12="","",GROUPS!F12)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7" t="s">
        <v>0</v>
      </c>
      <c r="C1" s="407"/>
      <c r="D1" s="40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26" t="str">
        <f>IF(GROUPS!H9="","",GROUPS!H9)</f>
        <v/>
      </c>
      <c r="D3" s="427"/>
      <c r="E3" s="42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6" t="str">
        <f>IF(GROUPS!H10="","",GROUPS!H10)</f>
        <v/>
      </c>
      <c r="D4" s="427"/>
      <c r="E4" s="42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6" t="str">
        <f>IF(GROUPS!H11="","",GROUPS!H11)</f>
        <v/>
      </c>
      <c r="D5" s="427"/>
      <c r="E5" s="42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IF(GROUPS!H12="","",GROUPS!H12)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IF(GROUPS!J9="","",GROUPS!J9)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IF(GROUPS!J10="","",GROUPS!J10)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IF(GROUPS!J11="","",GROUPS!J11)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IF(GROUPS!J12="","",GROUPS!J12)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IF(GROUPS!D14="","",GROUPS!D14)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IF(GROUPS!D15="","",GROUPS!D15)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IF(GROUPS!D16="","",GROUPS!D16)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IF(GROUPS!D17="","",GROUPS!D17)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2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3" t="str">
        <f>IF(GROUPS!F14="","",GROUPS!F14)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IF(GROUPS!F15="","",GROUPS!F15)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IF(GROUPS!F16="","",GROUPS!F16)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IF(GROUPS!F17="","",GROUPS!F17)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IF(GROUPS!H14="","",GROUPS!H14)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IF(GROUPS!H15="","",GROUPS!H15)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IF(GROUPS!H16="","",GROUPS!H16)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IF(GROUPS!H17="","",GROUPS!H17)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0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234">
        <v>1</v>
      </c>
      <c r="C3" s="455" t="str">
        <f>IF(GROUPS!J14="","",GROUPS!J14)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IF(GROUPS!J15="","",GROUPS!J15)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IF(GROUPS!J16="","",GROUPS!J16)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7" t="str">
        <f>IF(GROUPS!J17="","",GROUPS!J17)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2" t="s">
        <v>3</v>
      </c>
      <c r="D2" s="460"/>
      <c r="E2" s="461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3" t="str">
        <f>IF(GROUPS!D19="","",GROUPS!D19)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IF(GROUPS!D20="","",GROUPS!D20)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IF(GROUPS!D21="","",GROUPS!D21)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IF(GROUPS!D22="","",GROUPS!D22)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IF(GROUPS!F19="","",GROUPS!F19)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IF(GROUPS!F20="","",GROUPS!F20)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IF(GROUPS!F21="","",GROUPS!F21)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IF(GROUPS!F22="","",GROUPS!F22)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IF(GROUPS!H19="","",GROUPS!H19)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IF(GROUPS!H20="","",GROUPS!H20)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IF(GROUPS!H21="","",GROUPS!H21)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IF(GROUPS!H22="","",GROUPS!H22)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9" t="s">
        <v>0</v>
      </c>
      <c r="C1" s="459"/>
      <c r="D1" s="459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8" t="s">
        <v>1</v>
      </c>
      <c r="R1" s="408"/>
      <c r="S1" s="408"/>
      <c r="T1" s="408"/>
      <c r="U1" s="40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8" t="s">
        <v>3</v>
      </c>
      <c r="D2" s="468"/>
      <c r="E2" s="469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84</v>
      </c>
      <c r="Q2" s="419"/>
      <c r="R2" s="420" t="s">
        <v>5</v>
      </c>
      <c r="S2" s="420"/>
      <c r="T2" s="126" t="s">
        <v>6</v>
      </c>
      <c r="W2" s="7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85</v>
      </c>
      <c r="AC2" s="424"/>
      <c r="AD2" s="424"/>
      <c r="AE2" s="424"/>
      <c r="AG2" s="6" t="s">
        <v>86</v>
      </c>
      <c r="AK2" s="425" t="s">
        <v>87</v>
      </c>
      <c r="AL2" s="425"/>
      <c r="AP2" s="6" t="s">
        <v>88</v>
      </c>
    </row>
    <row r="3" spans="2:47" ht="24" customHeight="1">
      <c r="B3" s="127">
        <v>1</v>
      </c>
      <c r="C3" s="465" t="str">
        <f>IF(GROUPS!J19="","",GROUPS!J19)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0">
        <f>SUM(AH3:AJ3)-SUM(AM3:AO3)</f>
        <v>0</v>
      </c>
      <c r="AL3" s="43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IF(GROUPS!J20="","",GROUPS!J20)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0">
        <f t="shared" ref="AK4:AK6" si="2">SUM(AH4:AJ4)-SUM(AM4:AO4)</f>
        <v>0</v>
      </c>
      <c r="AL4" s="43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IF(GROUPS!J21="","",GROUPS!J21)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0">
        <f t="shared" si="2"/>
        <v>0</v>
      </c>
      <c r="AL5" s="43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4" t="str">
        <f>IF(GROUPS!J22="","",GROUPS!J22)</f>
        <v/>
      </c>
      <c r="D6" s="457"/>
      <c r="E6" s="45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0">
        <f t="shared" si="2"/>
        <v>0</v>
      </c>
      <c r="AL6" s="43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H10" zoomScale="90" zoomScaleNormal="90" workbookViewId="0">
      <selection activeCell="AH26" sqref="AH26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0" t="s">
        <v>61</v>
      </c>
      <c r="D1" s="47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Матеја Смолиќ (214)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Благица Печинска (349)</v>
      </c>
    </row>
    <row r="5" spans="2:42" ht="15.75">
      <c r="B5" s="252" t="s">
        <v>27</v>
      </c>
      <c r="C5" s="244">
        <v>3</v>
      </c>
      <c r="D5" s="245" t="str">
        <f>IF(' II'!$X$2="","",' II'!$X$2)</f>
        <v>Моника Стајковска (337)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</row>
    <row r="7" spans="2:42" ht="15.75">
      <c r="B7" s="246" t="s">
        <v>29</v>
      </c>
      <c r="C7" s="247">
        <v>5</v>
      </c>
      <c r="D7" s="241" t="str">
        <f>IF(' III'!$X$2="","",' III'!$X$2)</f>
        <v>Сара Ризовска (339)</v>
      </c>
      <c r="F7" s="297">
        <v>1</v>
      </c>
      <c r="G7" s="122" t="str">
        <f>IF(F7="","",VLOOKUP(F7,$C$3:$D$8,2,FALSE))</f>
        <v>Матеја Смолиќ (214)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  <c r="P7" s="74">
        <v>1</v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Лена Гидалова (356)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Матеја Смолиќ (214)</v>
      </c>
      <c r="R13" s="101">
        <v>11</v>
      </c>
      <c r="S13" s="101">
        <v>11</v>
      </c>
      <c r="T13" s="101">
        <v>14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Лена Гидалова (356)</v>
      </c>
      <c r="R14" s="101">
        <v>4</v>
      </c>
      <c r="S14" s="101">
        <v>6</v>
      </c>
      <c r="T14" s="101">
        <v>12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72" t="str">
        <f>IF(AJ25="","",IF(AJ25&gt;AJ26,AB25,AB26))</f>
        <v>Моника Стајковска (337)</v>
      </c>
    </row>
    <row r="16" spans="2:42" ht="15.75">
      <c r="C16" s="78"/>
      <c r="D16" s="74"/>
      <c r="P16" s="102"/>
      <c r="Y16" s="106"/>
      <c r="AM16" s="472" t="str">
        <f>IF(AJ25="","",IF(AJ25&lt;AJ26,AB25,AB26))</f>
        <v>Матеја Смолиќ (214)</v>
      </c>
      <c r="AN16" s="472"/>
      <c r="AO16" s="473" t="str">
        <f>IF(AJ25=AJ26,"",IF(AJ34=AJ35,AB34,IF(AJ34&gt;AJ35,AB34,AB35)))</f>
        <v>Лена Гидалова (356)</v>
      </c>
    </row>
    <row r="17" spans="3:42" ht="15.75">
      <c r="C17" s="78"/>
      <c r="D17" s="74"/>
      <c r="P17" s="102"/>
      <c r="Y17" s="106"/>
      <c r="AJ17" s="34"/>
      <c r="AK17" s="42"/>
      <c r="AL17" s="42"/>
      <c r="AM17" s="472"/>
      <c r="AN17" s="472"/>
      <c r="AO17" s="473"/>
      <c r="AP17" s="42"/>
    </row>
    <row r="18" spans="3:42" ht="15.75">
      <c r="C18" s="78"/>
      <c r="D18" s="74"/>
      <c r="P18" s="102"/>
      <c r="Y18" s="106"/>
      <c r="AJ18" s="34"/>
      <c r="AM18" s="472"/>
      <c r="AO18" s="473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Дина Кучевиќ Колевска (424)</v>
      </c>
      <c r="H19" s="101">
        <v>6</v>
      </c>
      <c r="I19" s="101">
        <v>5</v>
      </c>
      <c r="J19" s="101">
        <v>7</v>
      </c>
      <c r="K19" s="101"/>
      <c r="L19" s="101"/>
      <c r="M19" s="101"/>
      <c r="N19" s="101"/>
      <c r="O19" s="19">
        <f>IF(H19="","",SUMPRODUCT(--(H19:N19&gt;H20:N20)))</f>
        <v>0</v>
      </c>
      <c r="P19" s="74">
        <v>2</v>
      </c>
      <c r="Y19" s="106"/>
      <c r="AK19" s="49"/>
      <c r="AL19" s="49"/>
      <c r="AO19" s="474" t="str">
        <f>IF(AJ25=AJ26,"",IF(OR(AJ34&gt;AJ35,AJ34&lt;AJ35),"",AB35))</f>
        <v>Сара Ризовска (339)</v>
      </c>
    </row>
    <row r="20" spans="3:42" ht="16.5" thickBot="1">
      <c r="C20" s="78"/>
      <c r="D20" s="74"/>
      <c r="E20">
        <v>5</v>
      </c>
      <c r="F20" s="297">
        <v>6</v>
      </c>
      <c r="G20" s="122" t="str">
        <f>IF(F20="","",VLOOKUP(F20,$C$3:$D$8,2,FALSE))</f>
        <v>Лена Гидалова (356)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P20" s="74">
        <v>3</v>
      </c>
      <c r="Y20" s="106"/>
      <c r="AK20" s="49"/>
      <c r="AL20" s="49"/>
      <c r="AN20" s="476" t="s">
        <v>58</v>
      </c>
      <c r="AO20" s="474"/>
    </row>
    <row r="21" spans="3:42" ht="16.5" thickBot="1">
      <c r="C21" s="78"/>
      <c r="D21" s="74"/>
      <c r="Y21" s="106"/>
      <c r="AK21" s="49"/>
      <c r="AL21" s="49"/>
      <c r="AM21" s="479" t="s">
        <v>59</v>
      </c>
      <c r="AN21" s="477"/>
      <c r="AO21" s="475"/>
      <c r="AP21" s="42"/>
    </row>
    <row r="22" spans="3:42" ht="15.75">
      <c r="C22" s="78"/>
      <c r="D22" s="74"/>
      <c r="Y22" s="106"/>
      <c r="AK22" s="49"/>
      <c r="AL22" s="49"/>
      <c r="AM22" s="480"/>
      <c r="AN22" s="477"/>
      <c r="AO22" s="482" t="s">
        <v>60</v>
      </c>
    </row>
    <row r="23" spans="3:42" ht="16.5" thickBot="1">
      <c r="C23" s="78"/>
      <c r="D23" s="74"/>
      <c r="Y23" s="106"/>
      <c r="AK23" s="49"/>
      <c r="AL23" s="49"/>
      <c r="AM23" s="481"/>
      <c r="AN23" s="478"/>
      <c r="AO23" s="48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Матеја Смолиќ (214)</v>
      </c>
      <c r="AC25" s="101">
        <v>11</v>
      </c>
      <c r="AD25" s="101">
        <v>6</v>
      </c>
      <c r="AE25" s="101">
        <v>11</v>
      </c>
      <c r="AF25" s="101">
        <v>7</v>
      </c>
      <c r="AG25" s="101">
        <v>7</v>
      </c>
      <c r="AH25" s="101"/>
      <c r="AI25" s="101"/>
      <c r="AJ25" s="19">
        <f>IF(AC25="","",SUMPRODUCT(--(AC25:AI25&gt;AC26:AI26)))</f>
        <v>2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Моника Стајковска (337)</v>
      </c>
      <c r="AC26" s="101">
        <v>7</v>
      </c>
      <c r="AD26" s="101">
        <v>11</v>
      </c>
      <c r="AE26" s="101">
        <v>1</v>
      </c>
      <c r="AF26" s="101">
        <v>11</v>
      </c>
      <c r="AG26" s="101">
        <v>11</v>
      </c>
      <c r="AH26" s="101"/>
      <c r="AI26" s="101"/>
      <c r="AJ26" s="19">
        <f>IF(AC25="","",SUMPRODUCT(--(AC25:AI25&lt;AC26:AI26)))</f>
        <v>3</v>
      </c>
      <c r="AK26" s="49"/>
      <c r="AL26" s="49"/>
    </row>
    <row r="27" spans="3:42" ht="15.75">
      <c r="C27" s="73"/>
      <c r="D27" s="74"/>
      <c r="Y27" s="106"/>
      <c r="AA27" s="53"/>
      <c r="AK27" s="49"/>
      <c r="AL27" s="485" t="s">
        <v>81</v>
      </c>
      <c r="AM27" s="486"/>
      <c r="AN27" s="486"/>
      <c r="AO27" s="486"/>
      <c r="AP27" s="487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8" t="str">
        <f>IF(AJ25="","",IF(AJ25&gt;AJ26,AB25,AB26))</f>
        <v>Моника Стајковска (337)</v>
      </c>
      <c r="AO28" s="488"/>
      <c r="AP28" s="488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9" t="str">
        <f>IF(AJ25="","",IF(AJ25&lt;AJ26,AB25,AB26))</f>
        <v>Матеја Смолиќ (214)</v>
      </c>
      <c r="AO29" s="489"/>
      <c r="AP29" s="489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0" t="str">
        <f>IF(AJ25=AJ26,"",IF(AJ34=AJ35,AB34,IF(AJ34&gt;AJ35,AB34,AB35)))</f>
        <v>Лена Гидалова (356)</v>
      </c>
      <c r="AO30" s="490"/>
      <c r="AP30" s="490"/>
    </row>
    <row r="31" spans="3:42" ht="15.75">
      <c r="C31" s="73"/>
      <c r="D31" s="74"/>
      <c r="E31" s="48">
        <v>5</v>
      </c>
      <c r="F31" s="297">
        <v>5</v>
      </c>
      <c r="G31" s="122" t="str">
        <f>IF(F31="","",VLOOKUP(F31,$C$3:$D$8,2,FALSE))</f>
        <v>Сара Ризовска (339)</v>
      </c>
      <c r="H31" s="101">
        <v>11</v>
      </c>
      <c r="I31" s="101">
        <v>11</v>
      </c>
      <c r="J31" s="101">
        <v>12</v>
      </c>
      <c r="K31" s="101"/>
      <c r="L31" s="101"/>
      <c r="M31" s="101"/>
      <c r="N31" s="101"/>
      <c r="O31" s="19">
        <f>IF(H31="","",SUMPRODUCT(--(H31:N31&gt;H32:N32)))</f>
        <v>3</v>
      </c>
      <c r="P31" s="74">
        <v>4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0" t="str">
        <f>IF(AJ25=AJ26,"",IF(AJ34=AJ35,AB35,IF(AJ34&lt;AJ35,AB34,AB35)))</f>
        <v>Сара Ризовска (339)</v>
      </c>
      <c r="AO31" s="490"/>
      <c r="AP31" s="490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Благица Печинска (349)</v>
      </c>
      <c r="H32" s="101">
        <v>4</v>
      </c>
      <c r="I32" s="101">
        <v>2</v>
      </c>
      <c r="J32" s="101">
        <v>10</v>
      </c>
      <c r="K32" s="101"/>
      <c r="L32" s="101"/>
      <c r="M32" s="101"/>
      <c r="N32" s="101"/>
      <c r="O32" s="19">
        <f>IF(H31="","",SUMPRODUCT(--(H31:N31&lt;H32:N32)))</f>
        <v>0</v>
      </c>
      <c r="P32" s="74">
        <v>5</v>
      </c>
      <c r="Y32" s="106"/>
      <c r="AA32" s="53"/>
      <c r="AK32" s="49"/>
      <c r="AL32" s="113">
        <v>5</v>
      </c>
      <c r="AM32" s="114" t="s">
        <v>80</v>
      </c>
      <c r="AN32" s="491" t="str">
        <f>IF(O7="","",IF(O7&lt;O8,G7,G8))</f>
        <v/>
      </c>
      <c r="AO32" s="491"/>
      <c r="AP32" s="491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1" t="str">
        <f>IF(O19="","",IF(O19&lt;O20,G19,G20))</f>
        <v>Дина Кучевиќ Колевска (424)</v>
      </c>
      <c r="AO33" s="491"/>
      <c r="AP33" s="49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Лена Гидалова (356)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1" t="str">
        <f>IF(O31="","",IF(O31&lt;O32,G31,G32))</f>
        <v>Благица Печинска (349)</v>
      </c>
      <c r="AO34" s="491"/>
      <c r="AP34" s="491"/>
    </row>
    <row r="35" spans="3:42">
      <c r="P35" s="102"/>
      <c r="Y35" s="106"/>
      <c r="AB35" s="124" t="str">
        <f>IF(Y37="","",IF(Y37&lt;Y38,Q37,Q38))</f>
        <v>Сара Ризовска (339)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2" t="str">
        <f>IF(O43="","",IF(O43&lt;O44,G43,G44))</f>
        <v/>
      </c>
      <c r="AO35" s="492"/>
      <c r="AP35" s="492"/>
    </row>
    <row r="36" spans="3:42">
      <c r="P36" s="102"/>
      <c r="Y36" s="107"/>
      <c r="AK36" s="49"/>
      <c r="AL36" s="190"/>
      <c r="AM36" s="191"/>
      <c r="AN36" s="493"/>
      <c r="AO36" s="493"/>
      <c r="AP36" s="493"/>
    </row>
    <row r="37" spans="3:42">
      <c r="C37" s="42"/>
      <c r="D37" s="42"/>
      <c r="P37" s="102"/>
      <c r="Q37" s="121" t="str">
        <f>IF(O31="","",IF(O31&gt;O32,G31,G32))</f>
        <v>Сара Ризовска (339)</v>
      </c>
      <c r="R37" s="101">
        <v>9</v>
      </c>
      <c r="S37" s="101">
        <v>3</v>
      </c>
      <c r="T37" s="101">
        <v>5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K37" s="49"/>
      <c r="AL37" s="189"/>
      <c r="AM37" s="75"/>
      <c r="AN37" s="484"/>
      <c r="AO37" s="484"/>
      <c r="AP37" s="484"/>
    </row>
    <row r="38" spans="3:42">
      <c r="P38" s="108"/>
      <c r="Q38" s="121" t="str">
        <f>G44</f>
        <v>Моника Стајковска (337)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4"/>
      <c r="AO38" s="484"/>
      <c r="AP38" s="484"/>
    </row>
    <row r="39" spans="3:42">
      <c r="P39" s="102"/>
      <c r="AK39" s="49"/>
      <c r="AL39" s="189"/>
      <c r="AM39" s="75"/>
      <c r="AN39" s="484"/>
      <c r="AO39" s="484"/>
      <c r="AP39" s="484"/>
    </row>
    <row r="40" spans="3:42">
      <c r="P40" s="102"/>
      <c r="AK40" s="49"/>
      <c r="AL40" s="189"/>
      <c r="AM40" s="75"/>
      <c r="AN40" s="484"/>
      <c r="AO40" s="484"/>
      <c r="AP40" s="484"/>
    </row>
    <row r="41" spans="3:42">
      <c r="C41" s="42"/>
      <c r="D41" s="42"/>
      <c r="O41" s="34"/>
      <c r="P41" s="102"/>
      <c r="AK41" s="49"/>
      <c r="AL41" s="189"/>
      <c r="AM41" s="75"/>
      <c r="AN41" s="484"/>
      <c r="AO41" s="484"/>
      <c r="AP41" s="484"/>
    </row>
    <row r="42" spans="3:42">
      <c r="E42" s="48"/>
      <c r="O42" s="34"/>
      <c r="P42" s="102"/>
      <c r="AK42" s="49"/>
      <c r="AL42" s="189"/>
      <c r="AM42" s="75"/>
      <c r="AN42" s="484"/>
      <c r="AO42" s="484"/>
      <c r="AP42" s="484"/>
    </row>
    <row r="43" spans="3:42">
      <c r="E43" s="48"/>
      <c r="O43" s="298"/>
      <c r="AK43" s="49"/>
      <c r="AL43" s="189"/>
      <c r="AM43" s="75"/>
      <c r="AN43" s="484"/>
      <c r="AO43" s="484"/>
      <c r="AP43" s="484"/>
    </row>
    <row r="44" spans="3:42">
      <c r="E44" s="48"/>
      <c r="F44" s="297">
        <v>3</v>
      </c>
      <c r="G44" s="122" t="str">
        <f>IF(F44="","",VLOOKUP(F44,$C$3:$D$8,2,FALSE))</f>
        <v>Моника Стајковска (337)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P44" s="74">
        <v>6</v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4"/>
      <c r="AO50" s="484"/>
      <c r="AP50" s="484"/>
    </row>
    <row r="51" spans="3:42">
      <c r="AM51" s="75"/>
      <c r="AN51" s="484"/>
      <c r="AO51" s="484"/>
      <c r="AP51" s="484"/>
    </row>
    <row r="52" spans="3:42">
      <c r="AM52" s="75"/>
      <c r="AN52" s="484"/>
      <c r="AO52" s="484"/>
      <c r="AP52" s="48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4" t="s">
        <v>61</v>
      </c>
      <c r="D1" s="47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Матеја Смолиќ (214)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Благица Печинска (349)</v>
      </c>
    </row>
    <row r="5" spans="2:47" ht="15.75">
      <c r="B5" s="64" t="s">
        <v>27</v>
      </c>
      <c r="C5" s="64">
        <v>3</v>
      </c>
      <c r="D5" s="29" t="str">
        <f>IF(' II'!$X$2="","",' II'!$X$2)</f>
        <v>Моника Стајковска (337)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</row>
    <row r="7" spans="2:47" ht="15.75">
      <c r="B7" s="64" t="s">
        <v>29</v>
      </c>
      <c r="C7" s="64">
        <v>5</v>
      </c>
      <c r="D7" s="25" t="str">
        <f>IF(' III'!$X$2="","",' III'!$X$2)</f>
        <v>Сара Ризовска (339)</v>
      </c>
      <c r="F7" s="360">
        <v>1</v>
      </c>
      <c r="G7" s="177" t="str">
        <f>IF(F7="","",VLOOKUP(F7,$C$3:$D$10,2,FALSE))</f>
        <v>Матеја Смолиќ (214)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Лена Гидалова (356)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72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72" t="str">
        <f>IF(AJ25="","",IF(AJ25&lt;AJ26,AB25,AB26))</f>
        <v/>
      </c>
      <c r="AN16" s="472"/>
      <c r="AO16" s="47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2"/>
      <c r="AN17" s="472"/>
      <c r="AO17" s="473"/>
    </row>
    <row r="18" spans="1:42" ht="15.75">
      <c r="B18" s="78"/>
      <c r="C18" s="78"/>
      <c r="D18" s="74"/>
      <c r="P18" s="102"/>
      <c r="Y18" s="106"/>
      <c r="AJ18" s="34"/>
      <c r="AM18" s="472"/>
      <c r="AO18" s="473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4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6" t="s">
        <v>58</v>
      </c>
      <c r="AO20" s="474"/>
    </row>
    <row r="21" spans="1:42" s="42" customFormat="1" ht="16.149999999999999" customHeight="1" thickBot="1">
      <c r="A21" s="49"/>
      <c r="B21" s="49"/>
      <c r="C21" s="495" t="s">
        <v>618</v>
      </c>
      <c r="D21" s="49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79" t="s">
        <v>59</v>
      </c>
      <c r="AN21" s="477"/>
      <c r="AO21" s="475"/>
    </row>
    <row r="22" spans="1:42" ht="15.6" customHeight="1">
      <c r="A22" s="49"/>
      <c r="B22" s="49"/>
      <c r="C22" s="495"/>
      <c r="D22" s="495"/>
      <c r="Y22" s="106"/>
      <c r="AK22" s="49"/>
      <c r="AL22" s="49"/>
      <c r="AM22" s="480"/>
      <c r="AN22" s="477"/>
      <c r="AO22" s="482" t="s">
        <v>60</v>
      </c>
    </row>
    <row r="23" spans="1:42" ht="16.149999999999999" customHeight="1" thickBot="1">
      <c r="A23" s="49"/>
      <c r="B23" s="49"/>
      <c r="C23" s="495"/>
      <c r="D23" s="495"/>
      <c r="Y23" s="106"/>
      <c r="AK23" s="49"/>
      <c r="AL23" s="49"/>
      <c r="AM23" s="481"/>
      <c r="AN23" s="478"/>
      <c r="AO23" s="483"/>
    </row>
    <row r="24" spans="1:42" ht="15.6" customHeight="1">
      <c r="A24" s="49"/>
      <c r="B24" s="49"/>
      <c r="C24" s="495"/>
      <c r="D24" s="49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5" t="s">
        <v>81</v>
      </c>
      <c r="AM27" s="486"/>
      <c r="AN27" s="486"/>
      <c r="AO27" s="486"/>
      <c r="AP27" s="487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8" t="str">
        <f>IF(AJ25="","",IF(AJ25&gt;AJ26,AB25,AB26))</f>
        <v/>
      </c>
      <c r="AO28" s="488"/>
      <c r="AP28" s="488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9" t="str">
        <f>IF(AJ25="","",IF(AJ25&lt;AJ26,AB25,AB26))</f>
        <v/>
      </c>
      <c r="AO29" s="489"/>
      <c r="AP29" s="489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0" t="str">
        <f>IF(AJ25=AJ26,"",IF(AJ34=AJ35,AB34,IF(AJ34&gt;AJ35,AB34,AB35)))</f>
        <v/>
      </c>
      <c r="AO30" s="490"/>
      <c r="AP30" s="490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0" t="str">
        <f>IF(AJ25=AJ26,"",IF(AJ34=AJ35,AB35,IF(AJ34&lt;AJ35,AB34,AB35)))</f>
        <v/>
      </c>
      <c r="AO31" s="490"/>
      <c r="AP31" s="490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1" t="str">
        <f>IF(O7="","",IF(O7&lt;O8,G7,G8))</f>
        <v/>
      </c>
      <c r="AO32" s="491"/>
      <c r="AP32" s="491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1" t="str">
        <f>IF(O19="","",IF(O19&lt;O20,G19,G20))</f>
        <v/>
      </c>
      <c r="AO33" s="491"/>
      <c r="AP33" s="49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1" t="str">
        <f>IF(O31="","",IF(O31&lt;O32,G31,G32))</f>
        <v/>
      </c>
      <c r="AO34" s="491"/>
      <c r="AP34" s="49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89"/>
      <c r="AM36" s="75"/>
      <c r="AN36" s="484"/>
      <c r="AO36" s="484"/>
      <c r="AP36" s="48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4"/>
      <c r="AO37" s="484"/>
      <c r="AP37" s="484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4"/>
      <c r="AO38" s="484"/>
      <c r="AP38" s="484"/>
    </row>
    <row r="39" spans="3:42">
      <c r="P39" s="102"/>
      <c r="AK39" s="49"/>
      <c r="AL39" s="189"/>
      <c r="AM39" s="75"/>
      <c r="AN39" s="484"/>
      <c r="AO39" s="484"/>
      <c r="AP39" s="484"/>
    </row>
    <row r="40" spans="3:42">
      <c r="P40" s="102"/>
      <c r="AK40" s="49"/>
      <c r="AL40" s="189"/>
      <c r="AM40" s="75"/>
      <c r="AN40" s="484"/>
      <c r="AO40" s="484"/>
      <c r="AP40" s="48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4"/>
      <c r="AO41" s="484"/>
      <c r="AP41" s="484"/>
    </row>
    <row r="42" spans="3:42">
      <c r="O42" s="34"/>
      <c r="P42" s="102"/>
      <c r="AK42" s="49"/>
      <c r="AL42" s="189"/>
      <c r="AM42" s="75"/>
      <c r="AN42" s="484"/>
      <c r="AO42" s="484"/>
      <c r="AP42" s="484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4"/>
      <c r="AO43" s="484"/>
      <c r="AP43" s="484"/>
    </row>
    <row r="44" spans="3:42">
      <c r="F44" s="360">
        <v>3</v>
      </c>
      <c r="G44" s="177" t="str">
        <f>IF(F44="","",VLOOKUP(F44,$C$3:$D$10,2,FALSE))</f>
        <v>Моника Стајковска (337)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4"/>
      <c r="AO50" s="484"/>
      <c r="AP50" s="484"/>
    </row>
    <row r="51" spans="6:42">
      <c r="AM51" s="75"/>
      <c r="AN51" s="484"/>
      <c r="AO51" s="484"/>
      <c r="AP51" s="484"/>
    </row>
    <row r="52" spans="6:42">
      <c r="AM52" s="75"/>
      <c r="AN52" s="484"/>
      <c r="AO52" s="484"/>
      <c r="AP52" s="48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0" t="s">
        <v>61</v>
      </c>
      <c r="D1" s="47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Матеја Смолиќ (214)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Благица Печинска (349)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Моника Стајковска (337)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Сара Ризовска (339)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Лена Гидалова (356)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2" t="str">
        <f>IF(AT25="","",IF(AT25&lt;AT26,AL25,AL26))</f>
        <v/>
      </c>
      <c r="AX16" s="472"/>
      <c r="AY16" s="473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2"/>
      <c r="AX17" s="472"/>
      <c r="AY17" s="473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2"/>
      <c r="AY18" s="47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7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499" t="s">
        <v>59</v>
      </c>
      <c r="AX21" s="497"/>
      <c r="AY21" s="475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0"/>
      <c r="AX22" s="497"/>
      <c r="AY22" s="502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1"/>
      <c r="AX23" s="498"/>
      <c r="AY23" s="50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5" t="s">
        <v>81</v>
      </c>
      <c r="AW27" s="486"/>
      <c r="AX27" s="486"/>
      <c r="AY27" s="486"/>
      <c r="AZ27" s="487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4" t="str">
        <f>IF(AT25="","",IF(AT25&gt;AT26,AL25,AL26))</f>
        <v/>
      </c>
      <c r="AY28" s="504"/>
      <c r="AZ28" s="504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9" t="str">
        <f>IF(AT25="","",IF(AT25&lt;AT26,AL25,AL26))</f>
        <v/>
      </c>
      <c r="AY29" s="489"/>
      <c r="AZ29" s="489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0" t="str">
        <f>IF(AT25=AT26,"",IF(AT34=AT35,AL34,IF(AT34&gt;AT35,AL34,AL35)))</f>
        <v/>
      </c>
      <c r="AY30" s="490"/>
      <c r="AZ30" s="490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0" t="str">
        <f>IF(AT25=AT26,"",IF(AT34=AT35,AL35,IF(AT34&lt;AT35,AL34,AL35)))</f>
        <v/>
      </c>
      <c r="AY31" s="490"/>
      <c r="AZ31" s="490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1" t="str">
        <f>IF(Y7="","",IF(Y7&lt;Y8,Q7,Q8))</f>
        <v/>
      </c>
      <c r="AY32" s="491"/>
      <c r="AZ32" s="491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1" t="str">
        <f>IF(Y19="","",IF(Y19&lt;Y20,Q19,Q20))</f>
        <v/>
      </c>
      <c r="AY33" s="491"/>
      <c r="AZ33" s="49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1" t="str">
        <f>IF(Y31="","",IF(Y31&lt;Y32,Q31,Q32))</f>
        <v/>
      </c>
      <c r="AY34" s="491"/>
      <c r="AZ34" s="491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2" t="str">
        <f>IF(Y43="","",IF(Y43&lt;Y44,Q43,Q44))</f>
        <v/>
      </c>
      <c r="AY35" s="492"/>
      <c r="AZ35" s="492"/>
    </row>
    <row r="36" spans="3:52">
      <c r="F36" s="179"/>
      <c r="Z36" s="102"/>
      <c r="AI36" s="107"/>
      <c r="AU36" s="49"/>
      <c r="AV36" s="190"/>
      <c r="AW36" s="191"/>
      <c r="AX36" s="493"/>
      <c r="AY36" s="493"/>
      <c r="AZ36" s="49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4"/>
      <c r="AY37" s="484"/>
      <c r="AZ37" s="48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4"/>
      <c r="AY38" s="484"/>
      <c r="AZ38" s="484"/>
    </row>
    <row r="39" spans="3:52">
      <c r="F39" s="179"/>
      <c r="Z39" s="102"/>
      <c r="AU39" s="49"/>
      <c r="AV39" s="189"/>
      <c r="AW39" s="75"/>
      <c r="AX39" s="484"/>
      <c r="AY39" s="484"/>
      <c r="AZ39" s="484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4"/>
      <c r="AY40" s="484"/>
      <c r="AZ40" s="48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4"/>
      <c r="AY41" s="484"/>
      <c r="AZ41" s="484"/>
    </row>
    <row r="42" spans="3:52">
      <c r="F42" s="179"/>
      <c r="P42" s="102"/>
      <c r="Y42" s="34"/>
      <c r="Z42" s="102"/>
      <c r="AU42" s="49"/>
      <c r="AV42" s="189"/>
      <c r="AW42" s="75"/>
      <c r="AX42" s="484"/>
      <c r="AY42" s="484"/>
      <c r="AZ42" s="48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4"/>
      <c r="AY43" s="484"/>
      <c r="AZ43" s="48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4"/>
      <c r="AY50" s="484"/>
      <c r="AZ50" s="484"/>
    </row>
    <row r="51" spans="3:52">
      <c r="AW51" s="75"/>
      <c r="AX51" s="484"/>
      <c r="AY51" s="484"/>
      <c r="AZ51" s="484"/>
    </row>
    <row r="52" spans="3:52">
      <c r="AW52" s="75"/>
      <c r="AX52" s="484"/>
      <c r="AY52" s="484"/>
      <c r="AZ52" s="48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4" t="s">
        <v>61</v>
      </c>
      <c r="D1" s="47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Матеја Смолиќ (214)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Благица Печинска (349)</v>
      </c>
      <c r="E4">
        <v>1</v>
      </c>
      <c r="F4" s="178">
        <v>1</v>
      </c>
      <c r="G4" s="177" t="str">
        <f>IF(F4="","",VLOOKUP(F4,$C$3:$D$18,2,FALSE))</f>
        <v>Матеја Смолиќ (214)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Моника Стајковска (337)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Сара Ризовска (339)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Лена Гидалова (356)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2" t="str">
        <f>IF(AT25="","",IF(AT25&lt;AT26,AL25,AL26))</f>
        <v/>
      </c>
      <c r="AX16" s="472"/>
      <c r="AY16" s="47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2"/>
      <c r="AX17" s="472"/>
      <c r="AY17" s="47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2"/>
      <c r="AY18" s="47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7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5" t="s">
        <v>59</v>
      </c>
      <c r="AX21" s="497"/>
      <c r="AY21" s="47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6"/>
      <c r="AX22" s="497"/>
      <c r="AY22" s="50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498"/>
      <c r="AY23" s="50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5" t="s">
        <v>81</v>
      </c>
      <c r="AW27" s="486"/>
      <c r="AX27" s="486"/>
      <c r="AY27" s="486"/>
      <c r="AZ27" s="487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8" t="str">
        <f>IF(AT25="","",IF(AT25&gt;AT26,AL25,AL26))</f>
        <v/>
      </c>
      <c r="AY28" s="488"/>
      <c r="AZ28" s="488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9" t="str">
        <f>IF(AT25="","",IF(AT25&lt;AT26,AL25,AL26))</f>
        <v/>
      </c>
      <c r="AY29" s="489"/>
      <c r="AZ29" s="489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0" t="str">
        <f>IF(AT25=AT26,"",IF(AT34=AT35,AL34,IF(AT34&gt;AT35,AL34,AL35)))</f>
        <v/>
      </c>
      <c r="AY30" s="490"/>
      <c r="AZ30" s="490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0" t="str">
        <f>IF(AT25=AT26,"",IF(AT34=AT35,AL35,IF(AT34&lt;AT35,AL34,AL35)))</f>
        <v/>
      </c>
      <c r="AY31" s="490"/>
      <c r="AZ31" s="490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1" t="str">
        <f>IF(Y7="","",IF(Y7&lt;Y8,Q7,Q8))</f>
        <v/>
      </c>
      <c r="AY32" s="491"/>
      <c r="AZ32" s="491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1" t="str">
        <f>IF(Y19="","",IF(Y19&lt;Y20,Q19,Q20))</f>
        <v/>
      </c>
      <c r="AY33" s="491"/>
      <c r="AZ33" s="49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1" t="str">
        <f>IF(Y31="","",IF(Y31&lt;Y32,Q31,Q32))</f>
        <v/>
      </c>
      <c r="AY34" s="491"/>
      <c r="AZ34" s="491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1" t="str">
        <f>IF(Y43="","",IF(Y43&lt;Y44,Q43,Q44))</f>
        <v/>
      </c>
      <c r="AY35" s="491"/>
      <c r="AZ35" s="49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8" t="str">
        <f>IF(O4="","",IF(O4&lt;O5,G4,G5))</f>
        <v/>
      </c>
      <c r="AY36" s="508"/>
      <c r="AZ36" s="50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8" t="str">
        <f>IF(O10="","",IF(O10&lt;O11,G10,G11))</f>
        <v/>
      </c>
      <c r="AY37" s="508"/>
      <c r="AZ37" s="50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8" t="str">
        <f>IF(O16="","",IF(O16&lt;O17,G16,G17))</f>
        <v/>
      </c>
      <c r="AY38" s="508"/>
      <c r="AZ38" s="508"/>
    </row>
    <row r="39" spans="3:52">
      <c r="F39" s="179"/>
      <c r="Z39" s="102"/>
      <c r="AU39" s="49"/>
      <c r="AV39" s="118">
        <v>9</v>
      </c>
      <c r="AW39" s="24" t="s">
        <v>20</v>
      </c>
      <c r="AX39" s="508" t="str">
        <f>IF(O22="","",IF(O22&lt;O23,G22,G23))</f>
        <v/>
      </c>
      <c r="AY39" s="508"/>
      <c r="AZ39" s="508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8" t="str">
        <f>IF(O28="","",IF(O28&lt;O29,G28,G29))</f>
        <v/>
      </c>
      <c r="AY40" s="508"/>
      <c r="AZ40" s="50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8" t="str">
        <f>IF(O34="","",IF(O34&lt;O35,G34,G35))</f>
        <v/>
      </c>
      <c r="AY41" s="508"/>
      <c r="AZ41" s="50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8" t="str">
        <f>IF(O40="","",IF(O40&lt;O41,G40,G41))</f>
        <v/>
      </c>
      <c r="AY42" s="508"/>
      <c r="AZ42" s="50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8" t="str">
        <f>IF(O46="","",IF(O46&lt;O47,G46,G47))</f>
        <v/>
      </c>
      <c r="AY43" s="508"/>
      <c r="AZ43" s="50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Благица Печинска (349)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4"/>
      <c r="AY50" s="484"/>
      <c r="AZ50" s="484"/>
    </row>
    <row r="51" spans="6:52">
      <c r="AW51" s="75"/>
      <c r="AX51" s="484"/>
      <c r="AY51" s="484"/>
      <c r="AZ51" s="484"/>
    </row>
    <row r="52" spans="6:52">
      <c r="AW52" s="75"/>
      <c r="AX52" s="484"/>
      <c r="AY52" s="484"/>
      <c r="AZ52" s="48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71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Матеја Смолиќ (214)</v>
      </c>
      <c r="E3" s="81" t="s">
        <v>542</v>
      </c>
      <c r="F3">
        <v>1</v>
      </c>
      <c r="G3" s="63">
        <v>1</v>
      </c>
      <c r="H3" s="95" t="str">
        <f>IF(G3="","",VLOOKUP(G3,$C$3:$F$26,2,FALSE))</f>
        <v>Матеја Смолиќ (214)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Благица Печинска (349)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Матеја Смолиќ (214)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Ризовска (339)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Лена Гидалова (356)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2" t="str">
        <f>IF(BE25="","",IF(BE25&lt;BE26,AW25,AW26))</f>
        <v/>
      </c>
      <c r="BI16" s="472"/>
      <c r="BJ16" s="47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2"/>
      <c r="BI17" s="472"/>
      <c r="BJ17" s="47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2"/>
      <c r="BJ18" s="47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6" t="s">
        <v>58</v>
      </c>
      <c r="BJ20" s="47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9" t="s">
        <v>59</v>
      </c>
      <c r="BI21" s="477"/>
      <c r="BJ21" s="47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0"/>
      <c r="BI22" s="477"/>
      <c r="BJ22" s="48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1"/>
      <c r="BI23" s="478"/>
      <c r="BJ23" s="48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Моника Стајковска (337)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5" t="s">
        <v>81</v>
      </c>
      <c r="BH27" s="486"/>
      <c r="BI27" s="486"/>
      <c r="BJ27" s="486"/>
      <c r="BK27" s="487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Моника Стајковска (337)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8" t="str">
        <f>IF(BE25="","",IF(BE25&gt;BE26,AW25,AW26))</f>
        <v/>
      </c>
      <c r="BJ28" s="488"/>
      <c r="BK28" s="488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9" t="str">
        <f>IF(BE25="","",IF(BE25&lt;BE26,AW25,AW26))</f>
        <v/>
      </c>
      <c r="BJ29" s="489"/>
      <c r="BK29" s="489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0" t="str">
        <f>IF(BE25=BE26,"",IF(BE34=BE35,AW34,IF(BE34&gt;BE35,AW34,AW35)))</f>
        <v/>
      </c>
      <c r="BJ30" s="490"/>
      <c r="BK30" s="490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0" t="str">
        <f>IF(BE25=BE26,"",IF(BE34=BE35,AW35,IF(BE34&lt;BE35,AW34,AW35)))</f>
        <v/>
      </c>
      <c r="BJ31" s="490"/>
      <c r="BK31" s="490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1" t="str">
        <f>IF(AJ7="","",IF(AJ7&lt;AJ8,AB7,AB8))</f>
        <v/>
      </c>
      <c r="BJ32" s="491"/>
      <c r="BK32" s="491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1" t="str">
        <f>IF(AJ19="","",IF(AJ19&lt;AJ20,AB19,AB20))</f>
        <v/>
      </c>
      <c r="BJ33" s="491"/>
      <c r="BK33" s="491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1" t="str">
        <f>IF(AJ31="","",IF(AJ31&lt;AJ32,AB31,AB32))</f>
        <v/>
      </c>
      <c r="BJ34" s="491"/>
      <c r="BK34" s="49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1" t="str">
        <f>IF(AJ43="","",IF(AJ43&lt;AJ44,AB43,AB44))</f>
        <v/>
      </c>
      <c r="BJ35" s="491"/>
      <c r="BK35" s="491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4"/>
      <c r="BJ50" s="484"/>
      <c r="BK50" s="484"/>
    </row>
    <row r="51" spans="5:63">
      <c r="H51"/>
      <c r="I51"/>
      <c r="J51"/>
      <c r="K51"/>
      <c r="L51"/>
      <c r="M51"/>
      <c r="N51"/>
      <c r="O51"/>
      <c r="P51"/>
      <c r="BH51" s="75"/>
      <c r="BI51" s="484"/>
      <c r="BJ51" s="484"/>
      <c r="BK51" s="484"/>
    </row>
    <row r="52" spans="5:63">
      <c r="H52"/>
      <c r="I52"/>
      <c r="J52"/>
      <c r="K52"/>
      <c r="L52"/>
      <c r="M52"/>
      <c r="N52"/>
      <c r="O52"/>
      <c r="P52"/>
      <c r="BH52" s="75"/>
      <c r="BI52" s="484"/>
      <c r="BJ52" s="484"/>
      <c r="BK52" s="48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71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Матеја Смолиќ (214)</v>
      </c>
      <c r="E3" s="362" t="s">
        <v>536</v>
      </c>
      <c r="F3">
        <v>1</v>
      </c>
      <c r="G3" s="63">
        <v>1</v>
      </c>
      <c r="H3" s="95" t="str">
        <f>IF(G3="","",VLOOKUP(G3,$C$3:$E$26,2,FALSE))</f>
        <v>Матеја Смолиќ (214)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Благица Печинска (349)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Матеја Смолиќ (214)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Ризовска (339)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Лена Гидалова (356)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2" t="str">
        <f>IF(BE25="","",IF(BE25&lt;BE26,AW25,AW26))</f>
        <v/>
      </c>
      <c r="BI16" s="472"/>
      <c r="BJ16" s="47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2"/>
      <c r="BI17" s="472"/>
      <c r="BJ17" s="47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2"/>
      <c r="BJ18" s="47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6" t="s">
        <v>58</v>
      </c>
      <c r="BJ20" s="47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9" t="s">
        <v>59</v>
      </c>
      <c r="BI21" s="477"/>
      <c r="BJ21" s="47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0"/>
      <c r="BI22" s="477"/>
      <c r="BJ22" s="48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1"/>
      <c r="BI23" s="478"/>
      <c r="BJ23" s="48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Моника Стајковска (337)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5" t="s">
        <v>81</v>
      </c>
      <c r="BH27" s="486"/>
      <c r="BI27" s="486"/>
      <c r="BJ27" s="486"/>
      <c r="BK27" s="487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Моника Стајковска (337)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8" t="str">
        <f>IF(BE25="","",IF(BE25&gt;BE26,AW25,AW26))</f>
        <v/>
      </c>
      <c r="BJ28" s="488"/>
      <c r="BK28" s="488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9" t="str">
        <f>IF(BE25="","",IF(BE25&lt;BE26,AW25,AW26))</f>
        <v/>
      </c>
      <c r="BJ29" s="489"/>
      <c r="BK29" s="489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0" t="str">
        <f>IF(BE25=BE26,"",IF(BE34=BE35,AW34,IF(BE34&gt;BE35,AW34,AW35)))</f>
        <v/>
      </c>
      <c r="BJ30" s="490"/>
      <c r="BK30" s="490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0" t="str">
        <f>IF(BE25=BE26,"",IF(BE34=BE35,AW35,IF(BE34&lt;BE35,AW34,AW35)))</f>
        <v/>
      </c>
      <c r="BJ31" s="490"/>
      <c r="BK31" s="490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1" t="str">
        <f>IF(AJ7="","",IF(AJ7&lt;AJ8,AB7,AB8))</f>
        <v/>
      </c>
      <c r="BJ32" s="491"/>
      <c r="BK32" s="491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1" t="str">
        <f>IF(AJ19="","",IF(AJ19&lt;AJ20,AB19,AB20))</f>
        <v/>
      </c>
      <c r="BJ33" s="491"/>
      <c r="BK33" s="491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1" t="str">
        <f>IF(AJ31="","",IF(AJ31&lt;AJ32,AB31,AB32))</f>
        <v/>
      </c>
      <c r="BJ34" s="491"/>
      <c r="BK34" s="49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1" t="str">
        <f>IF(AJ43="","",IF(AJ43&lt;AJ44,AB43,AB44))</f>
        <v/>
      </c>
      <c r="BJ35" s="491"/>
      <c r="BK35" s="491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8" t="str">
        <f>IF(Z4="","",IF(Z4&lt;Z5,R4,R5))</f>
        <v/>
      </c>
      <c r="BJ36" s="508"/>
      <c r="BK36" s="508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8" t="str">
        <f>IF(Z10="","",IF(Z10&lt;Z11,R10,R11))</f>
        <v/>
      </c>
      <c r="BJ37" s="508"/>
      <c r="BK37" s="50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8" t="str">
        <f>IF(Z16="","",IF(Z16&lt;Z17,R16,R17))</f>
        <v/>
      </c>
      <c r="BJ38" s="508"/>
      <c r="BK38" s="508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8" t="str">
        <f>IF(Z22="","",IF(Z22&lt;Z23,R22,R23))</f>
        <v/>
      </c>
      <c r="BJ39" s="508"/>
      <c r="BK39" s="50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8" t="str">
        <f>IF(Z28="","",IF(Z28&lt;Z29,R28,R29))</f>
        <v/>
      </c>
      <c r="BJ40" s="508"/>
      <c r="BK40" s="508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8" t="str">
        <f>IF(Z34="","",IF(Z34&lt;Z35,R34,R35))</f>
        <v/>
      </c>
      <c r="BJ41" s="508"/>
      <c r="BK41" s="50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8" t="str">
        <f>IF(Z40="","",IF(Z40&lt;Z41,R40,R41))</f>
        <v/>
      </c>
      <c r="BJ42" s="508"/>
      <c r="BK42" s="50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8" t="str">
        <f>IF(Z46="","",IF(Z46&lt;Z47,R46,R47))</f>
        <v/>
      </c>
      <c r="BJ43" s="508"/>
      <c r="BK43" s="50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4"/>
      <c r="BJ50" s="484"/>
      <c r="BK50" s="484"/>
    </row>
    <row r="51" spans="5:63">
      <c r="H51"/>
      <c r="I51"/>
      <c r="J51"/>
      <c r="K51"/>
      <c r="L51"/>
      <c r="M51"/>
      <c r="N51"/>
      <c r="O51"/>
      <c r="P51"/>
      <c r="BH51" s="75"/>
      <c r="BI51" s="484"/>
      <c r="BJ51" s="484"/>
      <c r="BK51" s="484"/>
    </row>
    <row r="52" spans="5:63">
      <c r="H52"/>
      <c r="I52"/>
      <c r="J52"/>
      <c r="K52"/>
      <c r="L52"/>
      <c r="M52"/>
      <c r="N52"/>
      <c r="O52"/>
      <c r="P52"/>
      <c r="BH52" s="75"/>
      <c r="BI52" s="484"/>
      <c r="BJ52" s="484"/>
      <c r="BK52" s="48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4" t="s">
        <v>61</v>
      </c>
      <c r="D1" s="471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Матеја Смолиќ (214)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Благица Печинска (349)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Моника Стајковска (337)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Сара Ризовска (339)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Лена Гидалова (356)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2" t="str">
        <f>IF(BD33=BD34,"",IF(BD33="","",IF(BD33&lt;BD34,AV33,AV34)))</f>
        <v/>
      </c>
      <c r="BG16" s="472"/>
      <c r="BH16" s="47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2"/>
      <c r="BG17" s="472"/>
      <c r="BH17" s="47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2"/>
      <c r="BH18" s="47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6" t="s">
        <v>58</v>
      </c>
      <c r="BH20" s="47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7"/>
      <c r="BH21" s="47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9" t="s">
        <v>59</v>
      </c>
      <c r="BG22" s="477"/>
      <c r="BH22" s="48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0"/>
      <c r="BG23" s="478"/>
      <c r="BH23" s="48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3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2" t="str">
        <f>IF(BD33=BD34,"",IF(BD33="","",IF(BD33&lt;BD34,AV33,AV34)))</f>
        <v/>
      </c>
      <c r="BG42" s="513"/>
      <c r="BH42" s="513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2"/>
      <c r="BG43" s="42"/>
      <c r="BH43" s="51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2"/>
      <c r="BG44" s="42"/>
      <c r="BH44" s="513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6" t="s">
        <v>58</v>
      </c>
      <c r="BH46" s="47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7"/>
      <c r="BH47" s="511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9" t="s">
        <v>59</v>
      </c>
      <c r="BG48" s="477"/>
      <c r="BH48" s="482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0"/>
      <c r="BG49" s="478"/>
      <c r="BH49" s="483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5" t="s">
        <v>81</v>
      </c>
      <c r="BF51" s="486"/>
      <c r="BG51" s="486"/>
      <c r="BH51" s="486"/>
      <c r="BI51" s="48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4" t="str">
        <f>IF(BD33="","",IF(BD33&gt;BD34,AV33,AV34))</f>
        <v/>
      </c>
      <c r="BH52" s="514"/>
      <c r="BI52" s="514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9" t="str">
        <f>IF(BD33=BD34,"",IF(BD33="","",IF(BD33&lt;BD34,AV33,AV34)))</f>
        <v/>
      </c>
      <c r="BH53" s="489"/>
      <c r="BI53" s="48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0" t="str">
        <f>IF(BD33=BD34,"",IF(BD41=BD42,AV41,IF(BD41&gt;BD42,AV41,AV42)))</f>
        <v/>
      </c>
      <c r="BH54" s="490"/>
      <c r="BI54" s="49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0" t="str">
        <f>IF(BD33=BD34,"",IF(BD41=BD42,AV42,IF(BD42&lt;BD41,AV42,AV41)))</f>
        <v/>
      </c>
      <c r="BH55" s="490"/>
      <c r="BI55" s="490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1" t="str">
        <f>IF(AI9="","",IF(AI9&lt;AI10,AA9,AA10))</f>
        <v/>
      </c>
      <c r="BH56" s="491"/>
      <c r="BI56" s="491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1" t="str">
        <f>IF(AI25="","",IF(AI25&lt;AI26,AA25,AA26))</f>
        <v/>
      </c>
      <c r="BH57" s="491"/>
      <c r="BI57" s="49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1" t="str">
        <f>IF(AI41="","",IF(AI41&lt;AI42,AA41,AA42))</f>
        <v/>
      </c>
      <c r="BH58" s="491"/>
      <c r="BI58" s="491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1" t="str">
        <f>IF(AI57="","",IF(AI57&lt;AI58,AA57,AA58))</f>
        <v/>
      </c>
      <c r="BH59" s="491"/>
      <c r="BI59" s="49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8" t="str">
        <f>IF(Y5="","",IF(Y5&lt;Y6,Q5,Q6))</f>
        <v/>
      </c>
      <c r="BH60" s="508"/>
      <c r="BI60" s="508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8" t="str">
        <f>IF(Y13="","",IF(Y13&lt;Y14,Q13,Q14))</f>
        <v/>
      </c>
      <c r="BH61" s="508"/>
      <c r="BI61" s="50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8" t="str">
        <f>IF(Y21="","",IF(Y21&lt;Y22,Q21,Q22))</f>
        <v/>
      </c>
      <c r="BH62" s="508"/>
      <c r="BI62" s="50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8" t="str">
        <f>IF(Y29="","",IF(Y29&lt;Y30,Q29,Q30))</f>
        <v/>
      </c>
      <c r="BH63" s="508"/>
      <c r="BI63" s="508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8" t="str">
        <f>IF(Y37="","",IF(Y37&lt;Y38,Q37,Q38))</f>
        <v/>
      </c>
      <c r="BH64" s="508"/>
      <c r="BI64" s="50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8" t="str">
        <f>IF(Y45="","",IF(Y45&lt;Y46,Q45,Q46))</f>
        <v/>
      </c>
      <c r="BH65" s="508"/>
      <c r="BI65" s="50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8" t="str">
        <f>IF(Y53="","",IF(Y53&lt;Y54,Q53,Q54))</f>
        <v/>
      </c>
      <c r="BH66" s="508"/>
      <c r="BI66" s="50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8" t="str">
        <f>IF(Y61="","",IF(Y61&lt;Y62,Q61,Q62))</f>
        <v/>
      </c>
      <c r="BH67" s="508"/>
      <c r="BI67" s="508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4" t="s">
        <v>61</v>
      </c>
      <c r="D1" s="47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Матеја Смолиќ (214)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Благица Печинска (349)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Сара Ризовска (339)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Лена Гидалова (356)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2022-03-21T18:15:13Z</dcterms:modified>
</cp:coreProperties>
</file>