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00" tabRatio="926" activeTab="7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62913"/>
</workbook>
</file>

<file path=xl/calcChain.xml><?xml version="1.0" encoding="utf-8"?>
<calcChain xmlns="http://schemas.openxmlformats.org/spreadsheetml/2006/main">
  <c r="O18" i="26" l="1"/>
  <c r="G18" i="26"/>
  <c r="O42" i="26"/>
  <c r="G42" i="26"/>
  <c r="K13" i="19" l="1"/>
  <c r="K18" i="19"/>
  <c r="K11" i="19"/>
  <c r="K21" i="19"/>
  <c r="K12" i="19"/>
  <c r="K7" i="19"/>
  <c r="K6" i="19"/>
  <c r="K10" i="19"/>
  <c r="K17" i="19"/>
  <c r="K9" i="19"/>
  <c r="K15" i="19"/>
  <c r="K19" i="19"/>
  <c r="K20" i="19"/>
  <c r="K16" i="19"/>
  <c r="K4" i="19"/>
  <c r="K8" i="19"/>
  <c r="K5" i="19"/>
  <c r="K14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3" i="19"/>
  <c r="J3" i="19"/>
  <c r="I3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O44" i="49" l="1"/>
  <c r="O43" i="49"/>
  <c r="Y38" i="49"/>
  <c r="Y37" i="49"/>
  <c r="AJ35" i="49"/>
  <c r="AL31" i="49" s="1"/>
  <c r="AJ34" i="49"/>
  <c r="AM30" i="49" s="1"/>
  <c r="O32" i="49"/>
  <c r="O31" i="49"/>
  <c r="AJ26" i="49"/>
  <c r="AJ25" i="49"/>
  <c r="O20" i="49"/>
  <c r="O19" i="49"/>
  <c r="Y14" i="49"/>
  <c r="Y13" i="49"/>
  <c r="O8" i="49"/>
  <c r="O7" i="49"/>
  <c r="AM31" i="49" l="1"/>
  <c r="H48" i="48"/>
  <c r="R47" i="48" s="1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BH16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0" i="48" l="1"/>
  <c r="BI35" i="48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B35" i="47" s="1"/>
  <c r="AN35" i="47"/>
  <c r="AJ35" i="47"/>
  <c r="AL31" i="47" s="1"/>
  <c r="AJ34" i="47"/>
  <c r="AM30" i="47" s="1"/>
  <c r="O32" i="47"/>
  <c r="AM31" i="47"/>
  <c r="O31" i="47"/>
  <c r="AN34" i="47" s="1"/>
  <c r="AJ26" i="47"/>
  <c r="AJ25" i="47"/>
  <c r="O20" i="47"/>
  <c r="O19" i="47"/>
  <c r="AN33" i="47" s="1"/>
  <c r="Y14" i="47"/>
  <c r="Y13" i="47"/>
  <c r="O7" i="47"/>
  <c r="AN32" i="47" s="1"/>
  <c r="AB25" i="47" l="1"/>
  <c r="AB34" i="47"/>
  <c r="AN31" i="47"/>
  <c r="Q37" i="47"/>
  <c r="Q14" i="47"/>
  <c r="AB26" i="47"/>
  <c r="AO19" i="47"/>
  <c r="AN15" i="47"/>
  <c r="AM16" i="47"/>
  <c r="AO16" i="47"/>
  <c r="AN28" i="47"/>
  <c r="AN30" i="47"/>
  <c r="AN29" i="47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18" i="19"/>
  <c r="J11" i="19"/>
  <c r="J21" i="19"/>
  <c r="J12" i="19"/>
  <c r="J7" i="19"/>
  <c r="J6" i="19"/>
  <c r="J10" i="19"/>
  <c r="J17" i="19"/>
  <c r="J9" i="19"/>
  <c r="J15" i="19"/>
  <c r="J19" i="19"/>
  <c r="J20" i="19"/>
  <c r="J16" i="19"/>
  <c r="J4" i="19"/>
  <c r="J8" i="19"/>
  <c r="J5" i="19"/>
  <c r="J14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13" i="19"/>
  <c r="I13" i="19"/>
  <c r="I18" i="19"/>
  <c r="I11" i="19"/>
  <c r="I21" i="19"/>
  <c r="I12" i="19"/>
  <c r="I7" i="19"/>
  <c r="I6" i="19"/>
  <c r="I10" i="19"/>
  <c r="I17" i="19"/>
  <c r="I9" i="19"/>
  <c r="I15" i="19"/>
  <c r="I19" i="19"/>
  <c r="I20" i="19"/>
  <c r="I16" i="19"/>
  <c r="D10" i="19" s="1"/>
  <c r="I4" i="19"/>
  <c r="I8" i="19"/>
  <c r="I5" i="19"/>
  <c r="I14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H5" i="45"/>
  <c r="AC5" i="45" s="1"/>
  <c r="AJ4" i="45"/>
  <c r="AO5" i="45" s="1"/>
  <c r="AI4" i="45"/>
  <c r="AH4" i="45"/>
  <c r="AM6" i="45" s="1"/>
  <c r="AO3" i="45"/>
  <c r="AN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M4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P4" i="45" l="1"/>
  <c r="AG4" i="45"/>
  <c r="M4" i="45"/>
  <c r="I5" i="45"/>
  <c r="Q4" i="45"/>
  <c r="F4" i="45"/>
  <c r="AB4" i="45" s="1"/>
  <c r="AG4" i="43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R4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I6" i="40"/>
  <c r="AN5" i="40" s="1"/>
  <c r="AH6" i="40"/>
  <c r="P6" i="40"/>
  <c r="K6" i="40"/>
  <c r="J6" i="40"/>
  <c r="AD6" i="40" s="1"/>
  <c r="H6" i="40"/>
  <c r="AC6" i="40" s="1"/>
  <c r="F6" i="40"/>
  <c r="AB6" i="40" s="1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O3" i="40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AK5" i="43" l="1"/>
  <c r="R5" i="43" s="1"/>
  <c r="P7" i="43"/>
  <c r="AG4" i="41"/>
  <c r="AG4" i="40"/>
  <c r="R6" i="42"/>
  <c r="R6" i="43"/>
  <c r="AP6" i="39"/>
  <c r="Q7" i="44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P7" i="40" l="1"/>
  <c r="R5" i="40"/>
  <c r="AK3" i="41"/>
  <c r="R3" i="41" s="1"/>
  <c r="AG5" i="38"/>
  <c r="AK6" i="40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R5" i="38" s="1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O3" i="9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H5" i="7"/>
  <c r="P6" i="7"/>
  <c r="I3" i="7"/>
  <c r="I6" i="7"/>
  <c r="F5" i="7"/>
  <c r="AJ6" i="7"/>
  <c r="AO3" i="7" s="1"/>
  <c r="AI6" i="7"/>
  <c r="AN5" i="7" s="1"/>
  <c r="AH6" i="7"/>
  <c r="AM4" i="7" s="1"/>
  <c r="Q6" i="7"/>
  <c r="N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AD3" i="7" s="1"/>
  <c r="H3" i="7"/>
  <c r="AB3" i="7" s="1"/>
  <c r="K4" i="6"/>
  <c r="G6" i="6"/>
  <c r="K6" i="6"/>
  <c r="G4" i="6"/>
  <c r="AJ6" i="6"/>
  <c r="AI6" i="6"/>
  <c r="AN5" i="6" s="1"/>
  <c r="AH6" i="6"/>
  <c r="AM4" i="6" s="1"/>
  <c r="J6" i="6"/>
  <c r="F6" i="6"/>
  <c r="AJ5" i="6"/>
  <c r="AO4" i="6" s="1"/>
  <c r="AI5" i="6"/>
  <c r="AN6" i="6" s="1"/>
  <c r="M5" i="6"/>
  <c r="L5" i="6"/>
  <c r="I5" i="6"/>
  <c r="H5" i="6"/>
  <c r="F5" i="6"/>
  <c r="AJ4" i="6"/>
  <c r="AO5" i="6" s="1"/>
  <c r="AI4" i="6"/>
  <c r="AH4" i="6"/>
  <c r="AM6" i="6" s="1"/>
  <c r="M4" i="6"/>
  <c r="J4" i="6"/>
  <c r="F4" i="6"/>
  <c r="AM3" i="6"/>
  <c r="AJ3" i="6"/>
  <c r="AO6" i="6" s="1"/>
  <c r="AI3" i="6"/>
  <c r="AN4" i="6" s="1"/>
  <c r="AH3" i="6"/>
  <c r="AM5" i="6" s="1"/>
  <c r="M3" i="6"/>
  <c r="L3" i="6"/>
  <c r="K3" i="6"/>
  <c r="J3" i="6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H6" i="24"/>
  <c r="AC6" i="24" s="1"/>
  <c r="AJ5" i="24"/>
  <c r="AO4" i="24" s="1"/>
  <c r="AI5" i="24"/>
  <c r="AN6" i="24" s="1"/>
  <c r="AM3" i="24"/>
  <c r="M5" i="24"/>
  <c r="L5" i="24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D6" i="24" l="1"/>
  <c r="AD5" i="24"/>
  <c r="AB6" i="6"/>
  <c r="AD3" i="6"/>
  <c r="AD6" i="6"/>
  <c r="AD5" i="6"/>
  <c r="AB4" i="6"/>
  <c r="AC3" i="6"/>
  <c r="O5" i="5"/>
  <c r="O3" i="5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AP6" i="5"/>
  <c r="AG3" i="7"/>
  <c r="AG3" i="6"/>
  <c r="P3" i="6" s="1"/>
  <c r="AP6" i="6"/>
  <c r="Q6" i="6" s="1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R6" i="9" s="1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AK6" i="7"/>
  <c r="AK3" i="7"/>
  <c r="M3" i="7"/>
  <c r="K4" i="7"/>
  <c r="AC4" i="7" s="1"/>
  <c r="G5" i="7"/>
  <c r="O5" i="7" s="1"/>
  <c r="O6" i="7"/>
  <c r="AG6" i="7"/>
  <c r="AG5" i="7"/>
  <c r="P5" i="7" s="1"/>
  <c r="N3" i="7"/>
  <c r="L4" i="7"/>
  <c r="AD4" i="7" s="1"/>
  <c r="F6" i="7"/>
  <c r="AB6" i="7" s="1"/>
  <c r="AN4" i="7"/>
  <c r="AK4" i="7" s="1"/>
  <c r="AK5" i="7"/>
  <c r="P3" i="7"/>
  <c r="AG4" i="7"/>
  <c r="P4" i="7" s="1"/>
  <c r="AG4" i="6"/>
  <c r="P4" i="6" s="1"/>
  <c r="H6" i="6"/>
  <c r="N6" i="6" s="1"/>
  <c r="AK6" i="6"/>
  <c r="AK5" i="6"/>
  <c r="AP5" i="6"/>
  <c r="Q5" i="6" s="1"/>
  <c r="G5" i="6"/>
  <c r="AB5" i="6" s="1"/>
  <c r="AG6" i="6"/>
  <c r="P6" i="6" s="1"/>
  <c r="AN3" i="6"/>
  <c r="L4" i="6"/>
  <c r="AD4" i="6" s="1"/>
  <c r="AK4" i="6"/>
  <c r="AO3" i="6"/>
  <c r="O4" i="6"/>
  <c r="I6" i="6"/>
  <c r="O6" i="6" s="1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K3" i="24"/>
  <c r="J3" i="24"/>
  <c r="AP3" i="24"/>
  <c r="Q3" i="24" s="1"/>
  <c r="N5" i="24"/>
  <c r="AK4" i="24"/>
  <c r="AP4" i="24"/>
  <c r="Q4" i="24" s="1"/>
  <c r="AG5" i="24"/>
  <c r="P5" i="24" s="1"/>
  <c r="M3" i="24"/>
  <c r="O3" i="24" s="1"/>
  <c r="K4" i="24"/>
  <c r="AC4" i="24" s="1"/>
  <c r="G5" i="24"/>
  <c r="O5" i="24" s="1"/>
  <c r="O6" i="24"/>
  <c r="AG6" i="24"/>
  <c r="P6" i="24" s="1"/>
  <c r="L3" i="24"/>
  <c r="AK3" i="24"/>
  <c r="L4" i="24"/>
  <c r="AD4" i="24" s="1"/>
  <c r="F6" i="24"/>
  <c r="AG3" i="24"/>
  <c r="P3" i="24" s="1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M3" i="37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4" i="24" l="1"/>
  <c r="AB6" i="24"/>
  <c r="N6" i="24"/>
  <c r="AD3" i="24"/>
  <c r="N4" i="24"/>
  <c r="AC3" i="24"/>
  <c r="O5" i="6"/>
  <c r="R5" i="6" s="1"/>
  <c r="N4" i="7"/>
  <c r="O3" i="7"/>
  <c r="O5" i="8"/>
  <c r="O6" i="8"/>
  <c r="R6" i="8" s="1"/>
  <c r="AB5" i="8"/>
  <c r="O4" i="7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R3" i="7" s="1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6" i="24" l="1"/>
  <c r="R4" i="24"/>
  <c r="R3" i="24"/>
  <c r="R4" i="7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3" i="19"/>
  <c r="D45" i="36" l="1"/>
  <c r="D46" i="36"/>
  <c r="D38" i="36"/>
  <c r="D37" i="36"/>
  <c r="D4" i="1"/>
  <c r="C3" i="37" s="1"/>
  <c r="M12" i="19"/>
  <c r="M7" i="19"/>
  <c r="M6" i="19"/>
  <c r="M10" i="19"/>
  <c r="M17" i="19"/>
  <c r="M9" i="19"/>
  <c r="M15" i="19"/>
  <c r="M19" i="19"/>
  <c r="M20" i="19"/>
  <c r="M16" i="19"/>
  <c r="M4" i="19"/>
  <c r="M8" i="19"/>
  <c r="M5" i="19"/>
  <c r="M14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13" i="19"/>
  <c r="M18" i="19"/>
  <c r="M11" i="19"/>
  <c r="M21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G6" i="23"/>
  <c r="L3" i="23"/>
  <c r="F6" i="23"/>
  <c r="M3" i="23"/>
  <c r="K6" i="23"/>
  <c r="L5" i="23"/>
  <c r="M5" i="23"/>
  <c r="J6" i="23"/>
  <c r="H3" i="23"/>
  <c r="G4" i="23"/>
  <c r="I3" i="23"/>
  <c r="F4" i="23"/>
  <c r="L4" i="23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D5" i="23" l="1"/>
  <c r="AD4" i="23"/>
  <c r="AC5" i="23"/>
  <c r="AD6" i="23"/>
  <c r="O5" i="23"/>
  <c r="AC4" i="23"/>
  <c r="N5" i="23"/>
  <c r="AB4" i="23"/>
  <c r="O4" i="23"/>
  <c r="AB3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G32" i="49" s="1"/>
  <c r="AN34" i="49" s="1"/>
  <c r="D4" i="48"/>
  <c r="D3" i="49"/>
  <c r="G7" i="49" s="1"/>
  <c r="Q13" i="49" s="1"/>
  <c r="AB34" i="49" s="1"/>
  <c r="D3" i="48"/>
  <c r="H3" i="48" s="1"/>
  <c r="R4" i="48" s="1"/>
  <c r="D4" i="36"/>
  <c r="D4" i="47"/>
  <c r="G32" i="47" s="1"/>
  <c r="D3" i="36"/>
  <c r="D3" i="47"/>
  <c r="G7" i="47" s="1"/>
  <c r="Q13" i="47" s="1"/>
  <c r="D3" i="26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AN30" i="49" l="1"/>
  <c r="AO16" i="49"/>
  <c r="G5" i="26"/>
  <c r="Q7" i="26" s="1"/>
  <c r="BH45" i="21"/>
  <c r="BH42" i="21"/>
  <c r="BG40" i="21"/>
  <c r="BF42" i="21"/>
  <c r="BH16" i="21"/>
  <c r="BG15" i="21"/>
  <c r="BF16" i="21"/>
  <c r="BH19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Q38" i="49" s="1"/>
  <c r="AB26" i="49" s="1"/>
  <c r="D5" i="48"/>
  <c r="H27" i="48" s="1"/>
  <c r="R28" i="48" s="1"/>
  <c r="D13" i="36"/>
  <c r="D13" i="48"/>
  <c r="D6" i="49"/>
  <c r="G19" i="49" s="1"/>
  <c r="AN33" i="49" s="1"/>
  <c r="D6" i="48"/>
  <c r="D5" i="36"/>
  <c r="D5" i="47"/>
  <c r="G44" i="47" s="1"/>
  <c r="Q38" i="47" s="1"/>
  <c r="D6" i="36"/>
  <c r="D6" i="47"/>
  <c r="G19" i="47" s="1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AN15" i="49" l="1"/>
  <c r="AN28" i="49"/>
  <c r="E13" i="44"/>
  <c r="C10" i="44"/>
  <c r="T4" i="44"/>
  <c r="D10" i="36"/>
  <c r="D10" i="49"/>
  <c r="G43" i="49" s="1"/>
  <c r="AN35" i="49" s="1"/>
  <c r="D10" i="48"/>
  <c r="D16" i="36"/>
  <c r="D16" i="48"/>
  <c r="D8" i="49"/>
  <c r="G8" i="49" s="1"/>
  <c r="AN32" i="49" s="1"/>
  <c r="D8" i="48"/>
  <c r="D9" i="36"/>
  <c r="D9" i="49"/>
  <c r="G20" i="49" s="1"/>
  <c r="Q14" i="49" s="1"/>
  <c r="AB25" i="49" s="1"/>
  <c r="D9" i="48"/>
  <c r="D15" i="36"/>
  <c r="D15" i="48"/>
  <c r="D7" i="49"/>
  <c r="G31" i="49" s="1"/>
  <c r="Q37" i="49" s="1"/>
  <c r="AB35" i="49" s="1"/>
  <c r="D7" i="48"/>
  <c r="D8" i="36"/>
  <c r="D8" i="47"/>
  <c r="G20" i="47" s="1"/>
  <c r="D7" i="36"/>
  <c r="D7" i="47"/>
  <c r="G31" i="47" s="1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AN31" i="49" l="1"/>
  <c r="AO19" i="49"/>
  <c r="AN29" i="49"/>
  <c r="AM16" i="49"/>
  <c r="E14" i="45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D8" i="25"/>
  <c r="G17" i="25" s="1"/>
  <c r="AX38" i="25" s="1"/>
  <c r="D10" i="26"/>
  <c r="G34" i="26" s="1"/>
  <c r="D10" i="22"/>
  <c r="D10" i="25"/>
  <c r="G23" i="25" s="1"/>
  <c r="AX39" i="25" s="1"/>
  <c r="D7" i="26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D13" i="25"/>
  <c r="G34" i="25" s="1"/>
  <c r="Q32" i="25" s="1"/>
  <c r="AA37" i="25" s="1"/>
  <c r="AL26" i="25" s="1"/>
  <c r="AX28" i="25" s="1"/>
  <c r="D13" i="22"/>
  <c r="D14" i="26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Q44" i="26" l="1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Q32" i="26" s="1"/>
  <c r="AA37" i="26" s="1"/>
  <c r="AL26" i="26" s="1"/>
  <c r="D11" i="25"/>
  <c r="G28" i="25" s="1"/>
  <c r="Q31" i="25" s="1"/>
  <c r="AX34" i="25" s="1"/>
  <c r="D11" i="22"/>
  <c r="H17" i="22" s="1"/>
  <c r="D12" i="26"/>
  <c r="G10" i="26" s="1"/>
  <c r="Q8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D6" i="25"/>
  <c r="G11" i="25" s="1"/>
  <c r="AX37" i="25" s="1"/>
  <c r="AX30" i="25"/>
  <c r="AY16" i="25"/>
  <c r="AX15" i="25"/>
  <c r="G47" i="26" l="1"/>
  <c r="G22" i="26"/>
  <c r="Q20" i="26" s="1"/>
  <c r="AA14" i="26" s="1"/>
  <c r="AL34" i="26" s="1"/>
  <c r="AY16" i="26" s="1"/>
  <c r="AA13" i="26"/>
  <c r="AL25" i="26" s="1"/>
  <c r="AX32" i="26"/>
  <c r="AX29" i="26"/>
  <c r="AW16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33" i="26" l="1"/>
  <c r="AX30" i="26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<sst xmlns="http://schemas.openxmlformats.org/spreadsheetml/2006/main" count="2656" uniqueCount="817">
  <si>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</si>
  <si>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</si>
  <si>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</si>
  <si>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</si>
  <si>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</si>
  <si>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</si>
  <si>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</si>
  <si>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</si>
  <si>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</si>
  <si>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</si>
  <si>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</si>
  <si>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</si>
  <si>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</si>
  <si>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</si>
  <si>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</si>
  <si>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</si>
  <si>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</si>
  <si>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</si>
  <si>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</si>
  <si>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</si>
  <si>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</si>
  <si>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</si>
  <si>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</si>
  <si>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</si>
  <si>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</si>
  <si>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</si>
  <si>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</si>
  <si>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</si>
  <si>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</si>
  <si>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</si>
  <si>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</si>
  <si>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</si>
  <si>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</si>
  <si>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</si>
  <si>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</si>
  <si>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</si>
  <si>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</si>
  <si>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</si>
  <si>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</si>
  <si>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</si>
  <si>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</si>
  <si>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</si>
  <si>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</si>
  <si>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</si>
  <si>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</si>
  <si>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</si>
  <si>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</si>
  <si>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</si>
  <si>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</si>
  <si>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</si>
  <si>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</si>
  <si>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</si>
  <si>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</si>
  <si>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</si>
  <si>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</si>
  <si>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</si>
  <si>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</si>
  <si>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</si>
  <si>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</si>
  <si>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</si>
  <si>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</si>
  <si>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</si>
  <si>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</si>
  <si>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</si>
  <si>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</si>
  <si>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</si>
  <si>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</si>
  <si>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</si>
  <si>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</si>
  <si>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</si>
  <si>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</si>
  <si>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</si>
  <si>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</si>
  <si>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</si>
  <si>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</si>
  <si>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</si>
  <si>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</si>
  <si>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</si>
  <si>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</si>
  <si>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</si>
  <si>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</si>
  <si>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</si>
  <si>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</si>
  <si>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</si>
  <si>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</si>
  <si>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</si>
  <si>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</si>
  <si>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</si>
  <si>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</si>
  <si>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</si>
  <si>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</si>
  <si>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</si>
  <si>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</si>
  <si>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</si>
  <si>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</si>
  <si>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</si>
  <si>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</si>
  <si>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</si>
  <si>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</si>
  <si>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</si>
  <si>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</si>
  <si>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</si>
  <si>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</si>
  <si>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</si>
  <si>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</si>
  <si>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</si>
  <si>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</si>
  <si>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</si>
  <si>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</si>
  <si>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</si>
  <si>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</si>
  <si>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</si>
  <si>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</si>
  <si>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</si>
  <si>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</si>
  <si>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</si>
  <si>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</si>
  <si>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</si>
  <si>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</si>
  <si>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</si>
  <si>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</si>
  <si>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</si>
  <si>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</si>
  <si>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</si>
  <si>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</si>
  <si>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</si>
  <si>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</si>
  <si>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</si>
  <si>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</si>
  <si>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</si>
  <si>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</si>
  <si>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</si>
  <si>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</si>
  <si>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</si>
  <si>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</si>
  <si>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</si>
  <si>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</si>
  <si>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</si>
  <si>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</si>
  <si>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</si>
  <si>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</si>
  <si>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</si>
  <si>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</si>
  <si>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</si>
  <si>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</si>
  <si>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</si>
  <si>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</si>
  <si>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</si>
  <si>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</si>
  <si>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</si>
  <si>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</si>
  <si>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</si>
  <si>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</si>
  <si>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</si>
  <si>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</si>
  <si>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</si>
  <si>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</si>
  <si>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</si>
  <si>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</si>
  <si>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</si>
  <si>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</si>
  <si>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</si>
  <si>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</si>
  <si>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</si>
  <si>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</si>
  <si>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</si>
  <si>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</si>
  <si>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</si>
  <si>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</si>
  <si>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</si>
  <si>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</si>
  <si>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</si>
  <si>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</si>
  <si>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</si>
  <si>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</si>
  <si>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</si>
  <si>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</si>
  <si>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</si>
  <si>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</si>
  <si>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</si>
  <si>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</si>
  <si>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</si>
  <si>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</si>
  <si>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</si>
  <si>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</si>
  <si>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</si>
  <si>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УГД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</si>
  <si>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</si>
  <si>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</si>
  <si>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</si>
  <si>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</si>
  <si>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</si>
  <si>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</si>
  <si>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</si>
  <si>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</si>
  <si>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</si>
  <si>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</si>
  <si>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</si>
  <si>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</si>
  <si>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</si>
  <si>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</si>
  <si>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</si>
  <si>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</si>
  <si>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</si>
  <si>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</si>
  <si>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</si>
  <si>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</si>
  <si>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</si>
  <si>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</si>
  <si>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</si>
  <si>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</si>
  <si>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</si>
  <si>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</si>
  <si>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</si>
  <si>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</si>
  <si>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</si>
  <si>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</si>
  <si>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</si>
  <si>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</si>
  <si>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</si>
  <si>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</si>
  <si>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</si>
  <si>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</si>
  <si>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</si>
  <si>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</si>
  <si>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</si>
  <si>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</si>
  <si>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</si>
  <si>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</si>
  <si>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</si>
  <si>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</si>
  <si>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</si>
  <si>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</si>
  <si>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</si>
  <si>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</si>
  <si>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Мултитекс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</si>
  <si>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</si>
  <si>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</si>
  <si>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</si>
  <si>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</si>
  <si>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</si>
  <si>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</si>
  <si>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Пошта 2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</si>
  <si>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</si>
  <si>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</si>
  <si>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</si>
  <si>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</si>
  <si>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</si>
  <si>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</si>
  <si>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</si>
  <si>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</si>
  <si>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</si>
  <si>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</si>
  <si>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</si>
  <si>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</si>
  <si>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</si>
  <si>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</si>
  <si>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</si>
  <si>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</si>
  <si>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</si>
  <si>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</si>
  <si>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</si>
  <si>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</si>
  <si>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</si>
  <si>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</si>
  <si>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</si>
  <si>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</si>
  <si>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</si>
  <si>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</si>
  <si>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</si>
  <si>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</si>
  <si>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</si>
  <si>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</si>
  <si>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</si>
  <si>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</si>
  <si>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</si>
  <si>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</si>
  <si>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</si>
  <si>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</si>
  <si>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</si>
  <si>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</si>
  <si>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</si>
  <si>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</si>
  <si>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</si>
  <si>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</si>
  <si>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</si>
  <si>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</si>
  <si>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</si>
  <si>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</si>
  <si>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</si>
  <si>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</si>
  <si>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</si>
  <si>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</si>
  <si>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</si>
  <si>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</si>
  <si>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</si>
  <si>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</si>
  <si>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</si>
  <si>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</si>
  <si>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</si>
  <si>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</si>
  <si>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</si>
  <si>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</si>
  <si>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</si>
  <si>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</si>
  <si>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</si>
  <si>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</si>
  <si>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</si>
  <si>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</si>
  <si>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</si>
  <si>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</si>
  <si>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</si>
  <si>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</si>
  <si>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</si>
  <si>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</si>
  <si>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</si>
  <si>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</si>
  <si>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</si>
  <si>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</si>
  <si>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</si>
  <si>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</si>
  <si>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</si>
  <si>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</si>
  <si>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</si>
  <si>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</si>
  <si>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</si>
  <si>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</si>
  <si>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</si>
  <si>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</si>
  <si>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</si>
  <si>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</si>
  <si>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</si>
  <si>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</si>
  <si>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</si>
  <si>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</si>
  <si>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</si>
  <si>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</si>
  <si>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</si>
  <si>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</si>
  <si>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</si>
  <si>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</si>
  <si>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</si>
  <si>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</si>
  <si>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</si>
  <si>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</si>
  <si>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</si>
  <si>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</si>
  <si>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</si>
  <si>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</si>
  <si>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</si>
  <si>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</si>
  <si>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</si>
  <si>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</si>
  <si>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</si>
  <si>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</si>
  <si>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</si>
  <si>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</si>
  <si>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</si>
  <si>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</si>
  <si>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</si>
  <si>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</si>
  <si>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</si>
  <si>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</si>
  <si>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Струмица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</si>
  <si>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</si>
  <si>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</si>
  <si>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</si>
  <si>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</si>
  <si>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</si>
  <si>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</si>
  <si>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</si>
  <si>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</si>
  <si>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</si>
  <si>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</si>
  <si>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</si>
  <si>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</si>
  <si>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</si>
  <si>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</si>
  <si>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</si>
  <si>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</si>
  <si>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</si>
  <si>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</si>
  <si>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</si>
  <si>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Топспин Плус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</si>
  <si>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</si>
  <si>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</si>
  <si>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</si>
  <si>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</si>
  <si>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</si>
  <si>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</si>
  <si>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</si>
  <si>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</si>
  <si>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</si>
  <si>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Евро Спин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</si>
  <si>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</si>
  <si>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</si>
  <si>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</si>
  <si>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</si>
  <si>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</si>
  <si>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</si>
  <si>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</si>
  <si>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</si>
  <si>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</si>
  <si>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</si>
  <si>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</si>
  <si>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</si>
  <si>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</si>
  <si>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>Хидајет Мемиќ</t>
  </si>
  <si>
    <t xml:space="preserve">Алтај Дурмиш </t>
  </si>
  <si>
    <t>Шуто Оризари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</si>
  <si>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</si>
  <si>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</si>
  <si>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</si>
  <si>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</si>
  <si>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</si>
  <si>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</si>
  <si>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</si>
  <si>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</si>
  <si>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</si>
  <si>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</si>
  <si>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</si>
  <si>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</si>
  <si>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</si>
  <si>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</si>
  <si>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</si>
  <si>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</si>
  <si>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</si>
  <si>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</si>
  <si>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</si>
  <si>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</si>
  <si>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</si>
  <si>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</si>
  <si>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</si>
  <si>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</si>
  <si>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</si>
  <si>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</si>
  <si>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</si>
  <si>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</si>
  <si>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</si>
  <si>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</si>
  <si>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</si>
  <si>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</si>
  <si>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</si>
  <si>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</si>
  <si>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</si>
  <si>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</si>
  <si>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</si>
  <si>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</si>
  <si>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</si>
  <si>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</si>
  <si>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</si>
  <si>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</si>
  <si>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</si>
  <si>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</si>
  <si>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</si>
  <si>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</si>
  <si>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</si>
  <si>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</si>
  <si>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</si>
  <si>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</si>
  <si>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</si>
  <si>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</si>
  <si>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</si>
  <si>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</si>
  <si>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</si>
  <si>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</si>
  <si>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</si>
  <si>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</si>
  <si>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</si>
  <si>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</si>
  <si>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</si>
  <si>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</si>
  <si>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</si>
  <si>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</si>
  <si>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</si>
  <si>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</si>
  <si>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</si>
  <si>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</si>
  <si>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</si>
  <si>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</si>
  <si>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</si>
  <si>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</si>
  <si>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</si>
  <si>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</si>
  <si>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</si>
  <si>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</si>
  <si>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</si>
  <si>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</si>
  <si>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</si>
  <si>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</si>
  <si>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</si>
  <si>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</si>
  <si>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</si>
  <si>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</si>
  <si>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</si>
  <si>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</si>
  <si>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</si>
  <si>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</si>
  <si>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</si>
  <si>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</si>
  <si>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</si>
  <si>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</si>
  <si>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</si>
  <si>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</si>
  <si>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</si>
  <si>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</si>
  <si>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</si>
  <si>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</si>
  <si>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</si>
  <si>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</si>
  <si>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</si>
  <si>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</si>
  <si>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</si>
  <si>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</si>
  <si>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</si>
  <si>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</si>
  <si>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</si>
  <si>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</si>
  <si>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</si>
  <si>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</si>
  <si>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</si>
  <si>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</si>
  <si>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</si>
  <si>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</si>
  <si>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</si>
  <si>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</si>
  <si>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</si>
  <si>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</si>
  <si>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</si>
  <si>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</si>
  <si>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</si>
  <si>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</si>
  <si>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</si>
  <si>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</si>
  <si>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</si>
  <si>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</si>
  <si>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</si>
  <si>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</si>
  <si>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</si>
  <si>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</si>
  <si>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</si>
  <si>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</si>
  <si>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</si>
  <si>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</si>
  <si>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</si>
  <si>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</si>
  <si>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</si>
  <si>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 xml:space="preserve">Телеком НЕЦ </t>
  </si>
  <si>
    <t>Драган Шкоф</t>
  </si>
  <si>
    <t>Шуто Оризари 2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</si>
  <si>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</si>
  <si>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</si>
  <si>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</si>
  <si>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</si>
  <si>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</si>
  <si>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Соколана 2020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</si>
  <si>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</si>
  <si>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</si>
  <si>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</si>
  <si>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</si>
  <si>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</si>
  <si>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</si>
  <si>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</si>
  <si>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</si>
  <si>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</si>
  <si>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</si>
  <si>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</si>
  <si>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</si>
  <si>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</si>
  <si>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</si>
  <si>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</si>
  <si>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</si>
  <si>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</si>
  <si>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</si>
  <si>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</si>
  <si>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</si>
  <si>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</si>
  <si>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</si>
  <si>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</si>
  <si>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</si>
  <si>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</si>
  <si>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</si>
  <si>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</si>
  <si>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</si>
  <si>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</si>
  <si>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</si>
  <si>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</si>
  <si>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</si>
  <si>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</si>
  <si>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</si>
  <si>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</si>
  <si>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</si>
  <si>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</si>
  <si>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</si>
  <si>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</si>
  <si>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</si>
  <si>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</si>
  <si>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</si>
  <si>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</si>
  <si>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</si>
  <si>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</si>
  <si>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</si>
  <si>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</si>
  <si>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</si>
  <si>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</si>
  <si>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</si>
  <si>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</si>
  <si>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</si>
  <si>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</si>
  <si>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</si>
  <si>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</si>
  <si>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</si>
  <si>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</si>
  <si>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</si>
  <si>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</si>
  <si>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</si>
  <si>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</si>
  <si>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</si>
  <si>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</si>
  <si>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</si>
  <si>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</si>
  <si>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</si>
  <si>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</si>
  <si>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</si>
  <si>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</si>
  <si>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</si>
  <si>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</si>
  <si>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</si>
  <si>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Агро Милениум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</si>
  <si>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</si>
  <si>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</si>
  <si>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</si>
  <si>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</si>
  <si>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</si>
  <si>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</si>
  <si>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</si>
  <si>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</si>
  <si>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</si>
  <si>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</si>
  <si>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</si>
  <si>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</si>
  <si>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 xml:space="preserve">10 60 Ѓорче Петров </t>
  </si>
  <si>
    <t>Кавадарци</t>
  </si>
  <si>
    <t>Амелиа Николов</t>
  </si>
  <si>
    <t xml:space="preserve">Шуто Оризари 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</si>
  <si>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</si>
  <si>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</si>
  <si>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</si>
  <si>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</si>
  <si>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</si>
  <si>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</si>
  <si>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</si>
  <si>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</si>
  <si>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</si>
  <si>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</si>
  <si>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</si>
  <si>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</si>
  <si>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</si>
  <si>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</si>
  <si>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</si>
  <si>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</si>
  <si>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</si>
  <si>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</si>
  <si>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</si>
  <si>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</si>
  <si>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</si>
  <si>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</si>
  <si>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</si>
  <si>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</si>
  <si>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</si>
  <si>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</si>
  <si>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</si>
  <si>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</si>
  <si>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</si>
  <si>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</si>
  <si>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</si>
  <si>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</si>
  <si>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</si>
  <si>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</si>
  <si>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</si>
  <si>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</si>
  <si>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</si>
  <si>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</si>
  <si>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</si>
  <si>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</si>
  <si>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</si>
  <si>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</si>
  <si>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</si>
  <si>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</si>
  <si>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</si>
  <si>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</si>
  <si>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</si>
  <si>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</si>
  <si>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</si>
  <si>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</si>
  <si>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</si>
  <si>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</si>
  <si>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</si>
  <si>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</si>
  <si>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</si>
  <si>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</si>
  <si>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</si>
  <si>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</si>
  <si>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</si>
  <si>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</si>
  <si>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</si>
  <si>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</si>
  <si>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</si>
  <si>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</si>
  <si>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</si>
  <si>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</si>
  <si>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</si>
  <si>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</si>
  <si>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Берово 1</t>
  </si>
  <si>
    <t xml:space="preserve">Берово </t>
  </si>
  <si>
    <t>Берово 2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</si>
  <si>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</si>
  <si>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</si>
  <si>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</si>
  <si>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</si>
  <si>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</si>
  <si>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</si>
  <si>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</si>
  <si>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</si>
  <si>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</si>
  <si>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</si>
  <si>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</si>
  <si>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</si>
  <si>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</si>
  <si>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</si>
  <si>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</si>
  <si>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</si>
  <si>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</si>
  <si>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</si>
  <si>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</si>
  <si>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</si>
  <si>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</si>
  <si>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</si>
  <si>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</si>
  <si>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</si>
  <si>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</si>
  <si>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</si>
  <si>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Без клуб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</si>
  <si>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</si>
  <si>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</si>
  <si>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</si>
  <si>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</si>
  <si>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</si>
  <si>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</si>
  <si>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</si>
  <si>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</si>
  <si>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</si>
  <si>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</si>
  <si>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</si>
  <si>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</si>
  <si>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</si>
  <si>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</si>
  <si>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</si>
  <si>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</si>
  <si>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</si>
  <si>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</si>
  <si>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</si>
  <si>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</si>
  <si>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</si>
  <si>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</si>
  <si>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</si>
  <si>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</si>
  <si>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</si>
  <si>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</si>
  <si>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</si>
  <si>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</si>
  <si>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Зафировска</t>
  </si>
  <si>
    <t>Евгенија Сирачевска</t>
  </si>
  <si>
    <t>Марио Мирчовски</t>
  </si>
  <si>
    <t>Исабела Флеминг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</si>
  <si>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</si>
  <si>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</si>
  <si>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</si>
  <si>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</si>
  <si>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</si>
  <si>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</si>
  <si>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</si>
  <si>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</si>
  <si>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</si>
  <si>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</si>
  <si>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</si>
  <si>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</si>
  <si>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</si>
  <si>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</si>
  <si>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</si>
  <si>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</si>
  <si>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</si>
  <si>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</si>
  <si>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</si>
  <si>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</si>
  <si>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</si>
  <si>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</si>
  <si>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</si>
  <si>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</si>
  <si>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</si>
  <si>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</si>
  <si>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</si>
  <si>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 Николов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</si>
  <si>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</si>
  <si>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</si>
  <si>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</si>
  <si>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</si>
  <si>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</si>
  <si>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</si>
  <si>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</si>
  <si>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</si>
  <si>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</si>
  <si>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</si>
  <si>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</si>
  <si>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</si>
  <si>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</si>
  <si>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Јуниорки У19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</si>
</sst>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Calibri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4" fillId="0" borderId="0"/>
    <xf numFmtId="165" fontId="35" fillId="0" borderId="0"/>
    <xf numFmtId="0" fontId="36" fillId="0" borderId="0">
      <alignment horizontal="center"/>
    </xf>
    <xf numFmtId="0" fontId="36" fillId="0" borderId="0">
      <alignment horizontal="center" textRotation="90"/>
    </xf>
    <xf numFmtId="0" fontId="37" fillId="0" borderId="0"/>
    <xf numFmtId="167" fontId="37" fillId="0" borderId="0"/>
  </cellStyleXfs>
  <cellXfs count="5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1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51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0" fillId="0" borderId="53" xfId="0" applyBorder="1"/>
    <xf numFmtId="0" fontId="0" fillId="0" borderId="53" xfId="0" applyFill="1" applyBorder="1"/>
    <xf numFmtId="0" fontId="0" fillId="0" borderId="43" xfId="0" applyFill="1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0" xfId="0" applyFont="1"/>
    <xf numFmtId="0" fontId="19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58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0" fillId="0" borderId="30" xfId="0" applyFill="1" applyBorder="1"/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48" xfId="0" applyFill="1" applyBorder="1"/>
    <xf numFmtId="0" fontId="5" fillId="0" borderId="15" xfId="0" applyFont="1" applyFill="1" applyBorder="1" applyAlignment="1">
      <alignment horizontal="center"/>
    </xf>
    <xf numFmtId="1" fontId="5" fillId="0" borderId="53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15" borderId="1" xfId="0" applyFill="1" applyBorder="1"/>
    <xf numFmtId="0" fontId="21" fillId="16" borderId="1" xfId="0" applyNumberFormat="1" applyFont="1" applyFill="1" applyBorder="1" applyAlignment="1">
      <alignment vertical="center"/>
    </xf>
    <xf numFmtId="0" fontId="5" fillId="16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vertical="center"/>
    </xf>
    <xf numFmtId="0" fontId="21" fillId="14" borderId="1" xfId="0" applyNumberFormat="1" applyFont="1" applyFill="1" applyBorder="1" applyAlignment="1">
      <alignment vertical="center"/>
    </xf>
    <xf numFmtId="0" fontId="5" fillId="14" borderId="1" xfId="0" applyNumberFormat="1" applyFont="1" applyFill="1" applyBorder="1" applyAlignment="1">
      <alignment vertical="center"/>
    </xf>
    <xf numFmtId="0" fontId="21" fillId="15" borderId="1" xfId="0" applyNumberFormat="1" applyFont="1" applyFill="1" applyBorder="1" applyAlignment="1">
      <alignment horizontal="right" vertical="center"/>
    </xf>
    <xf numFmtId="0" fontId="21" fillId="19" borderId="1" xfId="0" applyNumberFormat="1" applyFont="1" applyFill="1" applyBorder="1" applyAlignment="1">
      <alignment vertical="center"/>
    </xf>
    <xf numFmtId="0" fontId="5" fillId="19" borderId="1" xfId="0" applyNumberFormat="1" applyFont="1" applyFill="1" applyBorder="1" applyAlignment="1">
      <alignment vertical="center"/>
    </xf>
    <xf numFmtId="0" fontId="21" fillId="17" borderId="1" xfId="0" applyNumberFormat="1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vertical="top"/>
    </xf>
    <xf numFmtId="0" fontId="20" fillId="0" borderId="13" xfId="0" applyFont="1" applyFill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top"/>
    </xf>
    <xf numFmtId="0" fontId="20" fillId="0" borderId="18" xfId="0" applyFont="1" applyFill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1" fillId="14" borderId="48" xfId="0" applyNumberFormat="1" applyFont="1" applyFill="1" applyBorder="1" applyAlignment="1">
      <alignment vertical="center"/>
    </xf>
    <xf numFmtId="0" fontId="5" fillId="14" borderId="48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59" xfId="0" applyNumberFormat="1" applyFont="1" applyFill="1" applyBorder="1" applyAlignment="1">
      <alignment vertical="center"/>
    </xf>
    <xf numFmtId="0" fontId="5" fillId="0" borderId="59" xfId="0" applyNumberFormat="1" applyFont="1" applyFill="1" applyBorder="1" applyAlignment="1">
      <alignment vertic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ont="1" applyBorder="1"/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10" borderId="15" xfId="0" applyNumberFormat="1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0" borderId="41" xfId="0" applyFill="1" applyBorder="1"/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19" xfId="0" applyFont="1" applyFill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" fillId="0" borderId="0" xfId="0" applyFont="1" applyFill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8" fillId="0" borderId="0" xfId="0" applyFont="1"/>
    <xf numFmtId="0" fontId="2" fillId="15" borderId="1" xfId="0" applyFont="1" applyFill="1" applyBorder="1"/>
    <xf numFmtId="0" fontId="0" fillId="0" borderId="1" xfId="0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0" fillId="0" borderId="59" xfId="0" applyBorder="1"/>
    <xf numFmtId="0" fontId="3" fillId="0" borderId="5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10" borderId="53" xfId="0" applyNumberFormat="1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Fill="1" applyBorder="1"/>
    <xf numFmtId="0" fontId="28" fillId="12" borderId="64" xfId="0" applyFont="1" applyFill="1" applyBorder="1"/>
    <xf numFmtId="0" fontId="28" fillId="0" borderId="16" xfId="0" applyFont="1" applyFill="1" applyBorder="1"/>
    <xf numFmtId="0" fontId="28" fillId="12" borderId="25" xfId="0" applyFont="1" applyFill="1" applyBorder="1"/>
    <xf numFmtId="0" fontId="28" fillId="0" borderId="23" xfId="0" applyFont="1" applyFill="1" applyBorder="1"/>
    <xf numFmtId="0" fontId="28" fillId="12" borderId="73" xfId="0" applyFont="1" applyFill="1" applyBorder="1"/>
    <xf numFmtId="0" fontId="28" fillId="0" borderId="77" xfId="0" applyFont="1" applyFill="1" applyBorder="1"/>
    <xf numFmtId="0" fontId="28" fillId="12" borderId="29" xfId="0" applyFont="1" applyFill="1" applyBorder="1"/>
    <xf numFmtId="0" fontId="28" fillId="0" borderId="40" xfId="0" applyFont="1" applyFill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NumberFormat="1" applyFont="1" applyFill="1" applyBorder="1" applyAlignment="1">
      <alignment vertical="center"/>
    </xf>
    <xf numFmtId="0" fontId="5" fillId="28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9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/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Font="1" applyFill="1" applyBorder="1" applyAlignment="1" applyProtection="1">
      <alignment horizontal="left" vertical="center"/>
    </xf>
    <xf numFmtId="165" fontId="31" fillId="0" borderId="48" xfId="2" applyFont="1" applyFill="1" applyBorder="1" applyAlignment="1" applyProtection="1">
      <alignment horizontal="left" vertical="center"/>
    </xf>
    <xf numFmtId="165" fontId="31" fillId="0" borderId="9" xfId="2" applyFont="1" applyFill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ont="1" applyFill="1" applyBorder="1" applyAlignment="1" applyProtection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3" fillId="0" borderId="1" xfId="0" applyFont="1" applyBorder="1" applyAlignment="1"/>
    <xf numFmtId="0" fontId="30" fillId="0" borderId="0" xfId="0" applyFont="1" applyAlignment="1">
      <alignment horizontal="center" vertical="center"/>
    </xf>
    <xf numFmtId="0" fontId="0" fillId="0" borderId="1" xfId="0" applyBorder="1"/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4" xfId="0" applyFont="1" applyFill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Fill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22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0" fontId="7" fillId="9" borderId="13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19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5" fillId="14" borderId="48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NumberFormat="1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28" borderId="1" xfId="0" applyNumberFormat="1" applyFont="1" applyFill="1" applyBorder="1" applyAlignment="1">
      <alignment horizontal="center" vertical="center"/>
    </xf>
  </cellXfs>
  <cellStyles count="10">
    <cellStyle name="Comma 2" xfId="3"/>
    <cellStyle name="Excel Built-in Hyperlink" xfId="5"/>
    <cellStyle name="Excel Built-in Normal" xfId="2"/>
    <cellStyle name="Heading" xfId="6"/>
    <cellStyle name="Heading1" xfId="7"/>
    <cellStyle name="Normal" xfId="0" builtinId="0"/>
    <cellStyle name="Normal 2" xfId="4"/>
    <cellStyle name="Normal 3" xfId="1"/>
    <cellStyle name="Result" xfId="8"/>
    <cellStyle name="Result2" xfId="9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A1:Q98"/>
  <sheetViews>
    <sheetView workbookViewId="0">
      <selection activeCell="T12" sqref="T12"/>
    </sheetView>
  </sheetViews>
  <sheetFormatPr defaultColWidth="8.85546875" defaultRowHeight="15.75"/>
  <cols>
    <col min="1" max="1" width="9" style="276" customWidth="1"/>
    <col min="2" max="2" width="6.140625" style="38" customWidth="1"/>
    <col min="3" max="3" width="4.140625" style="276" customWidth="1"/>
    <col min="4" max="4" width="45.7109375" style="276" customWidth="1"/>
    <col min="5" max="5" width="19.85546875" style="287" customWidth="1"/>
    <col min="6" max="6" width="4.28515625" style="276" customWidth="1"/>
    <col min="7" max="7" width="7.5703125" style="276" customWidth="1"/>
    <col min="8" max="8" width="7.5703125" style="372" customWidth="1"/>
    <col min="9" max="9" width="35.42578125" style="291" customWidth="1"/>
    <col min="10" max="10" width="21.140625" style="276" customWidth="1"/>
    <col min="11" max="11" width="11" style="277" hidden="1" customWidth="1"/>
    <col min="12" max="12" width="5.140625" style="277" hidden="1" customWidth="1"/>
    <col min="13" max="13" width="23.5703125" style="276" hidden="1" customWidth="1"/>
    <col min="14" max="14" width="2.7109375" style="276" hidden="1" customWidth="1"/>
    <col min="15" max="16384" width="8.85546875" style="276"/>
  </cols>
  <sheetData>
    <row r="1" spans="2:17">
      <c r="B1" s="403" t="s">
        <v>123</v>
      </c>
      <c r="C1" s="404"/>
      <c r="D1" s="404"/>
      <c r="E1" s="404"/>
      <c r="F1" s="405" t="s">
        <v>121</v>
      </c>
      <c r="G1" s="406"/>
      <c r="H1" s="406"/>
      <c r="I1" s="406"/>
      <c r="J1" s="406"/>
      <c r="K1" s="406"/>
      <c r="L1" s="406"/>
      <c r="M1" s="406"/>
      <c r="N1" s="406"/>
      <c r="O1" s="407"/>
    </row>
    <row r="2" spans="2:17" ht="48.6" customHeight="1" thickBot="1">
      <c r="B2" s="336" t="s">
        <v>123</v>
      </c>
      <c r="C2" s="337" t="s">
        <v>78</v>
      </c>
      <c r="D2" s="338" t="s">
        <v>24</v>
      </c>
      <c r="E2" s="344" t="s">
        <v>122</v>
      </c>
      <c r="F2" s="342" t="s">
        <v>424</v>
      </c>
      <c r="G2" s="343" t="s">
        <v>78</v>
      </c>
      <c r="H2" s="343" t="s">
        <v>126</v>
      </c>
      <c r="I2" s="249" t="s">
        <v>24</v>
      </c>
      <c r="J2" s="338" t="s">
        <v>122</v>
      </c>
      <c r="K2" s="338" t="s">
        <v>604</v>
      </c>
      <c r="L2" s="345"/>
      <c r="M2" s="346"/>
      <c r="N2" s="346"/>
      <c r="O2" s="339" t="s">
        <v>439</v>
      </c>
    </row>
    <row r="3" spans="2:17">
      <c r="B3" s="408" t="s">
        <v>62</v>
      </c>
      <c r="C3" s="308">
        <v>1</v>
      </c>
      <c r="D3" s="334" t="str">
        <f>IF(ISERROR(VLOOKUP(C3,$G$3:$I$66,3,FALSE)),"",(VLOOKUP(C3,$G$3:$I$66,3,FALSE)))</f>
        <v>Амелиа Николов (187)</v>
      </c>
      <c r="E3" s="335" t="str">
        <f>IF(D3="","",INDEX($J$3:$J$42,MATCH(C3,$G$3:$G$42,0)))</f>
        <v>Шампион ФА</v>
      </c>
      <c r="F3" s="340">
        <v>1</v>
      </c>
      <c r="G3" s="289">
        <v>1</v>
      </c>
      <c r="H3" s="46">
        <v>187</v>
      </c>
      <c r="I3" s="341" t="str">
        <f>IF(ISERROR(VLOOKUP(H3,Baza!A:C,2,FALSE)&amp;" "&amp;"("&amp;H3&amp;")"),"",(VLOOKUP(H3,Baza!A:C,2,FALSE)&amp;" "&amp;"("&amp;H3&amp;")"))</f>
        <v>Амелиа Николов (187)</v>
      </c>
      <c r="J3" s="341" t="str">
        <f>IF(ISERROR(VLOOKUP(H3,Baza!A:C,3,FALSE)),"",(VLOOKUP(H3,Baza!A:C,3,FALSE)))</f>
        <v>Шампион ФА</v>
      </c>
      <c r="K3" s="356">
        <f>IF(ISERROR(VLOOKUP(H3,Baza!A:D,4,FALSE)),"",(VLOOKUP(H3,Baza!A:D,4,FALSE)))</f>
        <v>0</v>
      </c>
      <c r="M3" s="276" t="e">
        <f t="shared" ref="M3:M34" si="0">VLOOKUP(C3,$H$3:$J$66,3,FALSE)</f>
        <v>#N/A</v>
      </c>
      <c r="N3" s="276">
        <v>1</v>
      </c>
      <c r="O3" s="289">
        <v>1</v>
      </c>
    </row>
    <row r="4" spans="2:17">
      <c r="B4" s="409"/>
      <c r="C4" s="306">
        <v>2</v>
      </c>
      <c r="D4" s="328" t="str">
        <f t="shared" ref="D4:D67" si="1">IF(ISERROR(VLOOKUP(C4,$G$3:$I$66,3,FALSE)),"",(VLOOKUP(C4,$G$3:$I$66,3,FALSE)))</f>
        <v>Васе Богоеска (192)</v>
      </c>
      <c r="E4" s="329" t="str">
        <f t="shared" ref="E4:E66" si="2">IF(D4="","",INDEX($J$3:$J$42,MATCH(C4,$G$3:$G$42,0)))</f>
        <v>Младост 96</v>
      </c>
      <c r="F4" s="325">
        <v>16</v>
      </c>
      <c r="G4" s="281">
        <v>5</v>
      </c>
      <c r="H4" s="400">
        <v>219</v>
      </c>
      <c r="I4" s="292" t="str">
        <f>IF(ISERROR(VLOOKUP(H4,Baza!A:C,2,FALSE)&amp;" "&amp;"("&amp;H4&amp;")"),"",(VLOOKUP(H4,Baza!A:C,2,FALSE)&amp;" "&amp;"("&amp;H4&amp;")"))</f>
        <v>Ива Димитриевска (219)</v>
      </c>
      <c r="J4" s="292" t="str">
        <f>IF(ISERROR(VLOOKUP(H4,Baza!A:C,3,FALSE)),"",(VLOOKUP(H4,Baza!A:C,3,FALSE)))</f>
        <v>Рисови</v>
      </c>
      <c r="K4" s="355">
        <f>IF(ISERROR(VLOOKUP(H4,Baza!A:D,4,FALSE)),"",(VLOOKUP(H4,Baza!A:D,4,FALSE)))</f>
        <v>0</v>
      </c>
      <c r="M4" s="276" t="e">
        <f t="shared" si="0"/>
        <v>#N/A</v>
      </c>
      <c r="N4" s="276">
        <v>16</v>
      </c>
      <c r="O4" s="280">
        <v>2</v>
      </c>
    </row>
    <row r="5" spans="2:17">
      <c r="B5" s="409"/>
      <c r="C5" s="306">
        <v>3</v>
      </c>
      <c r="D5" s="328" t="str">
        <f t="shared" si="1"/>
        <v>Фани Јованоска (193)</v>
      </c>
      <c r="E5" s="329" t="str">
        <f t="shared" si="2"/>
        <v>Крушево</v>
      </c>
      <c r="F5" s="325">
        <v>18</v>
      </c>
      <c r="G5" s="281">
        <v>9</v>
      </c>
      <c r="H5" s="46">
        <v>181</v>
      </c>
      <c r="I5" s="292" t="str">
        <f>IF(ISERROR(VLOOKUP(H5,Baza!A:C,2,FALSE)&amp;" "&amp;"("&amp;H5&amp;")"),"",(VLOOKUP(H5,Baza!A:C,2,FALSE)&amp;" "&amp;"("&amp;H5&amp;")"))</f>
        <v>Ана Стојановска (181)</v>
      </c>
      <c r="J5" s="292" t="str">
        <f>IF(ISERROR(VLOOKUP(H5,Baza!A:C,3,FALSE)),"",(VLOOKUP(H5,Baza!A:C,3,FALSE)))</f>
        <v>Крива Паланка</v>
      </c>
      <c r="K5" s="355">
        <f>IF(ISERROR(VLOOKUP(H5,Baza!A:D,4,FALSE)),"",(VLOOKUP(H5,Baza!A:D,4,FALSE)))</f>
        <v>0</v>
      </c>
      <c r="M5" s="276" t="e">
        <f t="shared" si="0"/>
        <v>#N/A</v>
      </c>
      <c r="N5" s="276">
        <v>18</v>
      </c>
      <c r="O5" s="280">
        <v>3</v>
      </c>
    </row>
    <row r="6" spans="2:17" ht="16.5" thickBot="1">
      <c r="B6" s="410"/>
      <c r="C6" s="309">
        <v>4</v>
      </c>
      <c r="D6" s="332" t="str">
        <f t="shared" si="1"/>
        <v>Моника Стајковска (337)</v>
      </c>
      <c r="E6" s="333" t="str">
        <f t="shared" si="2"/>
        <v>Берово 2</v>
      </c>
      <c r="F6" s="325">
        <v>8</v>
      </c>
      <c r="G6" s="280">
        <v>13</v>
      </c>
      <c r="H6" s="402">
        <v>194</v>
      </c>
      <c r="I6" s="292" t="str">
        <f>IF(ISERROR(VLOOKUP(H6,Baza!A:C,2,FALSE)&amp;" "&amp;"("&amp;H6&amp;")"),"",(VLOOKUP(H6,Baza!A:C,2,FALSE)&amp;" "&amp;"("&amp;H6&amp;")"))</f>
        <v>Софија Хасану (194)</v>
      </c>
      <c r="J6" s="292" t="str">
        <f>IF(ISERROR(VLOOKUP(H6,Baza!A:C,3,FALSE)),"",(VLOOKUP(H6,Baza!A:C,3,FALSE)))</f>
        <v>Младост 96</v>
      </c>
      <c r="K6" s="355">
        <f>IF(ISERROR(VLOOKUP(H6,Baza!A:D,4,FALSE)),"",(VLOOKUP(H6,Baza!A:D,4,FALSE)))</f>
        <v>0</v>
      </c>
      <c r="M6" s="276" t="e">
        <f t="shared" si="0"/>
        <v>#N/A</v>
      </c>
      <c r="N6" s="276">
        <v>8</v>
      </c>
      <c r="O6" s="280">
        <v>4</v>
      </c>
    </row>
    <row r="7" spans="2:17">
      <c r="B7" s="411" t="s">
        <v>63</v>
      </c>
      <c r="C7" s="305">
        <v>5</v>
      </c>
      <c r="D7" s="326" t="str">
        <f t="shared" si="1"/>
        <v>Ива Димитриевска (219)</v>
      </c>
      <c r="E7" s="327" t="str">
        <f t="shared" si="2"/>
        <v>Рисови</v>
      </c>
      <c r="F7" s="325">
        <v>7</v>
      </c>
      <c r="G7" s="281">
        <v>10</v>
      </c>
      <c r="H7" s="402">
        <v>140</v>
      </c>
      <c r="I7" s="292" t="str">
        <f>IF(ISERROR(VLOOKUP(H7,Baza!A:C,2,FALSE)&amp;" "&amp;"("&amp;H7&amp;")"),"",(VLOOKUP(H7,Baza!A:C,2,FALSE)&amp;" "&amp;"("&amp;H7&amp;")"))</f>
        <v>Изабела Ковачовска (140)</v>
      </c>
      <c r="J7" s="292" t="str">
        <f>IF(ISERROR(VLOOKUP(H7,Baza!A:C,3,FALSE)),"",(VLOOKUP(H7,Baza!A:C,3,FALSE)))</f>
        <v>Берово 1</v>
      </c>
      <c r="K7" s="355">
        <f>IF(ISERROR(VLOOKUP(H7,Baza!A:D,4,FALSE)),"",(VLOOKUP(H7,Baza!A:D,4,FALSE)))</f>
        <v>0</v>
      </c>
      <c r="M7" s="276" t="e">
        <f t="shared" si="0"/>
        <v>#N/A</v>
      </c>
      <c r="N7" s="276">
        <v>7</v>
      </c>
      <c r="O7" s="280">
        <v>5</v>
      </c>
    </row>
    <row r="8" spans="2:17">
      <c r="B8" s="409"/>
      <c r="C8" s="306">
        <v>6</v>
      </c>
      <c r="D8" s="328" t="str">
        <f t="shared" si="1"/>
        <v>Михаела Чипевска (149)</v>
      </c>
      <c r="E8" s="329" t="str">
        <f t="shared" si="2"/>
        <v>Берово 1</v>
      </c>
      <c r="F8" s="325">
        <v>17</v>
      </c>
      <c r="G8" s="281">
        <v>14</v>
      </c>
      <c r="H8" s="402">
        <v>183</v>
      </c>
      <c r="I8" s="292" t="str">
        <f>IF(ISERROR(VLOOKUP(H8,Baza!A:C,2,FALSE)&amp;" "&amp;"("&amp;H8&amp;")"),"",(VLOOKUP(H8,Baza!A:C,2,FALSE)&amp;" "&amp;"("&amp;H8&amp;")"))</f>
        <v>Сара С.Стојановска (183)</v>
      </c>
      <c r="J8" s="292" t="str">
        <f>IF(ISERROR(VLOOKUP(H8,Baza!A:C,3,FALSE)),"",(VLOOKUP(H8,Baza!A:C,3,FALSE)))</f>
        <v>Крива Паланка</v>
      </c>
      <c r="K8" s="355">
        <f>IF(ISERROR(VLOOKUP(H8,Baza!A:D,4,FALSE)),"",(VLOOKUP(H8,Baza!A:D,4,FALSE)))</f>
        <v>0</v>
      </c>
      <c r="M8" s="276" t="e">
        <f t="shared" si="0"/>
        <v>#N/A</v>
      </c>
      <c r="N8" s="276">
        <v>17</v>
      </c>
      <c r="O8" s="280">
        <v>6</v>
      </c>
    </row>
    <row r="9" spans="2:17">
      <c r="B9" s="409"/>
      <c r="C9" s="306">
        <v>7</v>
      </c>
      <c r="D9" s="328" t="str">
        <f t="shared" si="1"/>
        <v>Емилија Марковска (195)</v>
      </c>
      <c r="E9" s="329" t="str">
        <f t="shared" si="2"/>
        <v>Младост 96</v>
      </c>
      <c r="F9" s="325">
        <v>11</v>
      </c>
      <c r="G9" s="281">
        <v>6</v>
      </c>
      <c r="H9" s="46">
        <v>149</v>
      </c>
      <c r="I9" s="292" t="str">
        <f>IF(ISERROR(VLOOKUP(H9,Baza!A:C,2,FALSE)&amp;" "&amp;"("&amp;H9&amp;")"),"",(VLOOKUP(H9,Baza!A:C,2,FALSE)&amp;" "&amp;"("&amp;H9&amp;")"))</f>
        <v>Михаела Чипевска (149)</v>
      </c>
      <c r="J9" s="292" t="str">
        <f>IF(ISERROR(VLOOKUP(H9,Baza!A:C,3,FALSE)),"",(VLOOKUP(H9,Baza!A:C,3,FALSE)))</f>
        <v>Берово 1</v>
      </c>
      <c r="K9" s="355">
        <f>IF(ISERROR(VLOOKUP(H9,Baza!A:D,4,FALSE)),"",(VLOOKUP(H9,Baza!A:D,4,FALSE)))</f>
        <v>0</v>
      </c>
      <c r="M9" s="276" t="e">
        <f t="shared" si="0"/>
        <v>#N/A</v>
      </c>
      <c r="N9" s="276">
        <v>11</v>
      </c>
      <c r="O9" s="280">
        <v>7</v>
      </c>
      <c r="Q9" s="373"/>
    </row>
    <row r="10" spans="2:17" ht="16.5" thickBot="1">
      <c r="B10" s="412"/>
      <c r="C10" s="307">
        <v>8</v>
      </c>
      <c r="D10" s="330" t="str">
        <f t="shared" si="1"/>
        <v>Сара А.Стојановска (182)</v>
      </c>
      <c r="E10" s="331" t="str">
        <f t="shared" si="2"/>
        <v>Крива Паланка</v>
      </c>
      <c r="F10" s="325">
        <v>9</v>
      </c>
      <c r="G10" s="281">
        <v>2</v>
      </c>
      <c r="H10" s="402">
        <v>192</v>
      </c>
      <c r="I10" s="292" t="str">
        <f>IF(ISERROR(VLOOKUP(H10,Baza!A:C,2,FALSE)&amp;" "&amp;"("&amp;H10&amp;")"),"",(VLOOKUP(H10,Baza!A:C,2,FALSE)&amp;" "&amp;"("&amp;H10&amp;")"))</f>
        <v>Васе Богоеска (192)</v>
      </c>
      <c r="J10" s="292" t="str">
        <f>IF(ISERROR(VLOOKUP(H10,Baza!A:C,3,FALSE)),"",(VLOOKUP(H10,Baza!A:C,3,FALSE)))</f>
        <v>Младост 96</v>
      </c>
      <c r="K10" s="355">
        <f>IF(ISERROR(VLOOKUP(H10,Baza!A:D,4,FALSE)),"",(VLOOKUP(H10,Baza!A:D,4,FALSE)))</f>
        <v>0</v>
      </c>
      <c r="M10" s="276" t="e">
        <f t="shared" si="0"/>
        <v>#N/A</v>
      </c>
      <c r="N10" s="276">
        <v>9</v>
      </c>
      <c r="O10" s="280">
        <v>8</v>
      </c>
      <c r="Q10" s="373"/>
    </row>
    <row r="11" spans="2:17">
      <c r="B11" s="408" t="s">
        <v>64</v>
      </c>
      <c r="C11" s="308">
        <v>9</v>
      </c>
      <c r="D11" s="334" t="str">
        <f t="shared" si="1"/>
        <v>Ана Стојановска (181)</v>
      </c>
      <c r="E11" s="335" t="str">
        <f t="shared" si="2"/>
        <v>Крива Паланка</v>
      </c>
      <c r="F11" s="325">
        <v>4</v>
      </c>
      <c r="G11" s="281">
        <v>7</v>
      </c>
      <c r="H11" s="402">
        <v>195</v>
      </c>
      <c r="I11" s="292" t="str">
        <f>IF(ISERROR(VLOOKUP(H11,Baza!A:C,2,FALSE)&amp;" "&amp;"("&amp;H11&amp;")"),"",(VLOOKUP(H11,Baza!A:C,2,FALSE)&amp;" "&amp;"("&amp;H11&amp;")"))</f>
        <v>Емилија Марковска (195)</v>
      </c>
      <c r="J11" s="292" t="str">
        <f>IF(ISERROR(VLOOKUP(H11,Baza!A:C,3,FALSE)),"",(VLOOKUP(H11,Baza!A:C,3,FALSE)))</f>
        <v>Младост 96</v>
      </c>
      <c r="K11" s="355">
        <f>IF(ISERROR(VLOOKUP(H11,Baza!A:D,4,FALSE)),"",(VLOOKUP(H11,Baza!A:D,4,FALSE)))</f>
        <v>0</v>
      </c>
      <c r="M11" s="276" t="e">
        <f t="shared" si="0"/>
        <v>#N/A</v>
      </c>
      <c r="N11" s="276">
        <v>4</v>
      </c>
      <c r="O11" s="280">
        <v>8</v>
      </c>
      <c r="Q11" s="373"/>
    </row>
    <row r="12" spans="2:17">
      <c r="B12" s="409"/>
      <c r="C12" s="306">
        <v>10</v>
      </c>
      <c r="D12" s="328" t="str">
        <f t="shared" si="1"/>
        <v>Изабела Ковачовска (140)</v>
      </c>
      <c r="E12" s="329" t="str">
        <f t="shared" si="2"/>
        <v>Берово 1</v>
      </c>
      <c r="F12" s="325">
        <v>6</v>
      </c>
      <c r="G12" s="281">
        <v>3</v>
      </c>
      <c r="H12" s="402">
        <v>193</v>
      </c>
      <c r="I12" s="292" t="str">
        <f>IF(ISERROR(VLOOKUP(H12,Baza!A:C,2,FALSE)&amp;" "&amp;"("&amp;H12&amp;")"),"",(VLOOKUP(H12,Baza!A:C,2,FALSE)&amp;" "&amp;"("&amp;H12&amp;")"))</f>
        <v>Фани Јованоска (193)</v>
      </c>
      <c r="J12" s="292" t="str">
        <f>IF(ISERROR(VLOOKUP(H12,Baza!A:C,3,FALSE)),"",(VLOOKUP(H12,Baza!A:C,3,FALSE)))</f>
        <v>Крушево</v>
      </c>
      <c r="K12" s="355">
        <f>IF(ISERROR(VLOOKUP(H12,Baza!A:D,4,FALSE)),"",(VLOOKUP(H12,Baza!A:D,4,FALSE)))</f>
        <v>0</v>
      </c>
      <c r="M12" s="276" t="e">
        <f t="shared" si="0"/>
        <v>#N/A</v>
      </c>
      <c r="N12" s="276">
        <v>6</v>
      </c>
      <c r="O12" s="280">
        <v>10</v>
      </c>
      <c r="Q12" s="373"/>
    </row>
    <row r="13" spans="2:17">
      <c r="B13" s="409"/>
      <c r="C13" s="306">
        <v>11</v>
      </c>
      <c r="D13" s="328" t="str">
        <f t="shared" si="1"/>
        <v>Сара Ризовска (339)</v>
      </c>
      <c r="E13" s="329" t="str">
        <f t="shared" si="2"/>
        <v>Берово 2</v>
      </c>
      <c r="F13" s="325">
        <v>2</v>
      </c>
      <c r="G13" s="281">
        <v>11</v>
      </c>
      <c r="H13" s="402">
        <v>339</v>
      </c>
      <c r="I13" s="292" t="str">
        <f>IF(ISERROR(VLOOKUP(H13,Baza!A:C,2,FALSE)&amp;" "&amp;"("&amp;H13&amp;")"),"",(VLOOKUP(H13,Baza!A:C,2,FALSE)&amp;" "&amp;"("&amp;H13&amp;")"))</f>
        <v>Сара Ризовска (339)</v>
      </c>
      <c r="J13" s="292" t="str">
        <f>IF(ISERROR(VLOOKUP(H13,Baza!A:C,3,FALSE)),"",(VLOOKUP(H13,Baza!A:C,3,FALSE)))</f>
        <v>Берово 2</v>
      </c>
      <c r="K13" s="355">
        <f>IF(ISERROR(VLOOKUP(H13,Baza!A:D,4,FALSE)),"",(VLOOKUP(H13,Baza!A:D,4,FALSE)))</f>
        <v>0</v>
      </c>
      <c r="M13" s="276" t="e">
        <f t="shared" si="0"/>
        <v>#N/A</v>
      </c>
      <c r="N13" s="276">
        <v>2</v>
      </c>
      <c r="O13" s="280">
        <v>11</v>
      </c>
      <c r="Q13" s="373"/>
    </row>
    <row r="14" spans="2:17" ht="16.5" thickBot="1">
      <c r="B14" s="410"/>
      <c r="C14" s="309">
        <v>12</v>
      </c>
      <c r="D14" s="332" t="str">
        <f t="shared" si="1"/>
        <v/>
      </c>
      <c r="E14" s="333" t="str">
        <f t="shared" si="2"/>
        <v/>
      </c>
      <c r="F14" s="325">
        <v>19</v>
      </c>
      <c r="G14" s="281">
        <v>15</v>
      </c>
      <c r="H14" s="402">
        <v>148</v>
      </c>
      <c r="I14" s="292" t="str">
        <f>IF(ISERROR(VLOOKUP(H14,Baza!A:C,2,FALSE)&amp;" "&amp;"("&amp;H14&amp;")"),"",(VLOOKUP(H14,Baza!A:C,2,FALSE)&amp;" "&amp;"("&amp;H14&amp;")"))</f>
        <v>Сара Чипевска (148)</v>
      </c>
      <c r="J14" s="292" t="str">
        <f>IF(ISERROR(VLOOKUP(H14,Baza!A:C,3,FALSE)),"",(VLOOKUP(H14,Baza!A:C,3,FALSE)))</f>
        <v>Берово 2</v>
      </c>
      <c r="K14" s="355">
        <f>IF(ISERROR(VLOOKUP(H14,Baza!A:D,4,FALSE)),"",(VLOOKUP(H14,Baza!A:D,4,FALSE)))</f>
        <v>0</v>
      </c>
      <c r="M14" s="276" t="e">
        <f t="shared" si="0"/>
        <v>#N/A</v>
      </c>
      <c r="N14" s="276">
        <v>19</v>
      </c>
      <c r="O14" s="280">
        <v>12</v>
      </c>
      <c r="Q14" s="373"/>
    </row>
    <row r="15" spans="2:17">
      <c r="B15" s="411" t="s">
        <v>65</v>
      </c>
      <c r="C15" s="305">
        <v>13</v>
      </c>
      <c r="D15" s="326" t="str">
        <f t="shared" si="1"/>
        <v>Софија Хасану (194)</v>
      </c>
      <c r="E15" s="327" t="str">
        <f t="shared" si="2"/>
        <v>Младост 96</v>
      </c>
      <c r="F15" s="325">
        <v>12</v>
      </c>
      <c r="G15" s="281">
        <v>16</v>
      </c>
      <c r="H15" s="46">
        <v>152</v>
      </c>
      <c r="I15" s="292" t="str">
        <f>IF(ISERROR(VLOOKUP(H15,Baza!A:C,2,FALSE)&amp;" "&amp;"("&amp;H15&amp;")"),"",(VLOOKUP(H15,Baza!A:C,2,FALSE)&amp;" "&amp;"("&amp;H15&amp;")"))</f>
        <v>Евгенија Пармачка (152)</v>
      </c>
      <c r="J15" s="292" t="str">
        <f>IF(ISERROR(VLOOKUP(H15,Baza!A:C,3,FALSE)),"",(VLOOKUP(H15,Baza!A:C,3,FALSE)))</f>
        <v>Берово</v>
      </c>
      <c r="K15" s="355">
        <f>IF(ISERROR(VLOOKUP(H15,Baza!A:D,4,FALSE)),"",(VLOOKUP(H15,Baza!A:D,4,FALSE)))</f>
        <v>0</v>
      </c>
      <c r="M15" s="276" t="e">
        <f t="shared" si="0"/>
        <v>#N/A</v>
      </c>
      <c r="N15" s="276">
        <v>12</v>
      </c>
      <c r="O15" s="280">
        <v>12</v>
      </c>
      <c r="Q15" s="373"/>
    </row>
    <row r="16" spans="2:17">
      <c r="B16" s="409"/>
      <c r="C16" s="306">
        <v>14</v>
      </c>
      <c r="D16" s="328" t="str">
        <f t="shared" si="1"/>
        <v>Сара С.Стојановска (183)</v>
      </c>
      <c r="E16" s="329" t="str">
        <f t="shared" si="2"/>
        <v>Крива Паланка</v>
      </c>
      <c r="F16" s="325">
        <v>15</v>
      </c>
      <c r="G16" s="281">
        <v>8</v>
      </c>
      <c r="H16" s="46">
        <v>182</v>
      </c>
      <c r="I16" s="292" t="str">
        <f>IF(ISERROR(VLOOKUP(H16,Baza!A:C,2,FALSE)&amp;" "&amp;"("&amp;H16&amp;")"),"",(VLOOKUP(H16,Baza!A:C,2,FALSE)&amp;" "&amp;"("&amp;H16&amp;")"))</f>
        <v>Сара А.Стојановска (182)</v>
      </c>
      <c r="J16" s="292" t="str">
        <f>IF(ISERROR(VLOOKUP(H16,Baza!A:C,3,FALSE)),"",(VLOOKUP(H16,Baza!A:C,3,FALSE)))</f>
        <v>Крива Паланка</v>
      </c>
      <c r="K16" s="355">
        <f>IF(ISERROR(VLOOKUP(H16,Baza!A:D,4,FALSE)),"",(VLOOKUP(H16,Baza!A:D,4,FALSE)))</f>
        <v>0</v>
      </c>
      <c r="M16" s="276" t="e">
        <f t="shared" si="0"/>
        <v>#N/A</v>
      </c>
      <c r="N16" s="276">
        <v>15</v>
      </c>
      <c r="O16" s="280">
        <v>14</v>
      </c>
      <c r="Q16" s="373"/>
    </row>
    <row r="17" spans="2:17">
      <c r="B17" s="409"/>
      <c r="C17" s="306">
        <v>15</v>
      </c>
      <c r="D17" s="328" t="str">
        <f t="shared" si="1"/>
        <v>Сара Чипевска (148)</v>
      </c>
      <c r="E17" s="329" t="str">
        <f t="shared" si="2"/>
        <v>Берово 2</v>
      </c>
      <c r="F17" s="325">
        <v>10</v>
      </c>
      <c r="G17" s="281">
        <v>4</v>
      </c>
      <c r="H17" s="402">
        <v>337</v>
      </c>
      <c r="I17" s="292" t="str">
        <f>IF(ISERROR(VLOOKUP(H17,Baza!A:C,2,FALSE)&amp;" "&amp;"("&amp;H17&amp;")"),"",(VLOOKUP(H17,Baza!A:C,2,FALSE)&amp;" "&amp;"("&amp;H17&amp;")"))</f>
        <v>Моника Стајковска (337)</v>
      </c>
      <c r="J17" s="292" t="str">
        <f>IF(ISERROR(VLOOKUP(H17,Baza!A:C,3,FALSE)),"",(VLOOKUP(H17,Baza!A:C,3,FALSE)))</f>
        <v>Берово 2</v>
      </c>
      <c r="K17" s="355">
        <f>IF(ISERROR(VLOOKUP(H17,Baza!A:D,4,FALSE)),"",(VLOOKUP(H17,Baza!A:D,4,FALSE)))</f>
        <v>0</v>
      </c>
      <c r="M17" s="276" t="e">
        <f t="shared" si="0"/>
        <v>#N/A</v>
      </c>
      <c r="N17" s="276">
        <v>10</v>
      </c>
      <c r="O17" s="280">
        <v>15</v>
      </c>
      <c r="Q17" s="373"/>
    </row>
    <row r="18" spans="2:17" ht="16.5" thickBot="1">
      <c r="B18" s="412"/>
      <c r="C18" s="307">
        <v>16</v>
      </c>
      <c r="D18" s="330" t="str">
        <f t="shared" si="1"/>
        <v>Евгенија Пармачка (152)</v>
      </c>
      <c r="E18" s="331" t="str">
        <f t="shared" si="2"/>
        <v>Берово</v>
      </c>
      <c r="F18" s="325">
        <v>3</v>
      </c>
      <c r="G18" s="281"/>
      <c r="H18" s="46"/>
      <c r="I18" s="292" t="str">
        <f>IF(ISERROR(VLOOKUP(H18,Baza!A:C,2,FALSE)&amp;" "&amp;"("&amp;H18&amp;")"),"",(VLOOKUP(H18,Baza!A:C,2,FALSE)&amp;" "&amp;"("&amp;H18&amp;")"))</f>
        <v/>
      </c>
      <c r="J18" s="292" t="str">
        <f>IF(ISERROR(VLOOKUP(H18,Baza!A:C,3,FALSE)),"",(VLOOKUP(H18,Baza!A:C,3,FALSE)))</f>
        <v/>
      </c>
      <c r="K18" s="355" t="str">
        <f>IF(ISERROR(VLOOKUP(H18,Baza!A:D,4,FALSE)),"",(VLOOKUP(H18,Baza!A:D,4,FALSE)))</f>
        <v/>
      </c>
      <c r="M18" s="276" t="e">
        <f t="shared" si="0"/>
        <v>#N/A</v>
      </c>
      <c r="N18" s="276">
        <v>3</v>
      </c>
      <c r="O18" s="280"/>
      <c r="Q18" s="373"/>
    </row>
    <row r="19" spans="2:17">
      <c r="B19" s="408" t="s">
        <v>66</v>
      </c>
      <c r="C19" s="314">
        <v>17</v>
      </c>
      <c r="D19" s="334" t="str">
        <f t="shared" si="1"/>
        <v/>
      </c>
      <c r="E19" s="335" t="str">
        <f t="shared" si="2"/>
        <v/>
      </c>
      <c r="F19" s="325">
        <v>13</v>
      </c>
      <c r="G19" s="281"/>
      <c r="H19" s="46"/>
      <c r="I19" s="292" t="str">
        <f>IF(ISERROR(VLOOKUP(H19,Baza!A:C,2,FALSE)&amp;" "&amp;"("&amp;H19&amp;")"),"",(VLOOKUP(H19,Baza!A:C,2,FALSE)&amp;" "&amp;"("&amp;H19&amp;")"))</f>
        <v/>
      </c>
      <c r="J19" s="292" t="str">
        <f>IF(ISERROR(VLOOKUP(H19,Baza!A:C,3,FALSE)),"",(VLOOKUP(H19,Baza!A:C,3,FALSE)))</f>
        <v/>
      </c>
      <c r="K19" s="355" t="str">
        <f>IF(ISERROR(VLOOKUP(H19,Baza!A:D,4,FALSE)),"",(VLOOKUP(H19,Baza!A:D,4,FALSE)))</f>
        <v/>
      </c>
      <c r="M19" s="276" t="e">
        <f t="shared" si="0"/>
        <v>#N/A</v>
      </c>
      <c r="N19" s="276">
        <v>13</v>
      </c>
      <c r="O19" s="280"/>
      <c r="Q19" s="373"/>
    </row>
    <row r="20" spans="2:17">
      <c r="B20" s="409"/>
      <c r="C20" s="311">
        <v>18</v>
      </c>
      <c r="D20" s="328" t="str">
        <f t="shared" si="1"/>
        <v/>
      </c>
      <c r="E20" s="329" t="str">
        <f t="shared" si="2"/>
        <v/>
      </c>
      <c r="F20" s="325">
        <v>14</v>
      </c>
      <c r="G20" s="281"/>
      <c r="H20" s="46"/>
      <c r="I20" s="292" t="str">
        <f>IF(ISERROR(VLOOKUP(H20,Baza!A:C,2,FALSE)&amp;" "&amp;"("&amp;H20&amp;")"),"",(VLOOKUP(H20,Baza!A:C,2,FALSE)&amp;" "&amp;"("&amp;H20&amp;")"))</f>
        <v/>
      </c>
      <c r="J20" s="292" t="str">
        <f>IF(ISERROR(VLOOKUP(H20,Baza!A:C,3,FALSE)),"",(VLOOKUP(H20,Baza!A:C,3,FALSE)))</f>
        <v/>
      </c>
      <c r="K20" s="355" t="str">
        <f>IF(ISERROR(VLOOKUP(H20,Baza!A:D,4,FALSE)),"",(VLOOKUP(H20,Baza!A:D,4,FALSE)))</f>
        <v/>
      </c>
      <c r="M20" s="276" t="e">
        <f t="shared" si="0"/>
        <v>#N/A</v>
      </c>
      <c r="N20" s="276">
        <v>14</v>
      </c>
      <c r="O20" s="280"/>
    </row>
    <row r="21" spans="2:17">
      <c r="B21" s="409"/>
      <c r="C21" s="311">
        <v>19</v>
      </c>
      <c r="D21" s="328" t="str">
        <f t="shared" si="1"/>
        <v/>
      </c>
      <c r="E21" s="329" t="str">
        <f t="shared" si="2"/>
        <v/>
      </c>
      <c r="F21" s="325">
        <v>5</v>
      </c>
      <c r="G21" s="281"/>
      <c r="H21" s="46"/>
      <c r="I21" s="292" t="str">
        <f>IF(ISERROR(VLOOKUP(H21,Baza!A:C,2,FALSE)&amp;" "&amp;"("&amp;H21&amp;")"),"",(VLOOKUP(H21,Baza!A:C,2,FALSE)&amp;" "&amp;"("&amp;H21&amp;")"))</f>
        <v/>
      </c>
      <c r="J21" s="292" t="str">
        <f>IF(ISERROR(VLOOKUP(H21,Baza!A:C,3,FALSE)),"",(VLOOKUP(H21,Baza!A:C,3,FALSE)))</f>
        <v/>
      </c>
      <c r="K21" s="355" t="str">
        <f>IF(ISERROR(VLOOKUP(H21,Baza!A:D,4,FALSE)),"",(VLOOKUP(H21,Baza!A:D,4,FALSE)))</f>
        <v/>
      </c>
      <c r="M21" s="276" t="e">
        <f t="shared" si="0"/>
        <v>#N/A</v>
      </c>
      <c r="N21" s="276">
        <v>5</v>
      </c>
      <c r="O21" s="280"/>
    </row>
    <row r="22" spans="2:17" ht="16.5" thickBot="1">
      <c r="B22" s="410"/>
      <c r="C22" s="312">
        <v>20</v>
      </c>
      <c r="D22" s="332" t="str">
        <f t="shared" si="1"/>
        <v/>
      </c>
      <c r="E22" s="333" t="str">
        <f t="shared" si="2"/>
        <v/>
      </c>
      <c r="F22" s="325">
        <v>20</v>
      </c>
      <c r="G22" s="281"/>
      <c r="H22" s="46"/>
      <c r="I22" s="292" t="str">
        <f>IF(ISERROR(VLOOKUP(H22,Baza!A:C,2,FALSE)&amp;" "&amp;"("&amp;H22&amp;")"),"",(VLOOKUP(H22,Baza!A:C,2,FALSE)&amp;" "&amp;"("&amp;H22&amp;")"))</f>
        <v/>
      </c>
      <c r="J22" s="292" t="str">
        <f>IF(ISERROR(VLOOKUP(H22,Baza!A:C,3,FALSE)),"",(VLOOKUP(H22,Baza!A:C,3,FALSE)))</f>
        <v/>
      </c>
      <c r="K22" s="355" t="str">
        <f>IF(ISERROR(VLOOKUP(H22,Baza!A:D,4,FALSE)),"",(VLOOKUP(H22,Baza!A:D,4,FALSE)))</f>
        <v/>
      </c>
      <c r="M22" s="276" t="e">
        <f t="shared" si="0"/>
        <v>#N/A</v>
      </c>
      <c r="N22" s="276">
        <v>20</v>
      </c>
      <c r="O22" s="280"/>
    </row>
    <row r="23" spans="2:17">
      <c r="B23" s="411" t="s">
        <v>67</v>
      </c>
      <c r="C23" s="310">
        <v>21</v>
      </c>
      <c r="D23" s="326" t="str">
        <f t="shared" si="1"/>
        <v/>
      </c>
      <c r="E23" s="327" t="str">
        <f t="shared" si="2"/>
        <v/>
      </c>
      <c r="F23" s="325">
        <v>21</v>
      </c>
      <c r="G23" s="281"/>
      <c r="H23" s="371"/>
      <c r="I23" s="292" t="str">
        <f>IF(ISERROR(VLOOKUP(H23,Baza!A:C,2,FALSE)&amp;" "&amp;"("&amp;H23&amp;")"),"",(VLOOKUP(H23,Baza!A:C,2,FALSE)&amp;" "&amp;"("&amp;H23&amp;")"))</f>
        <v/>
      </c>
      <c r="J23" s="292" t="str">
        <f>IF(ISERROR(VLOOKUP(H23,Baza!A:C,3,FALSE)),"",(VLOOKUP(H23,Baza!A:C,3,FALSE)))</f>
        <v/>
      </c>
      <c r="K23" s="355" t="str">
        <f>IF(ISERROR(VLOOKUP(H23,Baza!A:D,4,FALSE)),"",(VLOOKUP(H23,Baza!A:D,4,FALSE)))</f>
        <v/>
      </c>
      <c r="M23" s="276" t="e">
        <f t="shared" si="0"/>
        <v>#N/A</v>
      </c>
      <c r="N23" s="276">
        <v>21</v>
      </c>
      <c r="O23" s="280"/>
    </row>
    <row r="24" spans="2:17">
      <c r="B24" s="409"/>
      <c r="C24" s="311">
        <v>22</v>
      </c>
      <c r="D24" s="328" t="str">
        <f t="shared" si="1"/>
        <v/>
      </c>
      <c r="E24" s="329" t="str">
        <f t="shared" si="2"/>
        <v/>
      </c>
      <c r="F24" s="325">
        <v>22</v>
      </c>
      <c r="G24" s="281"/>
      <c r="H24" s="371"/>
      <c r="I24" s="292" t="str">
        <f>IF(ISERROR(VLOOKUP(H24,Baza!A:C,2,FALSE)&amp;" "&amp;"("&amp;H24&amp;")"),"",(VLOOKUP(H24,Baza!A:C,2,FALSE)&amp;" "&amp;"("&amp;H24&amp;")"))</f>
        <v/>
      </c>
      <c r="J24" s="292" t="str">
        <f>IF(ISERROR(VLOOKUP(H24,Baza!A:C,3,FALSE)),"",(VLOOKUP(H24,Baza!A:C,3,FALSE)))</f>
        <v/>
      </c>
      <c r="K24" s="355" t="str">
        <f>IF(ISERROR(VLOOKUP(H24,Baza!A:D,4,FALSE)),"",(VLOOKUP(H24,Baza!A:D,4,FALSE)))</f>
        <v/>
      </c>
      <c r="M24" s="276" t="e">
        <f t="shared" si="0"/>
        <v>#N/A</v>
      </c>
      <c r="N24" s="276">
        <v>22</v>
      </c>
      <c r="O24" s="280"/>
    </row>
    <row r="25" spans="2:17">
      <c r="B25" s="409"/>
      <c r="C25" s="311">
        <v>23</v>
      </c>
      <c r="D25" s="328" t="str">
        <f t="shared" si="1"/>
        <v/>
      </c>
      <c r="E25" s="329" t="str">
        <f t="shared" si="2"/>
        <v/>
      </c>
      <c r="F25" s="325">
        <v>23</v>
      </c>
      <c r="G25" s="281"/>
      <c r="H25" s="371"/>
      <c r="I25" s="292" t="str">
        <f>IF(ISERROR(VLOOKUP(H25,Baza!A:C,2,FALSE)&amp;" "&amp;"("&amp;H25&amp;")"),"",(VLOOKUP(H25,Baza!A:C,2,FALSE)&amp;" "&amp;"("&amp;H25&amp;")"))</f>
        <v/>
      </c>
      <c r="J25" s="292" t="str">
        <f>IF(ISERROR(VLOOKUP(H25,Baza!A:C,3,FALSE)),"",(VLOOKUP(H25,Baza!A:C,3,FALSE)))</f>
        <v/>
      </c>
      <c r="K25" s="355" t="str">
        <f>IF(ISERROR(VLOOKUP(H25,Baza!A:D,4,FALSE)),"",(VLOOKUP(H25,Baza!A:D,4,FALSE)))</f>
        <v/>
      </c>
      <c r="M25" s="276" t="e">
        <f t="shared" si="0"/>
        <v>#N/A</v>
      </c>
      <c r="N25" s="276">
        <v>23</v>
      </c>
      <c r="O25" s="280"/>
    </row>
    <row r="26" spans="2:17" ht="16.5" thickBot="1">
      <c r="B26" s="412"/>
      <c r="C26" s="313">
        <v>24</v>
      </c>
      <c r="D26" s="330" t="str">
        <f t="shared" si="1"/>
        <v/>
      </c>
      <c r="E26" s="331" t="str">
        <f t="shared" si="2"/>
        <v/>
      </c>
      <c r="F26" s="325">
        <v>24</v>
      </c>
      <c r="G26" s="281"/>
      <c r="H26" s="371"/>
      <c r="I26" s="292" t="str">
        <f>IF(ISERROR(VLOOKUP(H26,Baza!A:C,2,FALSE)&amp;" "&amp;"("&amp;H26&amp;")"),"",(VLOOKUP(H26,Baza!A:C,2,FALSE)&amp;" "&amp;"("&amp;H26&amp;")"))</f>
        <v/>
      </c>
      <c r="J26" s="292" t="str">
        <f>IF(ISERROR(VLOOKUP(H26,Baza!A:C,3,FALSE)),"",(VLOOKUP(H26,Baza!A:C,3,FALSE)))</f>
        <v/>
      </c>
      <c r="K26" s="355" t="str">
        <f>IF(ISERROR(VLOOKUP(H26,Baza!A:D,4,FALSE)),"",(VLOOKUP(H26,Baza!A:D,4,FALSE)))</f>
        <v/>
      </c>
      <c r="M26" s="276" t="e">
        <f t="shared" si="0"/>
        <v>#N/A</v>
      </c>
      <c r="N26" s="276">
        <v>24</v>
      </c>
      <c r="O26" s="280"/>
    </row>
    <row r="27" spans="2:17">
      <c r="B27" s="408" t="s">
        <v>68</v>
      </c>
      <c r="C27" s="314">
        <v>25</v>
      </c>
      <c r="D27" s="334" t="str">
        <f t="shared" si="1"/>
        <v/>
      </c>
      <c r="E27" s="335" t="str">
        <f t="shared" si="2"/>
        <v/>
      </c>
      <c r="F27" s="325">
        <v>25</v>
      </c>
      <c r="G27" s="281"/>
      <c r="H27" s="371"/>
      <c r="I27" s="292" t="str">
        <f>IF(ISERROR(VLOOKUP(H27,Baza!A:C,2,FALSE)&amp;" "&amp;"("&amp;H27&amp;")"),"",(VLOOKUP(H27,Baza!A:C,2,FALSE)&amp;" "&amp;"("&amp;H27&amp;")"))</f>
        <v/>
      </c>
      <c r="J27" s="292" t="str">
        <f>IF(ISERROR(VLOOKUP(H27,Baza!A:C,3,FALSE)),"",(VLOOKUP(H27,Baza!A:C,3,FALSE)))</f>
        <v/>
      </c>
      <c r="K27" s="355" t="str">
        <f>IF(ISERROR(VLOOKUP(H27,Baza!A:D,4,FALSE)),"",(VLOOKUP(H27,Baza!A:D,4,FALSE)))</f>
        <v/>
      </c>
      <c r="M27" s="276" t="e">
        <f t="shared" si="0"/>
        <v>#N/A</v>
      </c>
      <c r="N27" s="276">
        <v>25</v>
      </c>
      <c r="O27" s="280"/>
    </row>
    <row r="28" spans="2:17">
      <c r="B28" s="409"/>
      <c r="C28" s="311">
        <v>26</v>
      </c>
      <c r="D28" s="328" t="str">
        <f t="shared" si="1"/>
        <v/>
      </c>
      <c r="E28" s="329" t="str">
        <f t="shared" si="2"/>
        <v/>
      </c>
      <c r="F28" s="325">
        <v>26</v>
      </c>
      <c r="G28" s="281"/>
      <c r="H28" s="371"/>
      <c r="I28" s="292" t="str">
        <f>IF(ISERROR(VLOOKUP(H28,Baza!A:C,2,FALSE)&amp;" "&amp;"("&amp;H28&amp;")"),"",(VLOOKUP(H28,Baza!A:C,2,FALSE)&amp;" "&amp;"("&amp;H28&amp;")"))</f>
        <v/>
      </c>
      <c r="J28" s="292" t="str">
        <f>IF(ISERROR(VLOOKUP(H28,Baza!A:C,3,FALSE)),"",(VLOOKUP(H28,Baza!A:C,3,FALSE)))</f>
        <v/>
      </c>
      <c r="K28" s="355" t="str">
        <f>IF(ISERROR(VLOOKUP(H28,Baza!A:D,4,FALSE)),"",(VLOOKUP(H28,Baza!A:D,4,FALSE)))</f>
        <v/>
      </c>
      <c r="M28" s="276" t="e">
        <f t="shared" si="0"/>
        <v>#N/A</v>
      </c>
      <c r="N28" s="276">
        <v>26</v>
      </c>
      <c r="O28" s="280"/>
    </row>
    <row r="29" spans="2:17">
      <c r="B29" s="409"/>
      <c r="C29" s="311">
        <v>27</v>
      </c>
      <c r="D29" s="328" t="str">
        <f t="shared" si="1"/>
        <v/>
      </c>
      <c r="E29" s="329" t="str">
        <f t="shared" si="2"/>
        <v/>
      </c>
      <c r="F29" s="325">
        <v>27</v>
      </c>
      <c r="G29" s="281"/>
      <c r="H29" s="371"/>
      <c r="I29" s="292" t="str">
        <f>IF(ISERROR(VLOOKUP(H29,Baza!A:C,2,FALSE)&amp;" "&amp;"("&amp;H29&amp;")"),"",(VLOOKUP(H29,Baza!A:C,2,FALSE)&amp;" "&amp;"("&amp;H29&amp;")"))</f>
        <v/>
      </c>
      <c r="J29" s="292" t="str">
        <f>IF(ISERROR(VLOOKUP(H29,Baza!A:C,3,FALSE)),"",(VLOOKUP(H29,Baza!A:C,3,FALSE)))</f>
        <v/>
      </c>
      <c r="K29" s="355" t="str">
        <f>IF(ISERROR(VLOOKUP(H29,Baza!A:D,4,FALSE)),"",(VLOOKUP(H29,Baza!A:D,4,FALSE)))</f>
        <v/>
      </c>
      <c r="M29" s="276" t="e">
        <f t="shared" si="0"/>
        <v>#N/A</v>
      </c>
      <c r="N29" s="276">
        <v>27</v>
      </c>
      <c r="O29" s="280"/>
    </row>
    <row r="30" spans="2:17" ht="16.5" thickBot="1">
      <c r="B30" s="410"/>
      <c r="C30" s="312">
        <v>28</v>
      </c>
      <c r="D30" s="332" t="str">
        <f t="shared" si="1"/>
        <v/>
      </c>
      <c r="E30" s="333" t="str">
        <f t="shared" si="2"/>
        <v/>
      </c>
      <c r="F30" s="325">
        <v>28</v>
      </c>
      <c r="G30" s="281"/>
      <c r="H30" s="371"/>
      <c r="I30" s="292" t="str">
        <f>IF(ISERROR(VLOOKUP(H30,Baza!A:C,2,FALSE)&amp;" "&amp;"("&amp;H30&amp;")"),"",(VLOOKUP(H30,Baza!A:C,2,FALSE)&amp;" "&amp;"("&amp;H30&amp;")"))</f>
        <v/>
      </c>
      <c r="J30" s="292" t="str">
        <f>IF(ISERROR(VLOOKUP(H30,Baza!A:C,3,FALSE)),"",(VLOOKUP(H30,Baza!A:C,3,FALSE)))</f>
        <v/>
      </c>
      <c r="K30" s="355" t="str">
        <f>IF(ISERROR(VLOOKUP(H30,Baza!A:D,4,FALSE)),"",(VLOOKUP(H30,Baza!A:D,4,FALSE)))</f>
        <v/>
      </c>
      <c r="M30" s="276" t="e">
        <f t="shared" si="0"/>
        <v>#N/A</v>
      </c>
      <c r="N30" s="276">
        <v>28</v>
      </c>
      <c r="O30" s="280"/>
    </row>
    <row r="31" spans="2:17">
      <c r="B31" s="411" t="s">
        <v>69</v>
      </c>
      <c r="C31" s="310">
        <v>29</v>
      </c>
      <c r="D31" s="326" t="str">
        <f t="shared" si="1"/>
        <v/>
      </c>
      <c r="E31" s="327" t="str">
        <f t="shared" si="2"/>
        <v/>
      </c>
      <c r="F31" s="325">
        <v>29</v>
      </c>
      <c r="G31" s="281"/>
      <c r="H31" s="371"/>
      <c r="I31" s="292" t="str">
        <f>IF(ISERROR(VLOOKUP(H31,Baza!A:C,2,FALSE)&amp;" "&amp;"("&amp;H31&amp;")"),"",(VLOOKUP(H31,Baza!A:C,2,FALSE)&amp;" "&amp;"("&amp;H31&amp;")"))</f>
        <v/>
      </c>
      <c r="J31" s="292" t="str">
        <f>IF(ISERROR(VLOOKUP(H31,Baza!A:C,3,FALSE)),"",(VLOOKUP(H31,Baza!A:C,3,FALSE)))</f>
        <v/>
      </c>
      <c r="K31" s="355" t="str">
        <f>IF(ISERROR(VLOOKUP(H31,Baza!A:D,4,FALSE)),"",(VLOOKUP(H31,Baza!A:D,4,FALSE)))</f>
        <v/>
      </c>
      <c r="M31" s="276" t="e">
        <f t="shared" si="0"/>
        <v>#N/A</v>
      </c>
      <c r="N31" s="276">
        <v>29</v>
      </c>
      <c r="O31" s="280"/>
    </row>
    <row r="32" spans="2:17">
      <c r="B32" s="409"/>
      <c r="C32" s="311">
        <v>30</v>
      </c>
      <c r="D32" s="328" t="str">
        <f t="shared" si="1"/>
        <v/>
      </c>
      <c r="E32" s="329" t="str">
        <f t="shared" si="2"/>
        <v/>
      </c>
      <c r="F32" s="325">
        <v>30</v>
      </c>
      <c r="G32" s="281"/>
      <c r="H32" s="371"/>
      <c r="I32" s="292" t="str">
        <f>IF(ISERROR(VLOOKUP(H32,Baza!A:C,2,FALSE)&amp;" "&amp;"("&amp;H32&amp;")"),"",(VLOOKUP(H32,Baza!A:C,2,FALSE)&amp;" "&amp;"("&amp;H32&amp;")"))</f>
        <v/>
      </c>
      <c r="J32" s="292" t="str">
        <f>IF(ISERROR(VLOOKUP(H32,Baza!A:C,3,FALSE)),"",(VLOOKUP(H32,Baza!A:C,3,FALSE)))</f>
        <v/>
      </c>
      <c r="K32" s="355" t="str">
        <f>IF(ISERROR(VLOOKUP(H32,Baza!A:D,4,FALSE)),"",(VLOOKUP(H32,Baza!A:D,4,FALSE)))</f>
        <v/>
      </c>
      <c r="M32" s="276" t="e">
        <f t="shared" si="0"/>
        <v>#N/A</v>
      </c>
      <c r="N32" s="276">
        <v>30</v>
      </c>
      <c r="O32" s="280"/>
    </row>
    <row r="33" spans="1:15">
      <c r="B33" s="409"/>
      <c r="C33" s="311">
        <v>31</v>
      </c>
      <c r="D33" s="328" t="str">
        <f t="shared" si="1"/>
        <v/>
      </c>
      <c r="E33" s="329" t="str">
        <f t="shared" si="2"/>
        <v/>
      </c>
      <c r="F33" s="325">
        <v>31</v>
      </c>
      <c r="G33" s="281"/>
      <c r="H33" s="371"/>
      <c r="I33" s="292" t="str">
        <f>IF(ISERROR(VLOOKUP(H33,Baza!A:C,2,FALSE)&amp;" "&amp;"("&amp;H33&amp;")"),"",(VLOOKUP(H33,Baza!A:C,2,FALSE)&amp;" "&amp;"("&amp;H33&amp;")"))</f>
        <v/>
      </c>
      <c r="J33" s="292" t="str">
        <f>IF(ISERROR(VLOOKUP(H33,Baza!A:C,3,FALSE)),"",(VLOOKUP(H33,Baza!A:C,3,FALSE)))</f>
        <v/>
      </c>
      <c r="K33" s="355" t="str">
        <f>IF(ISERROR(VLOOKUP(H33,Baza!A:D,4,FALSE)),"",(VLOOKUP(H33,Baza!A:D,4,FALSE)))</f>
        <v/>
      </c>
      <c r="M33" s="276" t="e">
        <f t="shared" si="0"/>
        <v>#N/A</v>
      </c>
      <c r="N33" s="276">
        <v>31</v>
      </c>
      <c r="O33" s="280"/>
    </row>
    <row r="34" spans="1:15" ht="16.5" thickBot="1">
      <c r="B34" s="412"/>
      <c r="C34" s="313">
        <v>32</v>
      </c>
      <c r="D34" s="330" t="str">
        <f t="shared" si="1"/>
        <v/>
      </c>
      <c r="E34" s="331" t="str">
        <f t="shared" si="2"/>
        <v/>
      </c>
      <c r="F34" s="325">
        <v>32</v>
      </c>
      <c r="G34" s="281"/>
      <c r="H34" s="371"/>
      <c r="I34" s="292" t="str">
        <f>IF(ISERROR(VLOOKUP(H34,Baza!A:C,2,FALSE)&amp;" "&amp;"("&amp;H34&amp;")"),"",(VLOOKUP(H34,Baza!A:C,2,FALSE)&amp;" "&amp;"("&amp;H34&amp;")"))</f>
        <v/>
      </c>
      <c r="J34" s="292" t="str">
        <f>IF(ISERROR(VLOOKUP(H34,Baza!A:C,3,FALSE)),"",(VLOOKUP(H34,Baza!A:C,3,FALSE)))</f>
        <v/>
      </c>
      <c r="K34" s="355" t="str">
        <f>IF(ISERROR(VLOOKUP(H34,Baza!A:D,4,FALSE)),"",(VLOOKUP(H34,Baza!A:D,4,FALSE)))</f>
        <v/>
      </c>
      <c r="M34" s="276" t="e">
        <f t="shared" si="0"/>
        <v>#N/A</v>
      </c>
      <c r="N34" s="276">
        <v>32</v>
      </c>
      <c r="O34" s="280"/>
    </row>
    <row r="35" spans="1:15">
      <c r="A35" s="282"/>
      <c r="B35" s="408" t="s">
        <v>70</v>
      </c>
      <c r="C35" s="319">
        <v>33</v>
      </c>
      <c r="D35" s="334" t="str">
        <f t="shared" si="1"/>
        <v/>
      </c>
      <c r="E35" s="335" t="str">
        <f t="shared" si="2"/>
        <v/>
      </c>
      <c r="F35" s="325">
        <v>33</v>
      </c>
      <c r="G35" s="280"/>
      <c r="H35" s="371"/>
      <c r="I35" s="292" t="str">
        <f>IF(ISERROR(VLOOKUP(H35,Baza!A:C,2,FALSE)&amp;" "&amp;"("&amp;H35&amp;")"),"",(VLOOKUP(H35,Baza!A:C,2,FALSE)&amp;" "&amp;"("&amp;H35&amp;")"))</f>
        <v/>
      </c>
      <c r="J35" s="292" t="str">
        <f>IF(ISERROR(VLOOKUP(H35,Baza!A:C,3,FALSE)),"",(VLOOKUP(H35,Baza!A:C,3,FALSE)))</f>
        <v/>
      </c>
      <c r="K35" s="355" t="str">
        <f>IF(ISERROR(VLOOKUP(H35,Baza!A:D,4,FALSE)),"",(VLOOKUP(H35,Baza!A:D,4,FALSE)))</f>
        <v/>
      </c>
      <c r="M35" s="276" t="e">
        <f t="shared" ref="M35:M66" si="3">VLOOKUP(C35,$H$3:$J$66,3,FALSE)</f>
        <v>#N/A</v>
      </c>
      <c r="N35" s="276">
        <v>33</v>
      </c>
      <c r="O35" s="280"/>
    </row>
    <row r="36" spans="1:15">
      <c r="B36" s="409"/>
      <c r="C36" s="316">
        <v>34</v>
      </c>
      <c r="D36" s="328" t="str">
        <f t="shared" si="1"/>
        <v/>
      </c>
      <c r="E36" s="329" t="str">
        <f t="shared" si="2"/>
        <v/>
      </c>
      <c r="F36" s="325">
        <v>34</v>
      </c>
      <c r="G36" s="280"/>
      <c r="H36" s="371"/>
      <c r="I36" s="292" t="str">
        <f>IF(ISERROR(VLOOKUP(H36,Baza!A:C,2,FALSE)&amp;" "&amp;"("&amp;H36&amp;")"),"",(VLOOKUP(H36,Baza!A:C,2,FALSE)&amp;" "&amp;"("&amp;H36&amp;")"))</f>
        <v/>
      </c>
      <c r="J36" s="292" t="str">
        <f>IF(ISERROR(VLOOKUP(H36,Baza!A:C,3,FALSE)),"",(VLOOKUP(H36,Baza!A:C,3,FALSE)))</f>
        <v/>
      </c>
      <c r="K36" s="355" t="str">
        <f>IF(ISERROR(VLOOKUP(H36,Baza!A:D,4,FALSE)),"",(VLOOKUP(H36,Baza!A:D,4,FALSE)))</f>
        <v/>
      </c>
      <c r="M36" s="276" t="e">
        <f t="shared" si="3"/>
        <v>#N/A</v>
      </c>
      <c r="N36" s="276">
        <v>34</v>
      </c>
      <c r="O36" s="280"/>
    </row>
    <row r="37" spans="1:15">
      <c r="B37" s="409"/>
      <c r="C37" s="316">
        <v>35</v>
      </c>
      <c r="D37" s="328" t="str">
        <f t="shared" si="1"/>
        <v/>
      </c>
      <c r="E37" s="329" t="str">
        <f t="shared" si="2"/>
        <v/>
      </c>
      <c r="F37" s="325">
        <v>35</v>
      </c>
      <c r="G37" s="280"/>
      <c r="H37" s="371"/>
      <c r="I37" s="292" t="str">
        <f>IF(ISERROR(VLOOKUP(H37,Baza!A:C,2,FALSE)&amp;" "&amp;"("&amp;H37&amp;")"),"",(VLOOKUP(H37,Baza!A:C,2,FALSE)&amp;" "&amp;"("&amp;H37&amp;")"))</f>
        <v/>
      </c>
      <c r="J37" s="292" t="str">
        <f>IF(ISERROR(VLOOKUP(H37,Baza!A:C,3,FALSE)),"",(VLOOKUP(H37,Baza!A:C,3,FALSE)))</f>
        <v/>
      </c>
      <c r="K37" s="355" t="str">
        <f>IF(ISERROR(VLOOKUP(H37,Baza!A:D,4,FALSE)),"",(VLOOKUP(H37,Baza!A:D,4,FALSE)))</f>
        <v/>
      </c>
      <c r="M37" s="276" t="e">
        <f t="shared" si="3"/>
        <v>#N/A</v>
      </c>
      <c r="N37" s="276">
        <v>35</v>
      </c>
      <c r="O37" s="280"/>
    </row>
    <row r="38" spans="1:15" ht="16.5" thickBot="1">
      <c r="B38" s="410"/>
      <c r="C38" s="317">
        <v>36</v>
      </c>
      <c r="D38" s="332" t="str">
        <f t="shared" si="1"/>
        <v/>
      </c>
      <c r="E38" s="333" t="str">
        <f t="shared" si="2"/>
        <v/>
      </c>
      <c r="F38" s="325">
        <v>36</v>
      </c>
      <c r="G38" s="280"/>
      <c r="H38" s="371"/>
      <c r="I38" s="292" t="str">
        <f>IF(ISERROR(VLOOKUP(H38,Baza!A:C,2,FALSE)&amp;" "&amp;"("&amp;H38&amp;")"),"",(VLOOKUP(H38,Baza!A:C,2,FALSE)&amp;" "&amp;"("&amp;H38&amp;")"))</f>
        <v/>
      </c>
      <c r="J38" s="292" t="str">
        <f>IF(ISERROR(VLOOKUP(H38,Baza!A:C,3,FALSE)),"",(VLOOKUP(H38,Baza!A:C,3,FALSE)))</f>
        <v/>
      </c>
      <c r="K38" s="355" t="str">
        <f>IF(ISERROR(VLOOKUP(H38,Baza!A:D,4,FALSE)),"",(VLOOKUP(H38,Baza!A:D,4,FALSE)))</f>
        <v/>
      </c>
      <c r="M38" s="276" t="e">
        <f t="shared" si="3"/>
        <v>#N/A</v>
      </c>
      <c r="N38" s="276">
        <v>36</v>
      </c>
      <c r="O38" s="280"/>
    </row>
    <row r="39" spans="1:15">
      <c r="B39" s="411" t="s">
        <v>71</v>
      </c>
      <c r="C39" s="315">
        <v>37</v>
      </c>
      <c r="D39" s="326" t="str">
        <f t="shared" si="1"/>
        <v/>
      </c>
      <c r="E39" s="327" t="str">
        <f t="shared" si="2"/>
        <v/>
      </c>
      <c r="F39" s="325">
        <v>37</v>
      </c>
      <c r="G39" s="280"/>
      <c r="H39" s="371"/>
      <c r="I39" s="292" t="str">
        <f>IF(ISERROR(VLOOKUP(H39,Baza!A:C,2,FALSE)&amp;" "&amp;"("&amp;H39&amp;")"),"",(VLOOKUP(H39,Baza!A:C,2,FALSE)&amp;" "&amp;"("&amp;H39&amp;")"))</f>
        <v/>
      </c>
      <c r="J39" s="292" t="str">
        <f>IF(ISERROR(VLOOKUP(H39,Baza!A:C,3,FALSE)),"",(VLOOKUP(H39,Baza!A:C,3,FALSE)))</f>
        <v/>
      </c>
      <c r="K39" s="355" t="str">
        <f>IF(ISERROR(VLOOKUP(H39,Baza!A:D,4,FALSE)),"",(VLOOKUP(H39,Baza!A:D,4,FALSE)))</f>
        <v/>
      </c>
      <c r="M39" s="276" t="e">
        <f t="shared" si="3"/>
        <v>#N/A</v>
      </c>
      <c r="N39" s="276">
        <v>37</v>
      </c>
      <c r="O39" s="280"/>
    </row>
    <row r="40" spans="1:15">
      <c r="B40" s="409"/>
      <c r="C40" s="316">
        <v>38</v>
      </c>
      <c r="D40" s="328" t="str">
        <f t="shared" si="1"/>
        <v/>
      </c>
      <c r="E40" s="329" t="str">
        <f t="shared" si="2"/>
        <v/>
      </c>
      <c r="F40" s="325">
        <v>38</v>
      </c>
      <c r="G40" s="280"/>
      <c r="H40" s="371"/>
      <c r="I40" s="292" t="str">
        <f>IF(ISERROR(VLOOKUP(H40,Baza!A:C,2,FALSE)&amp;" "&amp;"("&amp;H40&amp;")"),"",(VLOOKUP(H40,Baza!A:C,2,FALSE)&amp;" "&amp;"("&amp;H40&amp;")"))</f>
        <v/>
      </c>
      <c r="J40" s="292" t="str">
        <f>IF(ISERROR(VLOOKUP(H40,Baza!A:C,3,FALSE)),"",(VLOOKUP(H40,Baza!A:C,3,FALSE)))</f>
        <v/>
      </c>
      <c r="K40" s="355" t="str">
        <f>IF(ISERROR(VLOOKUP(H40,Baza!A:D,4,FALSE)),"",(VLOOKUP(H40,Baza!A:D,4,FALSE)))</f>
        <v/>
      </c>
      <c r="M40" s="276" t="e">
        <f t="shared" si="3"/>
        <v>#N/A</v>
      </c>
      <c r="N40" s="276">
        <v>38</v>
      </c>
      <c r="O40" s="280"/>
    </row>
    <row r="41" spans="1:15">
      <c r="B41" s="409"/>
      <c r="C41" s="316">
        <v>39</v>
      </c>
      <c r="D41" s="328" t="str">
        <f t="shared" si="1"/>
        <v/>
      </c>
      <c r="E41" s="329" t="str">
        <f t="shared" si="2"/>
        <v/>
      </c>
      <c r="F41" s="325">
        <v>39</v>
      </c>
      <c r="G41" s="280"/>
      <c r="H41" s="371"/>
      <c r="I41" s="292" t="str">
        <f>IF(ISERROR(VLOOKUP(H41,Baza!A:C,2,FALSE)&amp;" "&amp;"("&amp;H41&amp;")"),"",(VLOOKUP(H41,Baza!A:C,2,FALSE)&amp;" "&amp;"("&amp;H41&amp;")"))</f>
        <v/>
      </c>
      <c r="J41" s="292" t="str">
        <f>IF(ISERROR(VLOOKUP(H41,Baza!A:C,3,FALSE)),"",(VLOOKUP(H41,Baza!A:C,3,FALSE)))</f>
        <v/>
      </c>
      <c r="K41" s="355" t="str">
        <f>IF(ISERROR(VLOOKUP(H41,Baza!A:D,4,FALSE)),"",(VLOOKUP(H41,Baza!A:D,4,FALSE)))</f>
        <v/>
      </c>
      <c r="M41" s="276" t="e">
        <f t="shared" si="3"/>
        <v>#N/A</v>
      </c>
      <c r="N41" s="276">
        <v>39</v>
      </c>
      <c r="O41" s="280"/>
    </row>
    <row r="42" spans="1:15" ht="16.5" thickBot="1">
      <c r="B42" s="412"/>
      <c r="C42" s="318">
        <v>40</v>
      </c>
      <c r="D42" s="330" t="str">
        <f t="shared" si="1"/>
        <v/>
      </c>
      <c r="E42" s="331" t="str">
        <f t="shared" si="2"/>
        <v/>
      </c>
      <c r="F42" s="325">
        <v>40</v>
      </c>
      <c r="G42" s="280"/>
      <c r="H42" s="371"/>
      <c r="I42" s="292" t="str">
        <f>IF(ISERROR(VLOOKUP(H42,Baza!A:C,2,FALSE)&amp;" "&amp;"("&amp;H42&amp;")"),"",(VLOOKUP(H42,Baza!A:C,2,FALSE)&amp;" "&amp;"("&amp;H42&amp;")"))</f>
        <v/>
      </c>
      <c r="J42" s="292" t="str">
        <f>IF(ISERROR(VLOOKUP(H42,Baza!A:C,3,FALSE)),"",(VLOOKUP(H42,Baza!A:C,3,FALSE)))</f>
        <v/>
      </c>
      <c r="K42" s="355" t="str">
        <f>IF(ISERROR(VLOOKUP(H42,Baza!A:D,4,FALSE)),"",(VLOOKUP(H42,Baza!A:D,4,FALSE)))</f>
        <v/>
      </c>
      <c r="M42" s="276" t="e">
        <f t="shared" si="3"/>
        <v>#N/A</v>
      </c>
      <c r="N42" s="276">
        <v>40</v>
      </c>
      <c r="O42" s="280"/>
    </row>
    <row r="43" spans="1:15">
      <c r="B43" s="408" t="s">
        <v>72</v>
      </c>
      <c r="C43" s="319">
        <v>41</v>
      </c>
      <c r="D43" s="334" t="str">
        <f t="shared" si="1"/>
        <v/>
      </c>
      <c r="E43" s="335" t="str">
        <f t="shared" si="2"/>
        <v/>
      </c>
      <c r="F43" s="325">
        <v>41</v>
      </c>
      <c r="G43" s="280"/>
      <c r="H43" s="371"/>
      <c r="I43" s="292" t="str">
        <f>IF(ISERROR(VLOOKUP(H43,Baza!A:C,2,FALSE)&amp;" "&amp;"("&amp;H43&amp;")"),"",(VLOOKUP(H43,Baza!A:C,2,FALSE)&amp;" "&amp;"("&amp;H43&amp;")"))</f>
        <v/>
      </c>
      <c r="J43" s="292" t="str">
        <f>IF(ISERROR(VLOOKUP(H43,Baza!A:C,3,FALSE)),"",(VLOOKUP(H43,Baza!A:C,3,FALSE)))</f>
        <v/>
      </c>
      <c r="K43" s="355" t="str">
        <f>IF(ISERROR(VLOOKUP(H43,Baza!A:D,4,FALSE)),"",(VLOOKUP(H43,Baza!A:D,4,FALSE)))</f>
        <v/>
      </c>
      <c r="M43" s="276" t="e">
        <f t="shared" si="3"/>
        <v>#N/A</v>
      </c>
      <c r="N43" s="276">
        <v>41</v>
      </c>
      <c r="O43" s="280"/>
    </row>
    <row r="44" spans="1:15">
      <c r="B44" s="409"/>
      <c r="C44" s="316">
        <v>42</v>
      </c>
      <c r="D44" s="328" t="str">
        <f t="shared" si="1"/>
        <v/>
      </c>
      <c r="E44" s="329" t="str">
        <f t="shared" si="2"/>
        <v/>
      </c>
      <c r="F44" s="325">
        <v>42</v>
      </c>
      <c r="G44" s="280"/>
      <c r="H44" s="371"/>
      <c r="I44" s="292" t="str">
        <f>IF(ISERROR(VLOOKUP(H44,Baza!A:C,2,FALSE)&amp;" "&amp;"("&amp;H44&amp;")"),"",(VLOOKUP(H44,Baza!A:C,2,FALSE)&amp;" "&amp;"("&amp;H44&amp;")"))</f>
        <v/>
      </c>
      <c r="J44" s="292" t="str">
        <f>IF(ISERROR(VLOOKUP(H44,Baza!A:C,3,FALSE)),"",(VLOOKUP(H44,Baza!A:C,3,FALSE)))</f>
        <v/>
      </c>
      <c r="K44" s="355" t="str">
        <f>IF(ISERROR(VLOOKUP(H44,Baza!A:D,4,FALSE)),"",(VLOOKUP(H44,Baza!A:D,4,FALSE)))</f>
        <v/>
      </c>
      <c r="M44" s="276" t="e">
        <f t="shared" si="3"/>
        <v>#N/A</v>
      </c>
      <c r="N44" s="276">
        <v>42</v>
      </c>
      <c r="O44" s="280"/>
    </row>
    <row r="45" spans="1:15">
      <c r="B45" s="409"/>
      <c r="C45" s="316">
        <v>43</v>
      </c>
      <c r="D45" s="328" t="str">
        <f t="shared" si="1"/>
        <v/>
      </c>
      <c r="E45" s="329" t="str">
        <f t="shared" si="2"/>
        <v/>
      </c>
      <c r="F45" s="325">
        <v>43</v>
      </c>
      <c r="G45" s="280"/>
      <c r="H45" s="371"/>
      <c r="I45" s="292" t="str">
        <f>IF(ISERROR(VLOOKUP(H45,Baza!A:C,2,FALSE)&amp;" "&amp;"("&amp;H45&amp;")"),"",(VLOOKUP(H45,Baza!A:C,2,FALSE)&amp;" "&amp;"("&amp;H45&amp;")"))</f>
        <v/>
      </c>
      <c r="J45" s="292" t="str">
        <f>IF(ISERROR(VLOOKUP(H45,Baza!A:C,3,FALSE)),"",(VLOOKUP(H45,Baza!A:C,3,FALSE)))</f>
        <v/>
      </c>
      <c r="K45" s="355" t="str">
        <f>IF(ISERROR(VLOOKUP(H45,Baza!A:D,4,FALSE)),"",(VLOOKUP(H45,Baza!A:D,4,FALSE)))</f>
        <v/>
      </c>
      <c r="M45" s="276" t="e">
        <f t="shared" si="3"/>
        <v>#N/A</v>
      </c>
      <c r="N45" s="276">
        <v>43</v>
      </c>
      <c r="O45" s="280"/>
    </row>
    <row r="46" spans="1:15" ht="16.5" thickBot="1">
      <c r="B46" s="410"/>
      <c r="C46" s="317">
        <v>44</v>
      </c>
      <c r="D46" s="332" t="str">
        <f t="shared" si="1"/>
        <v/>
      </c>
      <c r="E46" s="333" t="str">
        <f t="shared" si="2"/>
        <v/>
      </c>
      <c r="F46" s="325">
        <v>44</v>
      </c>
      <c r="G46" s="280"/>
      <c r="H46" s="371"/>
      <c r="I46" s="292" t="str">
        <f>IF(ISERROR(VLOOKUP(H46,Baza!A:C,2,FALSE)&amp;" "&amp;"("&amp;H46&amp;")"),"",(VLOOKUP(H46,Baza!A:C,2,FALSE)&amp;" "&amp;"("&amp;H46&amp;")"))</f>
        <v/>
      </c>
      <c r="J46" s="292" t="str">
        <f>IF(ISERROR(VLOOKUP(H46,Baza!A:C,3,FALSE)),"",(VLOOKUP(H46,Baza!A:C,3,FALSE)))</f>
        <v/>
      </c>
      <c r="K46" s="355" t="str">
        <f>IF(ISERROR(VLOOKUP(H46,Baza!A:D,4,FALSE)),"",(VLOOKUP(H46,Baza!A:D,4,FALSE)))</f>
        <v/>
      </c>
      <c r="M46" s="276" t="e">
        <f t="shared" si="3"/>
        <v>#N/A</v>
      </c>
      <c r="N46" s="276">
        <v>44</v>
      </c>
      <c r="O46" s="280"/>
    </row>
    <row r="47" spans="1:15">
      <c r="B47" s="411" t="s">
        <v>73</v>
      </c>
      <c r="C47" s="315">
        <v>45</v>
      </c>
      <c r="D47" s="326" t="str">
        <f t="shared" si="1"/>
        <v/>
      </c>
      <c r="E47" s="327" t="str">
        <f t="shared" si="2"/>
        <v/>
      </c>
      <c r="F47" s="325">
        <v>45</v>
      </c>
      <c r="G47" s="280"/>
      <c r="H47" s="371"/>
      <c r="I47" s="292" t="str">
        <f>IF(ISERROR(VLOOKUP(H47,Baza!A:C,2,FALSE)&amp;" "&amp;"("&amp;H47&amp;")"),"",(VLOOKUP(H47,Baza!A:C,2,FALSE)&amp;" "&amp;"("&amp;H47&amp;")"))</f>
        <v/>
      </c>
      <c r="J47" s="292" t="str">
        <f>IF(ISERROR(VLOOKUP(H47,Baza!A:C,3,FALSE)),"",(VLOOKUP(H47,Baza!A:C,3,FALSE)))</f>
        <v/>
      </c>
      <c r="K47" s="355" t="str">
        <f>IF(ISERROR(VLOOKUP(H47,Baza!A:D,4,FALSE)),"",(VLOOKUP(H47,Baza!A:D,4,FALSE)))</f>
        <v/>
      </c>
      <c r="M47" s="276" t="e">
        <f t="shared" si="3"/>
        <v>#N/A</v>
      </c>
      <c r="N47" s="276">
        <v>45</v>
      </c>
      <c r="O47" s="280"/>
    </row>
    <row r="48" spans="1:15">
      <c r="B48" s="409"/>
      <c r="C48" s="316">
        <v>46</v>
      </c>
      <c r="D48" s="328" t="str">
        <f t="shared" si="1"/>
        <v/>
      </c>
      <c r="E48" s="329" t="str">
        <f t="shared" si="2"/>
        <v/>
      </c>
      <c r="F48" s="325">
        <v>46</v>
      </c>
      <c r="G48" s="280"/>
      <c r="H48" s="371"/>
      <c r="I48" s="292" t="str">
        <f>IF(ISERROR(VLOOKUP(H48,Baza!A:C,2,FALSE)&amp;" "&amp;"("&amp;H48&amp;")"),"",(VLOOKUP(H48,Baza!A:C,2,FALSE)&amp;" "&amp;"("&amp;H48&amp;")"))</f>
        <v/>
      </c>
      <c r="J48" s="292" t="str">
        <f>IF(ISERROR(VLOOKUP(H48,Baza!A:C,3,FALSE)),"",(VLOOKUP(H48,Baza!A:C,3,FALSE)))</f>
        <v/>
      </c>
      <c r="K48" s="355" t="str">
        <f>IF(ISERROR(VLOOKUP(H48,Baza!A:D,4,FALSE)),"",(VLOOKUP(H48,Baza!A:D,4,FALSE)))</f>
        <v/>
      </c>
      <c r="M48" s="276" t="e">
        <f t="shared" si="3"/>
        <v>#N/A</v>
      </c>
      <c r="N48" s="276">
        <v>46</v>
      </c>
      <c r="O48" s="280"/>
    </row>
    <row r="49" spans="2:15">
      <c r="B49" s="409"/>
      <c r="C49" s="316">
        <v>47</v>
      </c>
      <c r="D49" s="328" t="str">
        <f t="shared" si="1"/>
        <v/>
      </c>
      <c r="E49" s="329" t="str">
        <f t="shared" si="2"/>
        <v/>
      </c>
      <c r="F49" s="325">
        <v>47</v>
      </c>
      <c r="G49" s="280"/>
      <c r="H49" s="371"/>
      <c r="I49" s="292" t="str">
        <f>IF(ISERROR(VLOOKUP(H49,Baza!A:C,2,FALSE)&amp;" "&amp;"("&amp;H49&amp;")"),"",(VLOOKUP(H49,Baza!A:C,2,FALSE)&amp;" "&amp;"("&amp;H49&amp;")"))</f>
        <v/>
      </c>
      <c r="J49" s="292" t="str">
        <f>IF(ISERROR(VLOOKUP(H49,Baza!A:C,3,FALSE)),"",(VLOOKUP(H49,Baza!A:C,3,FALSE)))</f>
        <v/>
      </c>
      <c r="K49" s="355" t="str">
        <f>IF(ISERROR(VLOOKUP(H49,Baza!A:D,4,FALSE)),"",(VLOOKUP(H49,Baza!A:D,4,FALSE)))</f>
        <v/>
      </c>
      <c r="M49" s="276" t="e">
        <f t="shared" si="3"/>
        <v>#N/A</v>
      </c>
      <c r="N49" s="276">
        <v>47</v>
      </c>
      <c r="O49" s="280"/>
    </row>
    <row r="50" spans="2:15" ht="16.5" thickBot="1">
      <c r="B50" s="412"/>
      <c r="C50" s="318">
        <v>48</v>
      </c>
      <c r="D50" s="330" t="str">
        <f t="shared" si="1"/>
        <v/>
      </c>
      <c r="E50" s="331" t="str">
        <f t="shared" si="2"/>
        <v/>
      </c>
      <c r="F50" s="325">
        <v>48</v>
      </c>
      <c r="G50" s="280"/>
      <c r="H50" s="371"/>
      <c r="I50" s="292" t="str">
        <f>IF(ISERROR(VLOOKUP(H50,Baza!A:C,2,FALSE)&amp;" "&amp;"("&amp;H50&amp;")"),"",(VLOOKUP(H50,Baza!A:C,2,FALSE)&amp;" "&amp;"("&amp;H50&amp;")"))</f>
        <v/>
      </c>
      <c r="J50" s="292" t="str">
        <f>IF(ISERROR(VLOOKUP(H50,Baza!A:C,3,FALSE)),"",(VLOOKUP(H50,Baza!A:C,3,FALSE)))</f>
        <v/>
      </c>
      <c r="K50" s="355" t="str">
        <f>IF(ISERROR(VLOOKUP(H50,Baza!A:D,4,FALSE)),"",(VLOOKUP(H50,Baza!A:D,4,FALSE)))</f>
        <v/>
      </c>
      <c r="M50" s="276" t="e">
        <f t="shared" si="3"/>
        <v>#N/A</v>
      </c>
      <c r="N50" s="276">
        <v>48</v>
      </c>
      <c r="O50" s="280"/>
    </row>
    <row r="51" spans="2:15">
      <c r="B51" s="408" t="s">
        <v>74</v>
      </c>
      <c r="C51" s="323">
        <v>49</v>
      </c>
      <c r="D51" s="334" t="str">
        <f t="shared" si="1"/>
        <v/>
      </c>
      <c r="E51" s="335" t="str">
        <f t="shared" si="2"/>
        <v/>
      </c>
      <c r="F51" s="325">
        <v>49</v>
      </c>
      <c r="G51" s="280"/>
      <c r="H51" s="371"/>
      <c r="I51" s="292" t="str">
        <f>IF(ISERROR(VLOOKUP(H51,Baza!A:C,2,FALSE)&amp;" "&amp;"("&amp;H51&amp;")"),"",(VLOOKUP(H51,Baza!A:C,2,FALSE)&amp;" "&amp;"("&amp;H51&amp;")"))</f>
        <v/>
      </c>
      <c r="J51" s="292" t="str">
        <f>IF(ISERROR(VLOOKUP(H51,Baza!A:C,3,FALSE)),"",(VLOOKUP(H51,Baza!A:C,3,FALSE)))</f>
        <v/>
      </c>
      <c r="K51" s="355" t="str">
        <f>IF(ISERROR(VLOOKUP(H51,Baza!A:D,4,FALSE)),"",(VLOOKUP(H51,Baza!A:D,4,FALSE)))</f>
        <v/>
      </c>
      <c r="M51" s="276" t="e">
        <f t="shared" si="3"/>
        <v>#N/A</v>
      </c>
      <c r="N51" s="276">
        <v>49</v>
      </c>
      <c r="O51" s="280"/>
    </row>
    <row r="52" spans="2:15">
      <c r="B52" s="409"/>
      <c r="C52" s="321">
        <v>50</v>
      </c>
      <c r="D52" s="328" t="str">
        <f t="shared" si="1"/>
        <v/>
      </c>
      <c r="E52" s="329" t="str">
        <f t="shared" si="2"/>
        <v/>
      </c>
      <c r="F52" s="325">
        <v>50</v>
      </c>
      <c r="G52" s="280"/>
      <c r="H52" s="371"/>
      <c r="I52" s="292" t="str">
        <f>IF(ISERROR(VLOOKUP(H52,Baza!A:C,2,FALSE)&amp;" "&amp;"("&amp;H52&amp;")"),"",(VLOOKUP(H52,Baza!A:C,2,FALSE)&amp;" "&amp;"("&amp;H52&amp;")"))</f>
        <v/>
      </c>
      <c r="J52" s="292" t="str">
        <f>IF(ISERROR(VLOOKUP(H52,Baza!A:C,3,FALSE)),"",(VLOOKUP(H52,Baza!A:C,3,FALSE)))</f>
        <v/>
      </c>
      <c r="K52" s="355" t="str">
        <f>IF(ISERROR(VLOOKUP(H52,Baza!A:D,4,FALSE)),"",(VLOOKUP(H52,Baza!A:D,4,FALSE)))</f>
        <v/>
      </c>
      <c r="M52" s="276" t="e">
        <f t="shared" si="3"/>
        <v>#N/A</v>
      </c>
      <c r="N52" s="276">
        <v>50</v>
      </c>
      <c r="O52" s="280"/>
    </row>
    <row r="53" spans="2:15">
      <c r="B53" s="409"/>
      <c r="C53" s="321">
        <v>51</v>
      </c>
      <c r="D53" s="328" t="str">
        <f t="shared" si="1"/>
        <v/>
      </c>
      <c r="E53" s="329" t="str">
        <f t="shared" si="2"/>
        <v/>
      </c>
      <c r="F53" s="325">
        <v>51</v>
      </c>
      <c r="G53" s="280"/>
      <c r="H53" s="371"/>
      <c r="I53" s="292" t="str">
        <f>IF(ISERROR(VLOOKUP(H53,Baza!A:C,2,FALSE)&amp;" "&amp;"("&amp;H53&amp;")"),"",(VLOOKUP(H53,Baza!A:C,2,FALSE)&amp;" "&amp;"("&amp;H53&amp;")"))</f>
        <v/>
      </c>
      <c r="J53" s="292" t="str">
        <f>IF(ISERROR(VLOOKUP(H53,Baza!A:C,3,FALSE)),"",(VLOOKUP(H53,Baza!A:C,3,FALSE)))</f>
        <v/>
      </c>
      <c r="K53" s="355" t="str">
        <f>IF(ISERROR(VLOOKUP(H53,Baza!A:D,4,FALSE)),"",(VLOOKUP(H53,Baza!A:D,4,FALSE)))</f>
        <v/>
      </c>
      <c r="M53" s="276" t="e">
        <f t="shared" si="3"/>
        <v>#N/A</v>
      </c>
      <c r="N53" s="276">
        <v>51</v>
      </c>
      <c r="O53" s="280"/>
    </row>
    <row r="54" spans="2:15" ht="16.5" thickBot="1">
      <c r="B54" s="410"/>
      <c r="C54" s="324">
        <v>52</v>
      </c>
      <c r="D54" s="332" t="str">
        <f t="shared" si="1"/>
        <v/>
      </c>
      <c r="E54" s="333" t="str">
        <f t="shared" si="2"/>
        <v/>
      </c>
      <c r="F54" s="325">
        <v>52</v>
      </c>
      <c r="G54" s="280"/>
      <c r="H54" s="371"/>
      <c r="I54" s="292" t="str">
        <f>IF(ISERROR(VLOOKUP(H54,Baza!A:C,2,FALSE)&amp;" "&amp;"("&amp;H54&amp;")"),"",(VLOOKUP(H54,Baza!A:C,2,FALSE)&amp;" "&amp;"("&amp;H54&amp;")"))</f>
        <v/>
      </c>
      <c r="J54" s="292" t="str">
        <f>IF(ISERROR(VLOOKUP(H54,Baza!A:C,3,FALSE)),"",(VLOOKUP(H54,Baza!A:C,3,FALSE)))</f>
        <v/>
      </c>
      <c r="K54" s="355" t="str">
        <f>IF(ISERROR(VLOOKUP(H54,Baza!A:D,4,FALSE)),"",(VLOOKUP(H54,Baza!A:D,4,FALSE)))</f>
        <v/>
      </c>
      <c r="M54" s="276" t="e">
        <f t="shared" si="3"/>
        <v>#N/A</v>
      </c>
      <c r="N54" s="276">
        <v>52</v>
      </c>
      <c r="O54" s="280"/>
    </row>
    <row r="55" spans="2:15">
      <c r="B55" s="411" t="s">
        <v>75</v>
      </c>
      <c r="C55" s="320">
        <v>53</v>
      </c>
      <c r="D55" s="326" t="str">
        <f t="shared" si="1"/>
        <v/>
      </c>
      <c r="E55" s="327" t="str">
        <f t="shared" si="2"/>
        <v/>
      </c>
      <c r="F55" s="325">
        <v>53</v>
      </c>
      <c r="G55" s="280"/>
      <c r="H55" s="371"/>
      <c r="I55" s="292" t="str">
        <f>IF(ISERROR(VLOOKUP(H55,Baza!A:C,2,FALSE)&amp;" "&amp;"("&amp;H55&amp;")"),"",(VLOOKUP(H55,Baza!A:C,2,FALSE)&amp;" "&amp;"("&amp;H55&amp;")"))</f>
        <v/>
      </c>
      <c r="J55" s="292" t="str">
        <f>IF(ISERROR(VLOOKUP(H55,Baza!A:C,3,FALSE)),"",(VLOOKUP(H55,Baza!A:C,3,FALSE)))</f>
        <v/>
      </c>
      <c r="K55" s="355" t="str">
        <f>IF(ISERROR(VLOOKUP(H55,Baza!A:D,4,FALSE)),"",(VLOOKUP(H55,Baza!A:D,4,FALSE)))</f>
        <v/>
      </c>
      <c r="M55" s="276" t="e">
        <f t="shared" si="3"/>
        <v>#N/A</v>
      </c>
      <c r="N55" s="276">
        <v>53</v>
      </c>
      <c r="O55" s="280"/>
    </row>
    <row r="56" spans="2:15">
      <c r="B56" s="409"/>
      <c r="C56" s="321">
        <v>54</v>
      </c>
      <c r="D56" s="328" t="str">
        <f t="shared" si="1"/>
        <v/>
      </c>
      <c r="E56" s="329" t="str">
        <f t="shared" si="2"/>
        <v/>
      </c>
      <c r="F56" s="325">
        <v>54</v>
      </c>
      <c r="G56" s="280"/>
      <c r="H56" s="371"/>
      <c r="I56" s="292" t="str">
        <f>IF(ISERROR(VLOOKUP(H56,Baza!A:C,2,FALSE)&amp;" "&amp;"("&amp;H56&amp;")"),"",(VLOOKUP(H56,Baza!A:C,2,FALSE)&amp;" "&amp;"("&amp;H56&amp;")"))</f>
        <v/>
      </c>
      <c r="J56" s="292" t="str">
        <f>IF(ISERROR(VLOOKUP(H56,Baza!A:C,3,FALSE)),"",(VLOOKUP(H56,Baza!A:C,3,FALSE)))</f>
        <v/>
      </c>
      <c r="K56" s="355" t="str">
        <f>IF(ISERROR(VLOOKUP(H56,Baza!A:D,4,FALSE)),"",(VLOOKUP(H56,Baza!A:D,4,FALSE)))</f>
        <v/>
      </c>
      <c r="M56" s="276" t="e">
        <f t="shared" si="3"/>
        <v>#N/A</v>
      </c>
      <c r="N56" s="276">
        <v>54</v>
      </c>
      <c r="O56" s="280"/>
    </row>
    <row r="57" spans="2:15">
      <c r="B57" s="409"/>
      <c r="C57" s="321">
        <v>55</v>
      </c>
      <c r="D57" s="328" t="str">
        <f t="shared" si="1"/>
        <v/>
      </c>
      <c r="E57" s="329" t="str">
        <f t="shared" si="2"/>
        <v/>
      </c>
      <c r="F57" s="325">
        <v>55</v>
      </c>
      <c r="G57" s="280"/>
      <c r="H57" s="371"/>
      <c r="I57" s="292" t="str">
        <f>IF(ISERROR(VLOOKUP(H57,Baza!A:C,2,FALSE)&amp;" "&amp;"("&amp;H57&amp;")"),"",(VLOOKUP(H57,Baza!A:C,2,FALSE)&amp;" "&amp;"("&amp;H57&amp;")"))</f>
        <v/>
      </c>
      <c r="J57" s="292" t="str">
        <f>IF(ISERROR(VLOOKUP(H57,Baza!A:C,3,FALSE)),"",(VLOOKUP(H57,Baza!A:C,3,FALSE)))</f>
        <v/>
      </c>
      <c r="K57" s="355" t="str">
        <f>IF(ISERROR(VLOOKUP(H57,Baza!A:D,4,FALSE)),"",(VLOOKUP(H57,Baza!A:D,4,FALSE)))</f>
        <v/>
      </c>
      <c r="M57" s="276" t="e">
        <f t="shared" si="3"/>
        <v>#N/A</v>
      </c>
      <c r="N57" s="276">
        <v>55</v>
      </c>
      <c r="O57" s="280"/>
    </row>
    <row r="58" spans="2:15" ht="16.5" thickBot="1">
      <c r="B58" s="412"/>
      <c r="C58" s="322">
        <v>56</v>
      </c>
      <c r="D58" s="330" t="str">
        <f t="shared" si="1"/>
        <v/>
      </c>
      <c r="E58" s="331" t="str">
        <f t="shared" si="2"/>
        <v/>
      </c>
      <c r="F58" s="325">
        <v>56</v>
      </c>
      <c r="G58" s="280"/>
      <c r="H58" s="371"/>
      <c r="I58" s="292" t="str">
        <f>IF(ISERROR(VLOOKUP(H58,Baza!A:C,2,FALSE)&amp;" "&amp;"("&amp;H58&amp;")"),"",(VLOOKUP(H58,Baza!A:C,2,FALSE)&amp;" "&amp;"("&amp;H58&amp;")"))</f>
        <v/>
      </c>
      <c r="J58" s="292" t="str">
        <f>IF(ISERROR(VLOOKUP(H58,Baza!A:C,3,FALSE)),"",(VLOOKUP(H58,Baza!A:C,3,FALSE)))</f>
        <v/>
      </c>
      <c r="K58" s="355" t="str">
        <f>IF(ISERROR(VLOOKUP(H58,Baza!A:D,4,FALSE)),"",(VLOOKUP(H58,Baza!A:D,4,FALSE)))</f>
        <v/>
      </c>
      <c r="M58" s="276" t="e">
        <f t="shared" si="3"/>
        <v>#N/A</v>
      </c>
      <c r="N58" s="276">
        <v>56</v>
      </c>
      <c r="O58" s="280"/>
    </row>
    <row r="59" spans="2:15">
      <c r="B59" s="408" t="s">
        <v>76</v>
      </c>
      <c r="C59" s="323">
        <v>57</v>
      </c>
      <c r="D59" s="334" t="str">
        <f t="shared" si="1"/>
        <v/>
      </c>
      <c r="E59" s="335" t="str">
        <f t="shared" si="2"/>
        <v/>
      </c>
      <c r="F59" s="325">
        <v>57</v>
      </c>
      <c r="G59" s="280"/>
      <c r="H59" s="371"/>
      <c r="I59" s="292" t="str">
        <f>IF(ISERROR(VLOOKUP(H59,Baza!A:C,2,FALSE)&amp;" "&amp;"("&amp;H59&amp;")"),"",(VLOOKUP(H59,Baza!A:C,2,FALSE)&amp;" "&amp;"("&amp;H59&amp;")"))</f>
        <v/>
      </c>
      <c r="J59" s="292" t="str">
        <f>IF(ISERROR(VLOOKUP(H59,Baza!A:C,3,FALSE)),"",(VLOOKUP(H59,Baza!A:C,3,FALSE)))</f>
        <v/>
      </c>
      <c r="K59" s="355" t="str">
        <f>IF(ISERROR(VLOOKUP(H59,Baza!A:D,4,FALSE)),"",(VLOOKUP(H59,Baza!A:D,4,FALSE)))</f>
        <v/>
      </c>
      <c r="M59" s="276" t="e">
        <f t="shared" si="3"/>
        <v>#N/A</v>
      </c>
      <c r="N59" s="276">
        <v>57</v>
      </c>
      <c r="O59" s="280"/>
    </row>
    <row r="60" spans="2:15">
      <c r="B60" s="409"/>
      <c r="C60" s="321">
        <v>58</v>
      </c>
      <c r="D60" s="328" t="str">
        <f t="shared" si="1"/>
        <v/>
      </c>
      <c r="E60" s="329" t="str">
        <f t="shared" si="2"/>
        <v/>
      </c>
      <c r="F60" s="325">
        <v>58</v>
      </c>
      <c r="G60" s="280"/>
      <c r="H60" s="371"/>
      <c r="I60" s="292" t="str">
        <f>IF(ISERROR(VLOOKUP(H60,Baza!A:C,2,FALSE)&amp;" "&amp;"("&amp;H60&amp;")"),"",(VLOOKUP(H60,Baza!A:C,2,FALSE)&amp;" "&amp;"("&amp;H60&amp;")"))</f>
        <v/>
      </c>
      <c r="J60" s="292" t="str">
        <f>IF(ISERROR(VLOOKUP(H60,Baza!A:C,3,FALSE)),"",(VLOOKUP(H60,Baza!A:C,3,FALSE)))</f>
        <v/>
      </c>
      <c r="K60" s="355" t="str">
        <f>IF(ISERROR(VLOOKUP(H60,Baza!A:D,4,FALSE)),"",(VLOOKUP(H60,Baza!A:D,4,FALSE)))</f>
        <v/>
      </c>
      <c r="M60" s="276" t="e">
        <f t="shared" si="3"/>
        <v>#N/A</v>
      </c>
      <c r="N60" s="276">
        <v>58</v>
      </c>
      <c r="O60" s="280"/>
    </row>
    <row r="61" spans="2:15">
      <c r="B61" s="409"/>
      <c r="C61" s="321">
        <v>59</v>
      </c>
      <c r="D61" s="328" t="str">
        <f t="shared" si="1"/>
        <v/>
      </c>
      <c r="E61" s="329" t="str">
        <f t="shared" si="2"/>
        <v/>
      </c>
      <c r="F61" s="325">
        <v>59</v>
      </c>
      <c r="G61" s="280"/>
      <c r="H61" s="371"/>
      <c r="I61" s="292" t="str">
        <f>IF(ISERROR(VLOOKUP(H61,Baza!A:C,2,FALSE)&amp;" "&amp;"("&amp;H61&amp;")"),"",(VLOOKUP(H61,Baza!A:C,2,FALSE)&amp;" "&amp;"("&amp;H61&amp;")"))</f>
        <v/>
      </c>
      <c r="J61" s="292" t="str">
        <f>IF(ISERROR(VLOOKUP(H61,Baza!A:C,3,FALSE)),"",(VLOOKUP(H61,Baza!A:C,3,FALSE)))</f>
        <v/>
      </c>
      <c r="K61" s="355" t="str">
        <f>IF(ISERROR(VLOOKUP(H61,Baza!A:D,4,FALSE)),"",(VLOOKUP(H61,Baza!A:D,4,FALSE)))</f>
        <v/>
      </c>
      <c r="M61" s="276" t="e">
        <f t="shared" si="3"/>
        <v>#N/A</v>
      </c>
      <c r="N61" s="276">
        <v>59</v>
      </c>
      <c r="O61" s="280"/>
    </row>
    <row r="62" spans="2:15" ht="16.5" thickBot="1">
      <c r="B62" s="410"/>
      <c r="C62" s="324">
        <v>60</v>
      </c>
      <c r="D62" s="332" t="str">
        <f t="shared" si="1"/>
        <v/>
      </c>
      <c r="E62" s="333" t="str">
        <f t="shared" si="2"/>
        <v/>
      </c>
      <c r="F62" s="325">
        <v>60</v>
      </c>
      <c r="G62" s="280"/>
      <c r="H62" s="371"/>
      <c r="I62" s="292" t="str">
        <f>IF(ISERROR(VLOOKUP(H62,Baza!A:C,2,FALSE)&amp;" "&amp;"("&amp;H62&amp;")"),"",(VLOOKUP(H62,Baza!A:C,2,FALSE)&amp;" "&amp;"("&amp;H62&amp;")"))</f>
        <v/>
      </c>
      <c r="J62" s="292" t="str">
        <f>IF(ISERROR(VLOOKUP(H62,Baza!A:C,3,FALSE)),"",(VLOOKUP(H62,Baza!A:C,3,FALSE)))</f>
        <v/>
      </c>
      <c r="K62" s="355" t="str">
        <f>IF(ISERROR(VLOOKUP(H62,Baza!A:D,4,FALSE)),"",(VLOOKUP(H62,Baza!A:D,4,FALSE)))</f>
        <v/>
      </c>
      <c r="M62" s="276" t="e">
        <f t="shared" si="3"/>
        <v>#N/A</v>
      </c>
      <c r="N62" s="276">
        <v>60</v>
      </c>
      <c r="O62" s="280"/>
    </row>
    <row r="63" spans="2:15">
      <c r="B63" s="411" t="s">
        <v>77</v>
      </c>
      <c r="C63" s="320">
        <v>61</v>
      </c>
      <c r="D63" s="326" t="str">
        <f t="shared" si="1"/>
        <v/>
      </c>
      <c r="E63" s="327" t="str">
        <f t="shared" si="2"/>
        <v/>
      </c>
      <c r="F63" s="325">
        <v>61</v>
      </c>
      <c r="G63" s="280"/>
      <c r="H63" s="371"/>
      <c r="I63" s="292" t="str">
        <f>IF(ISERROR(VLOOKUP(H63,Baza!A:C,2,FALSE)&amp;" "&amp;"("&amp;H63&amp;")"),"",(VLOOKUP(H63,Baza!A:C,2,FALSE)&amp;" "&amp;"("&amp;H63&amp;")"))</f>
        <v/>
      </c>
      <c r="J63" s="292" t="str">
        <f>IF(ISERROR(VLOOKUP(H63,Baza!A:C,3,FALSE)),"",(VLOOKUP(H63,Baza!A:C,3,FALSE)))</f>
        <v/>
      </c>
      <c r="K63" s="355" t="str">
        <f>IF(ISERROR(VLOOKUP(H63,Baza!A:D,4,FALSE)),"",(VLOOKUP(H63,Baza!A:D,4,FALSE)))</f>
        <v/>
      </c>
      <c r="M63" s="276" t="e">
        <f t="shared" si="3"/>
        <v>#N/A</v>
      </c>
      <c r="N63" s="276">
        <v>61</v>
      </c>
      <c r="O63" s="280"/>
    </row>
    <row r="64" spans="2:15">
      <c r="B64" s="409"/>
      <c r="C64" s="321">
        <v>62</v>
      </c>
      <c r="D64" s="328" t="str">
        <f t="shared" si="1"/>
        <v/>
      </c>
      <c r="E64" s="329" t="str">
        <f t="shared" si="2"/>
        <v/>
      </c>
      <c r="F64" s="325">
        <v>62</v>
      </c>
      <c r="G64" s="280"/>
      <c r="H64" s="371"/>
      <c r="I64" s="292" t="str">
        <f>IF(ISERROR(VLOOKUP(H64,Baza!A:C,2,FALSE)&amp;" "&amp;"("&amp;H64&amp;")"),"",(VLOOKUP(H64,Baza!A:C,2,FALSE)&amp;" "&amp;"("&amp;H64&amp;")"))</f>
        <v/>
      </c>
      <c r="J64" s="292" t="str">
        <f>IF(ISERROR(VLOOKUP(H64,Baza!A:C,3,FALSE)),"",(VLOOKUP(H64,Baza!A:C,3,FALSE)))</f>
        <v/>
      </c>
      <c r="K64" s="355" t="str">
        <f>IF(ISERROR(VLOOKUP(H64,Baza!A:D,4,FALSE)),"",(VLOOKUP(H64,Baza!A:D,4,FALSE)))</f>
        <v/>
      </c>
      <c r="M64" s="276" t="e">
        <f t="shared" si="3"/>
        <v>#N/A</v>
      </c>
      <c r="N64" s="276">
        <v>62</v>
      </c>
      <c r="O64" s="280"/>
    </row>
    <row r="65" spans="2:15">
      <c r="B65" s="409"/>
      <c r="C65" s="321">
        <v>63</v>
      </c>
      <c r="D65" s="328" t="str">
        <f t="shared" si="1"/>
        <v/>
      </c>
      <c r="E65" s="329" t="str">
        <f t="shared" si="2"/>
        <v/>
      </c>
      <c r="F65" s="325">
        <v>63</v>
      </c>
      <c r="G65" s="280"/>
      <c r="H65" s="371"/>
      <c r="I65" s="292" t="str">
        <f>IF(ISERROR(VLOOKUP(H65,Baza!A:C,2,FALSE)&amp;" "&amp;"("&amp;H65&amp;")"),"",(VLOOKUP(H65,Baza!A:C,2,FALSE)&amp;" "&amp;"("&amp;H65&amp;")"))</f>
        <v/>
      </c>
      <c r="J65" s="292" t="str">
        <f>IF(ISERROR(VLOOKUP(H65,Baza!A:C,3,FALSE)),"",(VLOOKUP(H65,Baza!A:C,3,FALSE)))</f>
        <v/>
      </c>
      <c r="K65" s="355" t="str">
        <f>IF(ISERROR(VLOOKUP(H65,Baza!A:D,4,FALSE)),"",(VLOOKUP(H65,Baza!A:D,4,FALSE)))</f>
        <v/>
      </c>
      <c r="M65" s="276" t="e">
        <f t="shared" si="3"/>
        <v>#N/A</v>
      </c>
      <c r="N65" s="276">
        <v>63</v>
      </c>
      <c r="O65" s="280"/>
    </row>
    <row r="66" spans="2:15" ht="16.5" thickBot="1">
      <c r="B66" s="412"/>
      <c r="C66" s="322">
        <v>64</v>
      </c>
      <c r="D66" s="330" t="str">
        <f t="shared" si="1"/>
        <v/>
      </c>
      <c r="E66" s="331" t="str">
        <f t="shared" si="2"/>
        <v/>
      </c>
      <c r="F66" s="325">
        <v>64</v>
      </c>
      <c r="G66" s="280"/>
      <c r="H66" s="371"/>
      <c r="I66" s="292" t="str">
        <f>IF(ISERROR(VLOOKUP(H66,Baza!A:C,2,FALSE)&amp;" "&amp;"("&amp;H66&amp;")"),"",(VLOOKUP(H66,Baza!A:C,2,FALSE)&amp;" "&amp;"("&amp;H66&amp;")"))</f>
        <v/>
      </c>
      <c r="J66" s="292" t="str">
        <f>IF(ISERROR(VLOOKUP(H66,Baza!A:C,3,FALSE)),"",(VLOOKUP(H66,Baza!A:C,3,FALSE)))</f>
        <v/>
      </c>
      <c r="K66" s="355" t="str">
        <f>IF(ISERROR(VLOOKUP(H66,Baza!A:D,4,FALSE)),"",(VLOOKUP(H66,Baza!A:D,4,FALSE)))</f>
        <v/>
      </c>
      <c r="M66" s="276" t="e">
        <f t="shared" si="3"/>
        <v>#N/A</v>
      </c>
      <c r="N66" s="276">
        <v>64</v>
      </c>
      <c r="O66" s="280"/>
    </row>
    <row r="67" spans="2:15" hidden="1">
      <c r="B67" s="411" t="s">
        <v>97</v>
      </c>
      <c r="C67" s="283">
        <v>65</v>
      </c>
      <c r="D67" s="304" t="str">
        <f t="shared" si="1"/>
        <v/>
      </c>
      <c r="E67" s="279"/>
      <c r="F67" s="276">
        <v>65</v>
      </c>
      <c r="I67" s="288"/>
      <c r="J67" s="289"/>
      <c r="K67" s="355" t="str">
        <f>IF(ISERROR(VLOOKUP(H67,Baza!A:D,4,FALSE)),"",(VLOOKUP(H67,Baza!A:D,4,FALSE)))</f>
        <v/>
      </c>
    </row>
    <row r="68" spans="2:15" ht="16.5" hidden="1" thickBot="1">
      <c r="B68" s="409"/>
      <c r="C68" s="284">
        <v>66</v>
      </c>
      <c r="D68" s="278" t="str">
        <f t="shared" ref="D68:D98" si="4">IF(ISERROR(VLOOKUP(C68,$G$3:$I$66,3,FALSE)),"",(VLOOKUP(C68,$G$3:$I$66,3,FALSE)))</f>
        <v/>
      </c>
      <c r="E68" s="279"/>
      <c r="F68" s="276">
        <v>66</v>
      </c>
      <c r="I68" s="290"/>
      <c r="J68" s="280"/>
      <c r="K68" s="355" t="str">
        <f>IF(ISERROR(VLOOKUP(H68,Baza!A:D,4,FALSE)),"",(VLOOKUP(H68,Baza!A:D,4,FALSE)))</f>
        <v/>
      </c>
    </row>
    <row r="69" spans="2:15" ht="16.5" hidden="1" thickBot="1">
      <c r="B69" s="409"/>
      <c r="C69" s="284">
        <v>67</v>
      </c>
      <c r="D69" s="278" t="str">
        <f t="shared" si="4"/>
        <v/>
      </c>
      <c r="E69" s="279"/>
      <c r="F69" s="276">
        <v>67</v>
      </c>
      <c r="I69" s="290"/>
      <c r="J69" s="280"/>
      <c r="K69" s="355" t="str">
        <f>IF(ISERROR(VLOOKUP(H69,Baza!A:D,4,FALSE)),"",(VLOOKUP(H69,Baza!A:D,4,FALSE)))</f>
        <v/>
      </c>
    </row>
    <row r="70" spans="2:15" ht="16.5" hidden="1" thickBot="1">
      <c r="B70" s="412"/>
      <c r="C70" s="285">
        <v>68</v>
      </c>
      <c r="D70" s="278" t="str">
        <f t="shared" si="4"/>
        <v/>
      </c>
      <c r="E70" s="279"/>
      <c r="F70" s="276">
        <v>68</v>
      </c>
      <c r="I70" s="290"/>
      <c r="J70" s="280"/>
      <c r="K70" s="355" t="str">
        <f>IF(ISERROR(VLOOKUP(H70,Baza!A:D,4,FALSE)),"",(VLOOKUP(H70,Baza!A:D,4,FALSE)))</f>
        <v/>
      </c>
    </row>
    <row r="71" spans="2:15" ht="16.5" hidden="1" thickBot="1">
      <c r="B71" s="411" t="s">
        <v>98</v>
      </c>
      <c r="C71" s="286">
        <v>69</v>
      </c>
      <c r="D71" s="278" t="str">
        <f t="shared" si="4"/>
        <v/>
      </c>
      <c r="E71" s="279"/>
      <c r="F71" s="276">
        <v>69</v>
      </c>
      <c r="I71" s="290"/>
      <c r="J71" s="280"/>
      <c r="K71" s="355" t="str">
        <f>IF(ISERROR(VLOOKUP(H71,Baza!A:D,4,FALSE)),"",(VLOOKUP(H71,Baza!A:D,4,FALSE)))</f>
        <v/>
      </c>
    </row>
    <row r="72" spans="2:15" ht="16.5" hidden="1" thickBot="1">
      <c r="B72" s="409"/>
      <c r="C72" s="284">
        <v>70</v>
      </c>
      <c r="D72" s="278" t="str">
        <f t="shared" si="4"/>
        <v/>
      </c>
      <c r="E72" s="279"/>
      <c r="F72" s="276">
        <v>70</v>
      </c>
      <c r="I72" s="290"/>
      <c r="J72" s="280"/>
      <c r="K72" s="355" t="str">
        <f>IF(ISERROR(VLOOKUP(H72,Baza!A:D,4,FALSE)),"",(VLOOKUP(H72,Baza!A:D,4,FALSE)))</f>
        <v/>
      </c>
    </row>
    <row r="73" spans="2:15" ht="16.5" hidden="1" thickBot="1">
      <c r="B73" s="409"/>
      <c r="C73" s="284">
        <v>71</v>
      </c>
      <c r="D73" s="278" t="str">
        <f t="shared" si="4"/>
        <v/>
      </c>
      <c r="E73" s="279"/>
      <c r="F73" s="276">
        <v>71</v>
      </c>
      <c r="I73" s="290"/>
      <c r="J73" s="280"/>
      <c r="K73" s="355" t="str">
        <f>IF(ISERROR(VLOOKUP(H73,Baza!A:D,4,FALSE)),"",(VLOOKUP(H73,Baza!A:D,4,FALSE)))</f>
        <v/>
      </c>
    </row>
    <row r="74" spans="2:15" ht="16.5" hidden="1" thickBot="1">
      <c r="B74" s="412"/>
      <c r="C74" s="285">
        <v>72</v>
      </c>
      <c r="D74" s="278" t="str">
        <f t="shared" si="4"/>
        <v/>
      </c>
      <c r="E74" s="279"/>
      <c r="F74" s="276">
        <v>72</v>
      </c>
      <c r="I74" s="290"/>
      <c r="J74" s="280"/>
      <c r="K74" s="355" t="str">
        <f>IF(ISERROR(VLOOKUP(H74,Baza!A:D,4,FALSE)),"",(VLOOKUP(H74,Baza!A:D,4,FALSE)))</f>
        <v/>
      </c>
    </row>
    <row r="75" spans="2:15" ht="16.5" hidden="1" thickBot="1">
      <c r="B75" s="411" t="s">
        <v>99</v>
      </c>
      <c r="C75" s="283">
        <v>73</v>
      </c>
      <c r="D75" s="278" t="str">
        <f t="shared" si="4"/>
        <v/>
      </c>
      <c r="E75" s="279"/>
      <c r="F75" s="276">
        <v>73</v>
      </c>
      <c r="I75" s="290"/>
      <c r="J75" s="280"/>
      <c r="K75" s="355" t="str">
        <f>IF(ISERROR(VLOOKUP(H75,Baza!A:D,4,FALSE)),"",(VLOOKUP(H75,Baza!A:D,4,FALSE)))</f>
        <v/>
      </c>
    </row>
    <row r="76" spans="2:15" ht="16.5" hidden="1" thickBot="1">
      <c r="B76" s="409"/>
      <c r="C76" s="284">
        <v>74</v>
      </c>
      <c r="D76" s="278" t="str">
        <f t="shared" si="4"/>
        <v/>
      </c>
      <c r="E76" s="279"/>
      <c r="F76" s="276">
        <v>74</v>
      </c>
      <c r="I76" s="290"/>
      <c r="J76" s="280"/>
      <c r="K76" s="355" t="str">
        <f>IF(ISERROR(VLOOKUP(H76,Baza!A:D,4,FALSE)),"",(VLOOKUP(H76,Baza!A:D,4,FALSE)))</f>
        <v/>
      </c>
    </row>
    <row r="77" spans="2:15" ht="16.5" hidden="1" thickBot="1">
      <c r="B77" s="409"/>
      <c r="C77" s="284">
        <v>75</v>
      </c>
      <c r="D77" s="278" t="str">
        <f t="shared" si="4"/>
        <v/>
      </c>
      <c r="E77" s="279"/>
      <c r="F77" s="276">
        <v>75</v>
      </c>
      <c r="I77" s="290"/>
      <c r="J77" s="280"/>
      <c r="K77" s="355" t="str">
        <f>IF(ISERROR(VLOOKUP(H77,Baza!A:D,4,FALSE)),"",(VLOOKUP(H77,Baza!A:D,4,FALSE)))</f>
        <v/>
      </c>
    </row>
    <row r="78" spans="2:15" ht="16.5" hidden="1" thickBot="1">
      <c r="B78" s="412"/>
      <c r="C78" s="285">
        <v>76</v>
      </c>
      <c r="D78" s="278" t="str">
        <f t="shared" si="4"/>
        <v/>
      </c>
      <c r="E78" s="279"/>
      <c r="F78" s="276">
        <v>76</v>
      </c>
      <c r="I78" s="290"/>
      <c r="J78" s="280"/>
      <c r="K78" s="355" t="str">
        <f>IF(ISERROR(VLOOKUP(H78,Baza!A:D,4,FALSE)),"",(VLOOKUP(H78,Baza!A:D,4,FALSE)))</f>
        <v/>
      </c>
    </row>
    <row r="79" spans="2:15" ht="16.5" hidden="1" thickBot="1">
      <c r="B79" s="411" t="s">
        <v>100</v>
      </c>
      <c r="C79" s="286">
        <v>77</v>
      </c>
      <c r="D79" s="278" t="str">
        <f t="shared" si="4"/>
        <v/>
      </c>
      <c r="E79" s="279"/>
      <c r="F79" s="276">
        <v>77</v>
      </c>
      <c r="I79" s="290"/>
      <c r="J79" s="280"/>
      <c r="K79" s="355" t="str">
        <f>IF(ISERROR(VLOOKUP(H79,Baza!A:D,4,FALSE)),"",(VLOOKUP(H79,Baza!A:D,4,FALSE)))</f>
        <v/>
      </c>
    </row>
    <row r="80" spans="2:15" ht="16.5" hidden="1" thickBot="1">
      <c r="B80" s="409"/>
      <c r="C80" s="284">
        <v>78</v>
      </c>
      <c r="D80" s="278" t="str">
        <f t="shared" si="4"/>
        <v/>
      </c>
      <c r="E80" s="279"/>
      <c r="F80" s="276">
        <v>78</v>
      </c>
      <c r="I80" s="290"/>
      <c r="J80" s="280"/>
      <c r="K80" s="355" t="str">
        <f>IF(ISERROR(VLOOKUP(H80,Baza!A:D,4,FALSE)),"",(VLOOKUP(H80,Baza!A:D,4,FALSE)))</f>
        <v/>
      </c>
    </row>
    <row r="81" spans="2:11" ht="16.5" hidden="1" thickBot="1">
      <c r="B81" s="409"/>
      <c r="C81" s="284">
        <v>79</v>
      </c>
      <c r="D81" s="278" t="str">
        <f t="shared" si="4"/>
        <v/>
      </c>
      <c r="E81" s="279"/>
      <c r="F81" s="276">
        <v>79</v>
      </c>
      <c r="I81" s="290"/>
      <c r="J81" s="280"/>
      <c r="K81" s="355" t="str">
        <f>IF(ISERROR(VLOOKUP(H81,Baza!A:D,4,FALSE)),"",(VLOOKUP(H81,Baza!A:D,4,FALSE)))</f>
        <v/>
      </c>
    </row>
    <row r="82" spans="2:11" ht="16.5" hidden="1" thickBot="1">
      <c r="B82" s="412"/>
      <c r="C82" s="285">
        <v>80</v>
      </c>
      <c r="D82" s="278" t="str">
        <f t="shared" si="4"/>
        <v/>
      </c>
      <c r="E82" s="279"/>
      <c r="F82" s="276">
        <v>80</v>
      </c>
      <c r="I82" s="290"/>
      <c r="J82" s="280"/>
      <c r="K82" s="355" t="str">
        <f>IF(ISERROR(VLOOKUP(H82,Baza!A:D,4,FALSE)),"",(VLOOKUP(H82,Baza!A:D,4,FALSE)))</f>
        <v/>
      </c>
    </row>
    <row r="83" spans="2:11" ht="16.5" hidden="1" thickBot="1">
      <c r="B83" s="411" t="s">
        <v>101</v>
      </c>
      <c r="C83" s="283">
        <v>81</v>
      </c>
      <c r="D83" s="278" t="str">
        <f t="shared" si="4"/>
        <v/>
      </c>
      <c r="E83" s="279"/>
      <c r="F83" s="276">
        <v>81</v>
      </c>
      <c r="I83" s="290"/>
      <c r="J83" s="280"/>
      <c r="K83" s="355" t="str">
        <f>IF(ISERROR(VLOOKUP(H83,Baza!A:D,4,FALSE)),"",(VLOOKUP(H83,Baza!A:D,4,FALSE)))</f>
        <v/>
      </c>
    </row>
    <row r="84" spans="2:11" ht="16.5" hidden="1" thickBot="1">
      <c r="B84" s="409"/>
      <c r="C84" s="284">
        <v>82</v>
      </c>
      <c r="D84" s="278" t="str">
        <f t="shared" si="4"/>
        <v/>
      </c>
      <c r="E84" s="279"/>
      <c r="F84" s="276">
        <v>82</v>
      </c>
      <c r="I84" s="290"/>
      <c r="J84" s="280"/>
      <c r="K84" s="355" t="str">
        <f>IF(ISERROR(VLOOKUP(H84,Baza!A:D,4,FALSE)),"",(VLOOKUP(H84,Baza!A:D,4,FALSE)))</f>
        <v/>
      </c>
    </row>
    <row r="85" spans="2:11" ht="16.5" hidden="1" thickBot="1">
      <c r="B85" s="409"/>
      <c r="C85" s="284">
        <v>83</v>
      </c>
      <c r="D85" s="278" t="str">
        <f t="shared" si="4"/>
        <v/>
      </c>
      <c r="E85" s="279"/>
      <c r="F85" s="276">
        <v>83</v>
      </c>
      <c r="I85" s="290"/>
      <c r="J85" s="280"/>
      <c r="K85" s="355" t="str">
        <f>IF(ISERROR(VLOOKUP(H85,Baza!A:D,4,FALSE)),"",(VLOOKUP(H85,Baza!A:D,4,FALSE)))</f>
        <v/>
      </c>
    </row>
    <row r="86" spans="2:11" ht="16.5" hidden="1" thickBot="1">
      <c r="B86" s="412"/>
      <c r="C86" s="285">
        <v>84</v>
      </c>
      <c r="D86" s="278" t="str">
        <f t="shared" si="4"/>
        <v/>
      </c>
      <c r="E86" s="279"/>
      <c r="F86" s="276">
        <v>84</v>
      </c>
      <c r="I86" s="290"/>
      <c r="J86" s="280"/>
      <c r="K86" s="355" t="str">
        <f>IF(ISERROR(VLOOKUP(H86,Baza!A:D,4,FALSE)),"",(VLOOKUP(H86,Baza!A:D,4,FALSE)))</f>
        <v/>
      </c>
    </row>
    <row r="87" spans="2:11" ht="16.5" hidden="1" thickBot="1">
      <c r="B87" s="411" t="s">
        <v>102</v>
      </c>
      <c r="C87" s="286">
        <v>85</v>
      </c>
      <c r="D87" s="278" t="str">
        <f t="shared" si="4"/>
        <v/>
      </c>
      <c r="E87" s="279"/>
      <c r="F87" s="276">
        <v>85</v>
      </c>
      <c r="I87" s="290"/>
      <c r="J87" s="280"/>
      <c r="K87" s="355" t="str">
        <f>IF(ISERROR(VLOOKUP(H87,Baza!A:D,4,FALSE)),"",(VLOOKUP(H87,Baza!A:D,4,FALSE)))</f>
        <v/>
      </c>
    </row>
    <row r="88" spans="2:11" ht="16.5" hidden="1" thickBot="1">
      <c r="B88" s="409"/>
      <c r="C88" s="284">
        <v>86</v>
      </c>
      <c r="D88" s="278" t="str">
        <f t="shared" si="4"/>
        <v/>
      </c>
      <c r="E88" s="279"/>
      <c r="F88" s="276">
        <v>86</v>
      </c>
      <c r="I88" s="290"/>
      <c r="J88" s="280"/>
      <c r="K88" s="355" t="str">
        <f>IF(ISERROR(VLOOKUP(H88,Baza!A:D,4,FALSE)),"",(VLOOKUP(H88,Baza!A:D,4,FALSE)))</f>
        <v/>
      </c>
    </row>
    <row r="89" spans="2:11" ht="16.5" hidden="1" thickBot="1">
      <c r="B89" s="409"/>
      <c r="C89" s="284">
        <v>87</v>
      </c>
      <c r="D89" s="278" t="str">
        <f t="shared" si="4"/>
        <v/>
      </c>
      <c r="E89" s="279"/>
      <c r="F89" s="276">
        <v>87</v>
      </c>
      <c r="I89" s="290"/>
      <c r="J89" s="280"/>
      <c r="K89" s="355" t="str">
        <f>IF(ISERROR(VLOOKUP(H89,Baza!A:D,4,FALSE)),"",(VLOOKUP(H89,Baza!A:D,4,FALSE)))</f>
        <v/>
      </c>
    </row>
    <row r="90" spans="2:11" ht="16.5" hidden="1" thickBot="1">
      <c r="B90" s="412"/>
      <c r="C90" s="285">
        <v>88</v>
      </c>
      <c r="D90" s="278" t="str">
        <f t="shared" si="4"/>
        <v/>
      </c>
      <c r="E90" s="279"/>
      <c r="F90" s="276">
        <v>88</v>
      </c>
      <c r="I90" s="290"/>
      <c r="J90" s="280"/>
      <c r="K90" s="355" t="str">
        <f>IF(ISERROR(VLOOKUP(H90,Baza!A:D,4,FALSE)),"",(VLOOKUP(H90,Baza!A:D,4,FALSE)))</f>
        <v/>
      </c>
    </row>
    <row r="91" spans="2:11" ht="16.5" hidden="1" thickBot="1">
      <c r="B91" s="411" t="s">
        <v>103</v>
      </c>
      <c r="C91" s="283">
        <v>89</v>
      </c>
      <c r="D91" s="278" t="str">
        <f t="shared" si="4"/>
        <v/>
      </c>
      <c r="E91" s="279"/>
      <c r="F91" s="276">
        <v>89</v>
      </c>
      <c r="I91" s="290"/>
      <c r="J91" s="280"/>
      <c r="K91" s="355" t="str">
        <f>IF(ISERROR(VLOOKUP(H91,Baza!A:D,4,FALSE)),"",(VLOOKUP(H91,Baza!A:D,4,FALSE)))</f>
        <v/>
      </c>
    </row>
    <row r="92" spans="2:11" ht="16.5" hidden="1" thickBot="1">
      <c r="B92" s="409"/>
      <c r="C92" s="284">
        <v>90</v>
      </c>
      <c r="D92" s="278" t="str">
        <f t="shared" si="4"/>
        <v/>
      </c>
      <c r="E92" s="279"/>
      <c r="F92" s="276">
        <v>90</v>
      </c>
      <c r="I92" s="290"/>
      <c r="J92" s="280"/>
      <c r="K92" s="355" t="str">
        <f>IF(ISERROR(VLOOKUP(H92,Baza!A:D,4,FALSE)),"",(VLOOKUP(H92,Baza!A:D,4,FALSE)))</f>
        <v/>
      </c>
    </row>
    <row r="93" spans="2:11" ht="16.5" hidden="1" thickBot="1">
      <c r="B93" s="409"/>
      <c r="C93" s="284">
        <v>91</v>
      </c>
      <c r="D93" s="278" t="str">
        <f t="shared" si="4"/>
        <v/>
      </c>
      <c r="E93" s="279"/>
      <c r="F93" s="276">
        <v>91</v>
      </c>
      <c r="I93" s="290"/>
      <c r="J93" s="280"/>
      <c r="K93" s="355" t="str">
        <f>IF(ISERROR(VLOOKUP(H93,Baza!A:D,4,FALSE)),"",(VLOOKUP(H93,Baza!A:D,4,FALSE)))</f>
        <v/>
      </c>
    </row>
    <row r="94" spans="2:11" ht="16.5" hidden="1" thickBot="1">
      <c r="B94" s="412"/>
      <c r="C94" s="285">
        <v>92</v>
      </c>
      <c r="D94" s="278" t="str">
        <f t="shared" si="4"/>
        <v/>
      </c>
      <c r="E94" s="279"/>
      <c r="F94" s="276">
        <v>92</v>
      </c>
      <c r="I94" s="290"/>
      <c r="J94" s="280"/>
      <c r="K94" s="355" t="str">
        <f>IF(ISERROR(VLOOKUP(H94,Baza!A:D,4,FALSE)),"",(VLOOKUP(H94,Baza!A:D,4,FALSE)))</f>
        <v/>
      </c>
    </row>
    <row r="95" spans="2:11" ht="16.5" hidden="1" thickBot="1">
      <c r="B95" s="411" t="s">
        <v>104</v>
      </c>
      <c r="C95" s="286">
        <v>93</v>
      </c>
      <c r="D95" s="278" t="str">
        <f t="shared" si="4"/>
        <v/>
      </c>
      <c r="E95" s="279"/>
      <c r="F95" s="276">
        <v>93</v>
      </c>
      <c r="I95" s="290"/>
      <c r="J95" s="280"/>
      <c r="K95" s="355" t="str">
        <f>IF(ISERROR(VLOOKUP(H95,Baza!A:D,4,FALSE)),"",(VLOOKUP(H95,Baza!A:D,4,FALSE)))</f>
        <v/>
      </c>
    </row>
    <row r="96" spans="2:11" ht="16.5" hidden="1" thickBot="1">
      <c r="B96" s="409"/>
      <c r="C96" s="284">
        <v>94</v>
      </c>
      <c r="D96" s="278" t="str">
        <f t="shared" si="4"/>
        <v/>
      </c>
      <c r="E96" s="279"/>
      <c r="F96" s="276">
        <v>94</v>
      </c>
      <c r="I96" s="290"/>
      <c r="J96" s="280"/>
      <c r="K96" s="355" t="str">
        <f>IF(ISERROR(VLOOKUP(H96,Baza!A:D,4,FALSE)),"",(VLOOKUP(H96,Baza!A:D,4,FALSE)))</f>
        <v/>
      </c>
    </row>
    <row r="97" spans="2:11" ht="16.5" hidden="1" thickBot="1">
      <c r="B97" s="409"/>
      <c r="C97" s="284">
        <v>95</v>
      </c>
      <c r="D97" s="278" t="str">
        <f t="shared" si="4"/>
        <v/>
      </c>
      <c r="E97" s="279"/>
      <c r="F97" s="276">
        <v>95</v>
      </c>
      <c r="I97" s="290"/>
      <c r="J97" s="280"/>
      <c r="K97" s="355" t="str">
        <f>IF(ISERROR(VLOOKUP(H97,Baza!A:D,4,FALSE)),"",(VLOOKUP(H97,Baza!A:D,4,FALSE)))</f>
        <v/>
      </c>
    </row>
    <row r="98" spans="2:11" ht="16.5" hidden="1" thickBot="1">
      <c r="B98" s="412"/>
      <c r="C98" s="285">
        <v>96</v>
      </c>
      <c r="D98" s="278" t="str">
        <f t="shared" si="4"/>
        <v/>
      </c>
      <c r="E98" s="279"/>
      <c r="F98" s="276">
        <v>96</v>
      </c>
      <c r="I98" s="290"/>
      <c r="J98" s="280"/>
      <c r="K98" s="355" t="str">
        <f>IF(ISERROR(VLOOKUP(H98,Baza!A:D,4,FALSE)),"",(VLOOKUP(H98,Baza!A:D,4,FALSE)))</f>
        <v/>
      </c>
    </row>
  </sheetData>
  <autoFilter ref="F2:O2">
    <sortState ref="F3:O66">
      <sortCondition ref="O2"/>
    </sortState>
  </autoFilter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B1:AU27"/>
  <sheetViews>
    <sheetView workbookViewId="0">
      <selection activeCell="D22" sqref="D22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3" t="s">
        <v>0</v>
      </c>
      <c r="C1" s="413"/>
      <c r="D1" s="413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IF(GROUPS!F9="","",GROUPS!F9)</f>
        <v/>
      </c>
      <c r="D3" s="433"/>
      <c r="E3" s="434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2" t="str">
        <f>IF(GROUPS!F10="","",GROUPS!F10)</f>
        <v/>
      </c>
      <c r="D4" s="433"/>
      <c r="E4" s="434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2" t="str">
        <f>IF(GROUPS!F11="","",GROUPS!F11)</f>
        <v/>
      </c>
      <c r="D5" s="433"/>
      <c r="E5" s="434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1" t="str">
        <f>IF(GROUPS!F12="","",GROUPS!F12)</f>
        <v/>
      </c>
      <c r="D6" s="442"/>
      <c r="E6" s="443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3" t="s">
        <v>0</v>
      </c>
      <c r="C1" s="413"/>
      <c r="D1" s="413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IF(GROUPS!H9="","",GROUPS!H9)</f>
        <v/>
      </c>
      <c r="D3" s="433"/>
      <c r="E3" s="434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2" t="str">
        <f>IF(GROUPS!H10="","",GROUPS!H10)</f>
        <v/>
      </c>
      <c r="D4" s="433"/>
      <c r="E4" s="434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2" t="str">
        <f>IF(GROUPS!H11="","",GROUPS!H11)</f>
        <v/>
      </c>
      <c r="D5" s="433"/>
      <c r="E5" s="434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1" t="str">
        <f>IF(GROUPS!H12="","",GROUPS!H12)</f>
        <v/>
      </c>
      <c r="D6" s="442"/>
      <c r="E6" s="443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IF(GROUPS!J9="","",GROUPS!J9)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IF(GROUPS!J10="","",GROUPS!J10)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IF(GROUPS!J11="","",GROUPS!J11)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IF(GROUPS!J12="","",GROUPS!J12)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E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448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IF(GROUPS!D14="","",GROUPS!D14)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IF(GROUPS!D15="","",GROUPS!D15)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IF(GROUPS!D16="","",GROUPS!D16)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IF(GROUPS!D17="","",GROUPS!D17)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449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68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69" t="str">
        <f>IF(GROUPS!F14="","",GROUPS!F14)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IF(GROUPS!F15="","",GROUPS!F15)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IF(GROUPS!F16="","",GROUPS!F16)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IF(GROUPS!F17="","",GROUPS!F17)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topLeftCell="D1"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450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IF(GROUPS!H14="","",GROUPS!H14)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IF(GROUPS!H15="","",GROUPS!H15)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IF(GROUPS!H16="","",GROUPS!H16)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IF(GROUPS!H17="","",GROUPS!H17)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customWidth="1"/>
    <col min="28" max="41" width="4.140625" style="11" customWidth="1"/>
    <col min="42" max="42" width="4.140625" style="9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451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IF(GROUPS!J14="","",GROUPS!J14)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IF(GROUPS!J15="","",GROUPS!J15)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IF(GROUPS!J16="","",GROUPS!J16)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IF(GROUPS!J17="","",GROUPS!J17)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452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303" t="s">
        <v>2</v>
      </c>
      <c r="C2" s="468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69" t="str">
        <f>IF(GROUPS!D19="","",GROUPS!D19)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IF(GROUPS!D20="","",GROUPS!D20)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IF(GROUPS!D21="","",GROUPS!D21)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IF(GROUPS!D22="","",GROUPS!D22)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453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4" t="s">
        <v>3</v>
      </c>
      <c r="D2" s="474"/>
      <c r="E2" s="475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71" t="str">
        <f>IF(GROUPS!F19="","",GROUPS!F19)</f>
        <v/>
      </c>
      <c r="D3" s="472"/>
      <c r="E3" s="47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IF(GROUPS!F20="","",GROUPS!F20)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IF(GROUPS!F21="","",GROUPS!F21)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IF(GROUPS!F22="","",GROUPS!F22)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454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4" t="s">
        <v>3</v>
      </c>
      <c r="D2" s="474"/>
      <c r="E2" s="475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71" t="str">
        <f>IF(GROUPS!H19="","",GROUPS!H19)</f>
        <v/>
      </c>
      <c r="D3" s="472"/>
      <c r="E3" s="47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IF(GROUPS!H20="","",GROUPS!H20)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IF(GROUPS!H21="","",GROUPS!H21)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IF(GROUPS!H22="","",GROUPS!H22)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C1:J33"/>
  <sheetViews>
    <sheetView showGridLines="0" workbookViewId="0">
      <selection activeCell="O16" sqref="O16"/>
    </sheetView>
  </sheetViews>
  <sheetFormatPr defaultRowHeight="15"/>
  <cols>
    <col min="1" max="1" width="0.7109375" customWidth="1"/>
    <col min="2" max="2" width="2.42578125" customWidth="1"/>
    <col min="3" max="3" width="3.140625" style="2" customWidth="1"/>
    <col min="4" max="4" width="31" customWidth="1"/>
    <col min="5" max="5" width="3.140625" style="2" customWidth="1"/>
    <col min="6" max="6" width="31" customWidth="1"/>
    <col min="7" max="7" width="3.140625" style="2" customWidth="1"/>
    <col min="8" max="8" width="31" customWidth="1"/>
    <col min="9" max="9" width="3.140625" style="2" customWidth="1"/>
    <col min="10" max="10" width="31" customWidth="1"/>
  </cols>
  <sheetData>
    <row r="1" spans="3:10">
      <c r="F1" s="401" t="s">
        <v>816</v>
      </c>
    </row>
    <row r="3" spans="3:10" ht="26.25">
      <c r="C3" s="23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7" customFormat="1" ht="15.75">
      <c r="C4" s="35">
        <v>1</v>
      </c>
      <c r="D4" s="36" t="str">
        <f>IF(VLOOKUP(C4,PARTICIPANTS!$C$3:$D$98,2,FALSE)="","",(VLOOKUP(C4,PARTICIPANTS!$C$3:$D$98,2,FALSE)))</f>
        <v>Амелиа Николов (187)</v>
      </c>
      <c r="E4" s="35">
        <f>C4+4</f>
        <v>5</v>
      </c>
      <c r="F4" s="36" t="str">
        <f>IF(VLOOKUP(E4,PARTICIPANTS!$C$3:$D$98,2,FALSE)="","",(VLOOKUP(E4,PARTICIPANTS!$C$3:$D$98,2,FALSE)))</f>
        <v>Ива Димитриевска (219)</v>
      </c>
      <c r="G4" s="35">
        <f>E4+4</f>
        <v>9</v>
      </c>
      <c r="H4" s="36" t="str">
        <f>IF(VLOOKUP(G4,PARTICIPANTS!$C$3:$D$98,2,FALSE)="","",(VLOOKUP(G4,PARTICIPANTS!$C$3:$D$98,2,FALSE)))</f>
        <v>Ана Стојановска (181)</v>
      </c>
      <c r="I4" s="35">
        <f>G4+4</f>
        <v>13</v>
      </c>
      <c r="J4" s="36" t="str">
        <f>IF(VLOOKUP(I4,PARTICIPANTS!$C$3:$D$98,2,FALSE)="","",(VLOOKUP(I4,PARTICIPANTS!$C$3:$D$98,2,FALSE)))</f>
        <v>Софија Хасану (194)</v>
      </c>
    </row>
    <row r="5" spans="3:10" s="37" customFormat="1" ht="15.75">
      <c r="C5" s="35">
        <v>2</v>
      </c>
      <c r="D5" s="36" t="str">
        <f>IF(VLOOKUP(C5,PARTICIPANTS!$C$3:$D$98,2,FALSE)="","",(VLOOKUP(C5,PARTICIPANTS!$C$3:$D$98,2,FALSE)))</f>
        <v>Васе Богоеска (192)</v>
      </c>
      <c r="E5" s="35">
        <f t="shared" ref="E5:I7" si="0">C5+4</f>
        <v>6</v>
      </c>
      <c r="F5" s="36" t="str">
        <f>IF(VLOOKUP(E5,PARTICIPANTS!$C$3:$D$98,2,FALSE)="","",(VLOOKUP(E5,PARTICIPANTS!$C$3:$D$98,2,FALSE)))</f>
        <v>Михаела Чипевска (149)</v>
      </c>
      <c r="G5" s="35">
        <f t="shared" si="0"/>
        <v>10</v>
      </c>
      <c r="H5" s="36" t="str">
        <f>IF(VLOOKUP(G5,PARTICIPANTS!$C$3:$D$98,2,FALSE)="","",(VLOOKUP(G5,PARTICIPANTS!$C$3:$D$98,2,FALSE)))</f>
        <v>Изабела Ковачовска (140)</v>
      </c>
      <c r="I5" s="35">
        <f t="shared" si="0"/>
        <v>14</v>
      </c>
      <c r="J5" s="36" t="str">
        <f>IF(VLOOKUP(I5,PARTICIPANTS!$C$3:$D$98,2,FALSE)="","",(VLOOKUP(I5,PARTICIPANTS!$C$3:$D$98,2,FALSE)))</f>
        <v>Сара С.Стојановска (183)</v>
      </c>
    </row>
    <row r="6" spans="3:10" s="37" customFormat="1" ht="15.75">
      <c r="C6" s="35">
        <v>3</v>
      </c>
      <c r="D6" s="36" t="str">
        <f>IF(VLOOKUP(C6,PARTICIPANTS!$C$3:$D$98,2,FALSE)="","",(VLOOKUP(C6,PARTICIPANTS!$C$3:$D$98,2,FALSE)))</f>
        <v>Фани Јованоска (193)</v>
      </c>
      <c r="E6" s="35">
        <f t="shared" si="0"/>
        <v>7</v>
      </c>
      <c r="F6" s="36" t="str">
        <f>IF(VLOOKUP(E6,PARTICIPANTS!$C$3:$D$98,2,FALSE)="","",(VLOOKUP(E6,PARTICIPANTS!$C$3:$D$98,2,FALSE)))</f>
        <v>Емилија Марковска (195)</v>
      </c>
      <c r="G6" s="35">
        <f t="shared" si="0"/>
        <v>11</v>
      </c>
      <c r="H6" s="36" t="str">
        <f>IF(VLOOKUP(G6,PARTICIPANTS!$C$3:$D$98,2,FALSE)="","",(VLOOKUP(G6,PARTICIPANTS!$C$3:$D$98,2,FALSE)))</f>
        <v>Сара Ризовска (339)</v>
      </c>
      <c r="I6" s="35">
        <f t="shared" si="0"/>
        <v>15</v>
      </c>
      <c r="J6" s="36" t="str">
        <f>IF(VLOOKUP(I6,PARTICIPANTS!$C$3:$D$98,2,FALSE)="","",(VLOOKUP(I6,PARTICIPANTS!$C$3:$D$98,2,FALSE)))</f>
        <v>Сара Чипевска (148)</v>
      </c>
    </row>
    <row r="7" spans="3:10" s="37" customFormat="1" ht="15.75">
      <c r="C7" s="35">
        <v>4</v>
      </c>
      <c r="D7" s="36" t="str">
        <f>IF(VLOOKUP(C7,PARTICIPANTS!$C$3:$D$98,2,FALSE)="","",(VLOOKUP(C7,PARTICIPANTS!$C$3:$D$98,2,FALSE)))</f>
        <v>Моника Стајковска (337)</v>
      </c>
      <c r="E7" s="35">
        <f t="shared" si="0"/>
        <v>8</v>
      </c>
      <c r="F7" s="36" t="str">
        <f>IF(VLOOKUP(E7,PARTICIPANTS!$C$3:$D$98,2,FALSE)="","",(VLOOKUP(E7,PARTICIPANTS!$C$3:$D$98,2,FALSE)))</f>
        <v>Сара А.Стојановска (182)</v>
      </c>
      <c r="G7" s="35">
        <f t="shared" si="0"/>
        <v>12</v>
      </c>
      <c r="H7" s="36" t="str">
        <f>IF(VLOOKUP(G7,PARTICIPANTS!$C$3:$D$98,2,FALSE)="","",(VLOOKUP(G7,PARTICIPANTS!$C$3:$D$98,2,FALSE)))</f>
        <v/>
      </c>
      <c r="I7" s="35">
        <f t="shared" si="0"/>
        <v>16</v>
      </c>
      <c r="J7" s="36" t="str">
        <f>IF(VLOOKUP(I7,PARTICIPANTS!$C$3:$D$98,2,FALSE)="","",(VLOOKUP(I7,PARTICIPANTS!$C$3:$D$98,2,FALSE)))</f>
        <v>Евгенија Пармачка (152)</v>
      </c>
    </row>
    <row r="8" spans="3:10" ht="26.25">
      <c r="C8" s="23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7" customFormat="1" ht="15.75">
      <c r="C9" s="35">
        <v>17</v>
      </c>
      <c r="D9" s="36" t="str">
        <f>IF(VLOOKUP(C9,PARTICIPANTS!$C$3:$D$98,2,FALSE)="","",(VLOOKUP(C9,PARTICIPANTS!$C$3:$D$98,2,FALSE)))</f>
        <v/>
      </c>
      <c r="E9" s="35">
        <f>C9+4</f>
        <v>21</v>
      </c>
      <c r="F9" s="36" t="str">
        <f>IF(VLOOKUP(E9,PARTICIPANTS!$C$3:$D$98,2,FALSE)="","",(VLOOKUP(E9,PARTICIPANTS!$C$3:$D$98,2,FALSE)))</f>
        <v/>
      </c>
      <c r="G9" s="35">
        <f>E9+4</f>
        <v>25</v>
      </c>
      <c r="H9" s="36" t="str">
        <f>IF(VLOOKUP(G9,PARTICIPANTS!$C$3:$D$98,2,FALSE)="","",(VLOOKUP(G9,PARTICIPANTS!$C$3:$D$98,2,FALSE)))</f>
        <v/>
      </c>
      <c r="I9" s="35">
        <f>G9+4</f>
        <v>29</v>
      </c>
      <c r="J9" s="36" t="str">
        <f>IF(VLOOKUP(I9,PARTICIPANTS!$C$3:$D$98,2,FALSE)="","",(VLOOKUP(I9,PARTICIPANTS!$C$3:$D$98,2,FALSE)))</f>
        <v/>
      </c>
    </row>
    <row r="10" spans="3:10" s="37" customFormat="1" ht="15.75">
      <c r="C10" s="35">
        <v>18</v>
      </c>
      <c r="D10" s="36" t="str">
        <f>IF(VLOOKUP(C10,PARTICIPANTS!$C$3:$D$98,2,FALSE)="","",(VLOOKUP(C10,PARTICIPANTS!$C$3:$D$98,2,FALSE)))</f>
        <v/>
      </c>
      <c r="E10" s="35">
        <f t="shared" ref="E10:I12" si="1">C10+4</f>
        <v>22</v>
      </c>
      <c r="F10" s="36" t="str">
        <f>IF(VLOOKUP(E10,PARTICIPANTS!$C$3:$D$98,2,FALSE)="","",(VLOOKUP(E10,PARTICIPANTS!$C$3:$D$98,2,FALSE)))</f>
        <v/>
      </c>
      <c r="G10" s="35">
        <f t="shared" si="1"/>
        <v>26</v>
      </c>
      <c r="H10" s="36" t="str">
        <f>IF(VLOOKUP(G10,PARTICIPANTS!$C$3:$D$98,2,FALSE)="","",(VLOOKUP(G10,PARTICIPANTS!$C$3:$D$98,2,FALSE)))</f>
        <v/>
      </c>
      <c r="I10" s="35">
        <f t="shared" si="1"/>
        <v>30</v>
      </c>
      <c r="J10" s="36" t="str">
        <f>IF(VLOOKUP(I10,PARTICIPANTS!$C$3:$D$98,2,FALSE)="","",(VLOOKUP(I10,PARTICIPANTS!$C$3:$D$98,2,FALSE)))</f>
        <v/>
      </c>
    </row>
    <row r="11" spans="3:10" s="37" customFormat="1" ht="15.75">
      <c r="C11" s="35">
        <v>19</v>
      </c>
      <c r="D11" s="36" t="str">
        <f>IF(VLOOKUP(C11,PARTICIPANTS!$C$3:$D$98,2,FALSE)="","",(VLOOKUP(C11,PARTICIPANTS!$C$3:$D$98,2,FALSE)))</f>
        <v/>
      </c>
      <c r="E11" s="35">
        <f t="shared" si="1"/>
        <v>23</v>
      </c>
      <c r="F11" s="36" t="str">
        <f>IF(VLOOKUP(E11,PARTICIPANTS!$C$3:$D$98,2,FALSE)="","",(VLOOKUP(E11,PARTICIPANTS!$C$3:$D$98,2,FALSE)))</f>
        <v/>
      </c>
      <c r="G11" s="35">
        <f t="shared" si="1"/>
        <v>27</v>
      </c>
      <c r="H11" s="36" t="str">
        <f>IF(VLOOKUP(G11,PARTICIPANTS!$C$3:$D$98,2,FALSE)="","",(VLOOKUP(G11,PARTICIPANTS!$C$3:$D$98,2,FALSE)))</f>
        <v/>
      </c>
      <c r="I11" s="35">
        <f t="shared" si="1"/>
        <v>31</v>
      </c>
      <c r="J11" s="36" t="str">
        <f>IF(VLOOKUP(I11,PARTICIPANTS!$C$3:$D$98,2,FALSE)="","",(VLOOKUP(I11,PARTICIPANTS!$C$3:$D$98,2,FALSE)))</f>
        <v/>
      </c>
    </row>
    <row r="12" spans="3:10" s="37" customFormat="1" ht="15.75">
      <c r="C12" s="35">
        <v>20</v>
      </c>
      <c r="D12" s="36" t="str">
        <f>IF(VLOOKUP(C12,PARTICIPANTS!$C$3:$D$98,2,FALSE)="","",(VLOOKUP(C12,PARTICIPANTS!$C$3:$D$98,2,FALSE)))</f>
        <v/>
      </c>
      <c r="E12" s="35">
        <f t="shared" si="1"/>
        <v>24</v>
      </c>
      <c r="F12" s="36" t="str">
        <f>IF(VLOOKUP(E12,PARTICIPANTS!$C$3:$D$98,2,FALSE)="","",(VLOOKUP(E12,PARTICIPANTS!$C$3:$D$98,2,FALSE)))</f>
        <v/>
      </c>
      <c r="G12" s="35">
        <f t="shared" si="1"/>
        <v>28</v>
      </c>
      <c r="H12" s="36" t="str">
        <f>IF(VLOOKUP(G12,PARTICIPANTS!$C$3:$D$98,2,FALSE)="","",(VLOOKUP(G12,PARTICIPANTS!$C$3:$D$98,2,FALSE)))</f>
        <v/>
      </c>
      <c r="I12" s="35">
        <f t="shared" si="1"/>
        <v>32</v>
      </c>
      <c r="J12" s="36" t="str">
        <f>IF(VLOOKUP(I12,PARTICIPANTS!$C$3:$D$98,2,FALSE)="","",(VLOOKUP(I12,PARTICIPANTS!$C$3:$D$98,2,FALSE)))</f>
        <v/>
      </c>
    </row>
    <row r="13" spans="3:10" ht="26.25">
      <c r="C13" s="23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7" customFormat="1" ht="15.75">
      <c r="C14" s="35">
        <v>33</v>
      </c>
      <c r="D14" s="36" t="str">
        <f>IF(VLOOKUP(C14,PARTICIPANTS!$C$3:$D$98,2,FALSE)="","",(VLOOKUP(C14,PARTICIPANTS!$C$3:$D$98,2,FALSE)))</f>
        <v/>
      </c>
      <c r="E14" s="35">
        <f>C14+4</f>
        <v>37</v>
      </c>
      <c r="F14" s="36" t="str">
        <f>IF(VLOOKUP(E14,PARTICIPANTS!$C$3:$D$98,2,FALSE)="","",(VLOOKUP(E14,PARTICIPANTS!$C$3:$D$98,2,FALSE)))</f>
        <v/>
      </c>
      <c r="G14" s="35">
        <f>E14+4</f>
        <v>41</v>
      </c>
      <c r="H14" s="36" t="str">
        <f>IF(VLOOKUP(G14,PARTICIPANTS!$C$3:$D$98,2,FALSE)="","",(VLOOKUP(G14,PARTICIPANTS!$C$3:$D$98,2,FALSE)))</f>
        <v/>
      </c>
      <c r="I14" s="35">
        <f>G14+4</f>
        <v>45</v>
      </c>
      <c r="J14" s="36" t="str">
        <f>IF(VLOOKUP(I14,PARTICIPANTS!$C$3:$D$98,2,FALSE)="","",(VLOOKUP(I14,PARTICIPANTS!$C$3:$D$98,2,FALSE)))</f>
        <v/>
      </c>
    </row>
    <row r="15" spans="3:10" s="37" customFormat="1" ht="15.75">
      <c r="C15" s="35">
        <v>34</v>
      </c>
      <c r="D15" s="36" t="str">
        <f>IF(VLOOKUP(C15,PARTICIPANTS!$C$3:$D$98,2,FALSE)="","",(VLOOKUP(C15,PARTICIPANTS!$C$3:$D$98,2,FALSE)))</f>
        <v/>
      </c>
      <c r="E15" s="35">
        <f t="shared" ref="E15:E17" si="2">C15+4</f>
        <v>38</v>
      </c>
      <c r="F15" s="36" t="str">
        <f>IF(VLOOKUP(E15,PARTICIPANTS!$C$3:$D$98,2,FALSE)="","",(VLOOKUP(E15,PARTICIPANTS!$C$3:$D$98,2,FALSE)))</f>
        <v/>
      </c>
      <c r="G15" s="35">
        <f t="shared" ref="G15:G17" si="3">E15+4</f>
        <v>42</v>
      </c>
      <c r="H15" s="36" t="str">
        <f>IF(VLOOKUP(G15,PARTICIPANTS!$C$3:$D$98,2,FALSE)="","",(VLOOKUP(G15,PARTICIPANTS!$C$3:$D$98,2,FALSE)))</f>
        <v/>
      </c>
      <c r="I15" s="35">
        <f t="shared" ref="I15:I17" si="4">G15+4</f>
        <v>46</v>
      </c>
      <c r="J15" s="36" t="str">
        <f>IF(VLOOKUP(I15,PARTICIPANTS!$C$3:$D$98,2,FALSE)="","",(VLOOKUP(I15,PARTICIPANTS!$C$3:$D$98,2,FALSE)))</f>
        <v/>
      </c>
    </row>
    <row r="16" spans="3:10" s="37" customFormat="1" ht="15.75">
      <c r="C16" s="35">
        <v>35</v>
      </c>
      <c r="D16" s="36" t="str">
        <f>IF(VLOOKUP(C16,PARTICIPANTS!$C$3:$D$98,2,FALSE)="","",(VLOOKUP(C16,PARTICIPANTS!$C$3:$D$98,2,FALSE)))</f>
        <v/>
      </c>
      <c r="E16" s="35">
        <f t="shared" si="2"/>
        <v>39</v>
      </c>
      <c r="F16" s="36" t="str">
        <f>IF(VLOOKUP(E16,PARTICIPANTS!$C$3:$D$98,2,FALSE)="","",(VLOOKUP(E16,PARTICIPANTS!$C$3:$D$98,2,FALSE)))</f>
        <v/>
      </c>
      <c r="G16" s="35">
        <f t="shared" si="3"/>
        <v>43</v>
      </c>
      <c r="H16" s="36" t="str">
        <f>IF(VLOOKUP(G16,PARTICIPANTS!$C$3:$D$98,2,FALSE)="","",(VLOOKUP(G16,PARTICIPANTS!$C$3:$D$98,2,FALSE)))</f>
        <v/>
      </c>
      <c r="I16" s="35">
        <f t="shared" si="4"/>
        <v>47</v>
      </c>
      <c r="J16" s="36" t="str">
        <f>IF(VLOOKUP(I16,PARTICIPANTS!$C$3:$D$98,2,FALSE)="","",(VLOOKUP(I16,PARTICIPANTS!$C$3:$D$98,2,FALSE)))</f>
        <v/>
      </c>
    </row>
    <row r="17" spans="3:10" s="37" customFormat="1" ht="15.75">
      <c r="C17" s="35">
        <v>36</v>
      </c>
      <c r="D17" s="36" t="str">
        <f>IF(VLOOKUP(C17,PARTICIPANTS!$C$3:$D$98,2,FALSE)="","",(VLOOKUP(C17,PARTICIPANTS!$C$3:$D$98,2,FALSE)))</f>
        <v/>
      </c>
      <c r="E17" s="35">
        <f t="shared" si="2"/>
        <v>40</v>
      </c>
      <c r="F17" s="36" t="str">
        <f>IF(VLOOKUP(E17,PARTICIPANTS!$C$3:$D$98,2,FALSE)="","",(VLOOKUP(E17,PARTICIPANTS!$C$3:$D$98,2,FALSE)))</f>
        <v/>
      </c>
      <c r="G17" s="35">
        <f t="shared" si="3"/>
        <v>44</v>
      </c>
      <c r="H17" s="36" t="str">
        <f>IF(VLOOKUP(G17,PARTICIPANTS!$C$3:$D$98,2,FALSE)="","",(VLOOKUP(G17,PARTICIPANTS!$C$3:$D$98,2,FALSE)))</f>
        <v/>
      </c>
      <c r="I17" s="35">
        <f t="shared" si="4"/>
        <v>48</v>
      </c>
      <c r="J17" s="36" t="str">
        <f>IF(VLOOKUP(I17,PARTICIPANTS!$C$3:$D$98,2,FALSE)="","",(VLOOKUP(I17,PARTICIPANTS!$C$3:$D$98,2,FALSE)))</f>
        <v/>
      </c>
    </row>
    <row r="18" spans="3:10" ht="26.25">
      <c r="C18" s="23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7" customFormat="1" ht="15.75">
      <c r="C19" s="35">
        <v>49</v>
      </c>
      <c r="D19" s="36" t="str">
        <f>IF(VLOOKUP(C19,PARTICIPANTS!$C$3:$D$98,2,FALSE)="","",(VLOOKUP(C19,PARTICIPANTS!$C$3:$D$98,2,FALSE)))</f>
        <v/>
      </c>
      <c r="E19" s="35">
        <f>C19+4</f>
        <v>53</v>
      </c>
      <c r="F19" s="36" t="str">
        <f>IF(VLOOKUP(E19,PARTICIPANTS!$C$3:$D$98,2,FALSE)="","",(VLOOKUP(E19,PARTICIPANTS!$C$3:$D$98,2,FALSE)))</f>
        <v/>
      </c>
      <c r="G19" s="35">
        <f>E19+4</f>
        <v>57</v>
      </c>
      <c r="H19" s="36" t="str">
        <f>IF(VLOOKUP(G19,PARTICIPANTS!$C$3:$D$98,2,FALSE)="","",(VLOOKUP(G19,PARTICIPANTS!$C$3:$D$98,2,FALSE)))</f>
        <v/>
      </c>
      <c r="I19" s="35">
        <f>G19+4</f>
        <v>61</v>
      </c>
      <c r="J19" s="36" t="str">
        <f>IF(VLOOKUP(I19,PARTICIPANTS!$C$3:$D$98,2,FALSE)="","",(VLOOKUP(I19,PARTICIPANTS!$C$3:$D$98,2,FALSE)))</f>
        <v/>
      </c>
    </row>
    <row r="20" spans="3:10" s="37" customFormat="1" ht="15.75">
      <c r="C20" s="35">
        <v>50</v>
      </c>
      <c r="D20" s="36" t="str">
        <f>IF(VLOOKUP(C20,PARTICIPANTS!$C$3:$D$98,2,FALSE)="","",(VLOOKUP(C20,PARTICIPANTS!$C$3:$D$98,2,FALSE)))</f>
        <v/>
      </c>
      <c r="E20" s="35">
        <f t="shared" ref="E20:E22" si="5">C20+4</f>
        <v>54</v>
      </c>
      <c r="F20" s="36" t="str">
        <f>IF(VLOOKUP(E20,PARTICIPANTS!$C$3:$D$98,2,FALSE)="","",(VLOOKUP(E20,PARTICIPANTS!$C$3:$D$98,2,FALSE)))</f>
        <v/>
      </c>
      <c r="G20" s="35">
        <f t="shared" ref="G20:G22" si="6">E20+4</f>
        <v>58</v>
      </c>
      <c r="H20" s="36" t="str">
        <f>IF(VLOOKUP(G20,PARTICIPANTS!$C$3:$D$98,2,FALSE)="","",(VLOOKUP(G20,PARTICIPANTS!$C$3:$D$98,2,FALSE)))</f>
        <v/>
      </c>
      <c r="I20" s="35">
        <f t="shared" ref="I20:I22" si="7">G20+4</f>
        <v>62</v>
      </c>
      <c r="J20" s="36" t="str">
        <f>IF(VLOOKUP(I20,PARTICIPANTS!$C$3:$D$98,2,FALSE)="","",(VLOOKUP(I20,PARTICIPANTS!$C$3:$D$98,2,FALSE)))</f>
        <v/>
      </c>
    </row>
    <row r="21" spans="3:10" s="37" customFormat="1" ht="15.75">
      <c r="C21" s="35">
        <v>51</v>
      </c>
      <c r="D21" s="36" t="str">
        <f>IF(VLOOKUP(C21,PARTICIPANTS!$C$3:$D$98,2,FALSE)="","",(VLOOKUP(C21,PARTICIPANTS!$C$3:$D$98,2,FALSE)))</f>
        <v/>
      </c>
      <c r="E21" s="35">
        <f t="shared" si="5"/>
        <v>55</v>
      </c>
      <c r="F21" s="36" t="str">
        <f>IF(VLOOKUP(E21,PARTICIPANTS!$C$3:$D$98,2,FALSE)="","",(VLOOKUP(E21,PARTICIPANTS!$C$3:$D$98,2,FALSE)))</f>
        <v/>
      </c>
      <c r="G21" s="35">
        <f t="shared" si="6"/>
        <v>59</v>
      </c>
      <c r="H21" s="36" t="str">
        <f>IF(VLOOKUP(G21,PARTICIPANTS!$C$3:$D$98,2,FALSE)="","",(VLOOKUP(G21,PARTICIPANTS!$C$3:$D$98,2,FALSE)))</f>
        <v/>
      </c>
      <c r="I21" s="35">
        <f t="shared" si="7"/>
        <v>63</v>
      </c>
      <c r="J21" s="36" t="str">
        <f>IF(VLOOKUP(I21,PARTICIPANTS!$C$3:$D$98,2,FALSE)="","",(VLOOKUP(I21,PARTICIPANTS!$C$3:$D$98,2,FALSE)))</f>
        <v/>
      </c>
    </row>
    <row r="22" spans="3:10" s="37" customFormat="1" ht="15.75">
      <c r="C22" s="35">
        <v>52</v>
      </c>
      <c r="D22" s="36" t="str">
        <f>IF(VLOOKUP(C22,PARTICIPANTS!$C$3:$D$98,2,FALSE)="","",(VLOOKUP(C22,PARTICIPANTS!$C$3:$D$98,2,FALSE)))</f>
        <v/>
      </c>
      <c r="E22" s="35">
        <f t="shared" si="5"/>
        <v>56</v>
      </c>
      <c r="F22" s="36" t="str">
        <f>IF(VLOOKUP(E22,PARTICIPANTS!$C$3:$D$98,2,FALSE)="","",(VLOOKUP(E22,PARTICIPANTS!$C$3:$D$98,2,FALSE)))</f>
        <v/>
      </c>
      <c r="G22" s="35">
        <f t="shared" si="6"/>
        <v>60</v>
      </c>
      <c r="H22" s="36" t="str">
        <f>IF(VLOOKUP(G22,PARTICIPANTS!$C$3:$D$98,2,FALSE)="","",(VLOOKUP(G22,PARTICIPANTS!$C$3:$D$98,2,FALSE)))</f>
        <v/>
      </c>
      <c r="I22" s="35">
        <f t="shared" si="7"/>
        <v>64</v>
      </c>
      <c r="J22" s="36" t="str">
        <f>IF(VLOOKUP(I22,PARTICIPANTS!$C$3:$D$98,2,FALSE)="","",(VLOOKUP(I22,PARTICIPANTS!$C$3:$D$98,2,FALSE)))</f>
        <v/>
      </c>
    </row>
    <row r="23" spans="3:10" ht="26.25" hidden="1">
      <c r="C23" s="23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7" customFormat="1" ht="15.75" hidden="1">
      <c r="C24" s="35">
        <v>65</v>
      </c>
      <c r="D24" s="36" t="str">
        <f>IF(VLOOKUP(C24,PARTICIPANTS!$C$3:$D$98,2,FALSE)="","",(VLOOKUP(C24,PARTICIPANTS!$C$3:$D$98,2,FALSE)))</f>
        <v/>
      </c>
      <c r="E24" s="35">
        <f>C24+4</f>
        <v>69</v>
      </c>
      <c r="F24" s="36" t="str">
        <f>IF(VLOOKUP(E24,PARTICIPANTS!$C$3:$D$98,2,FALSE)="","",(VLOOKUP(E24,PARTICIPANTS!$C$3:$D$98,2,FALSE)))</f>
        <v/>
      </c>
      <c r="G24" s="35">
        <f>E24+4</f>
        <v>73</v>
      </c>
      <c r="H24" s="36" t="str">
        <f>IF(VLOOKUP(G24,PARTICIPANTS!$C$3:$D$98,2,FALSE)="","",(VLOOKUP(G24,PARTICIPANTS!$C$3:$D$98,2,FALSE)))</f>
        <v/>
      </c>
      <c r="I24" s="35">
        <f>G24+4</f>
        <v>77</v>
      </c>
      <c r="J24" s="36" t="str">
        <f>IF(VLOOKUP(I24,PARTICIPANTS!$C$3:$D$98,2,FALSE)="","",(VLOOKUP(I24,PARTICIPANTS!$C$3:$D$98,2,FALSE)))</f>
        <v/>
      </c>
    </row>
    <row r="25" spans="3:10" s="37" customFormat="1" ht="15.75" hidden="1">
      <c r="C25" s="35">
        <v>66</v>
      </c>
      <c r="D25" s="36" t="str">
        <f>IF(VLOOKUP(C25,PARTICIPANTS!$C$3:$D$98,2,FALSE)="","",(VLOOKUP(C25,PARTICIPANTS!$C$3:$D$98,2,FALSE)))</f>
        <v/>
      </c>
      <c r="E25" s="35">
        <f t="shared" ref="E25:E26" si="8">C25+4</f>
        <v>70</v>
      </c>
      <c r="F25" s="36" t="str">
        <f>IF(VLOOKUP(E25,PARTICIPANTS!$C$3:$D$98,2,FALSE)="","",(VLOOKUP(E25,PARTICIPANTS!$C$3:$D$98,2,FALSE)))</f>
        <v/>
      </c>
      <c r="G25" s="35">
        <f t="shared" ref="G25:G27" si="9">E25+4</f>
        <v>74</v>
      </c>
      <c r="H25" s="36" t="str">
        <f>IF(VLOOKUP(G25,PARTICIPANTS!$C$3:$D$98,2,FALSE)="","",(VLOOKUP(G25,PARTICIPANTS!$C$3:$D$98,2,FALSE)))</f>
        <v/>
      </c>
      <c r="I25" s="35">
        <f t="shared" ref="I25:I27" si="10">G25+4</f>
        <v>78</v>
      </c>
      <c r="J25" s="36" t="str">
        <f>IF(VLOOKUP(I25,PARTICIPANTS!$C$3:$D$98,2,FALSE)="","",(VLOOKUP(I25,PARTICIPANTS!$C$3:$D$98,2,FALSE)))</f>
        <v/>
      </c>
    </row>
    <row r="26" spans="3:10" s="37" customFormat="1" ht="15.75" hidden="1">
      <c r="C26" s="35">
        <v>67</v>
      </c>
      <c r="D26" s="36" t="str">
        <f>IF(VLOOKUP(C26,PARTICIPANTS!$C$3:$D$98,2,FALSE)="","",(VLOOKUP(C26,PARTICIPANTS!$C$3:$D$98,2,FALSE)))</f>
        <v/>
      </c>
      <c r="E26" s="35">
        <f t="shared" si="8"/>
        <v>71</v>
      </c>
      <c r="F26" s="36" t="str">
        <f>IF(VLOOKUP(E26,PARTICIPANTS!$C$3:$D$98,2,FALSE)="","",(VLOOKUP(E26,PARTICIPANTS!$C$3:$D$98,2,FALSE)))</f>
        <v/>
      </c>
      <c r="G26" s="35">
        <f t="shared" si="9"/>
        <v>75</v>
      </c>
      <c r="H26" s="36" t="str">
        <f>IF(VLOOKUP(G26,PARTICIPANTS!$C$3:$D$98,2,FALSE)="","",(VLOOKUP(G26,PARTICIPANTS!$C$3:$D$98,2,FALSE)))</f>
        <v/>
      </c>
      <c r="I26" s="35">
        <f t="shared" si="10"/>
        <v>79</v>
      </c>
      <c r="J26" s="36" t="str">
        <f>IF(VLOOKUP(I26,PARTICIPANTS!$C$3:$D$98,2,FALSE)="","",(VLOOKUP(I26,PARTICIPANTS!$C$3:$D$98,2,FALSE)))</f>
        <v/>
      </c>
    </row>
    <row r="27" spans="3:10" s="37" customFormat="1" ht="15.75" hidden="1">
      <c r="C27" s="35">
        <v>68</v>
      </c>
      <c r="D27" s="36" t="str">
        <f>IF(VLOOKUP(C27,PARTICIPANTS!$C$3:$D$98,2,FALSE)="","",(VLOOKUP(C27,PARTICIPANTS!$C$3:$D$98,2,FALSE)))</f>
        <v/>
      </c>
      <c r="E27" s="35">
        <f>C27+4</f>
        <v>72</v>
      </c>
      <c r="F27" s="36" t="str">
        <f>IF(VLOOKUP(E27,PARTICIPANTS!$C$3:$D$98,2,FALSE)="","",(VLOOKUP(E27,PARTICIPANTS!$C$3:$D$98,2,FALSE)))</f>
        <v/>
      </c>
      <c r="G27" s="35">
        <f t="shared" si="9"/>
        <v>76</v>
      </c>
      <c r="H27" s="36" t="str">
        <f>IF(VLOOKUP(G27,PARTICIPANTS!$C$3:$D$98,2,FALSE)="","",(VLOOKUP(G27,PARTICIPANTS!$C$3:$D$98,2,FALSE)))</f>
        <v/>
      </c>
      <c r="I27" s="35">
        <f t="shared" si="10"/>
        <v>80</v>
      </c>
      <c r="J27" s="36" t="str">
        <f>IF(VLOOKUP(I27,PARTICIPANTS!$C$3:$D$98,2,FALSE)="","",(VLOOKUP(I27,PARTICIPANTS!$C$3:$D$98,2,FALSE)))</f>
        <v/>
      </c>
    </row>
    <row r="28" spans="3:10" s="37" customFormat="1" ht="26.25" hidden="1">
      <c r="C28" s="23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7" customFormat="1" ht="15.75" hidden="1">
      <c r="C29" s="35">
        <v>81</v>
      </c>
      <c r="D29" s="36" t="str">
        <f>IF(VLOOKUP(C29,PARTICIPANTS!$C$3:$D$98,2,FALSE)="","",(VLOOKUP(C29,PARTICIPANTS!$C$3:$D$98,2,FALSE)))</f>
        <v/>
      </c>
      <c r="E29" s="35">
        <f>C29+4</f>
        <v>85</v>
      </c>
      <c r="F29" s="36" t="str">
        <f>IF(VLOOKUP(E29,PARTICIPANTS!$C$3:$D$98,2,FALSE)="","",(VLOOKUP(E29,PARTICIPANTS!$C$3:$D$98,2,FALSE)))</f>
        <v/>
      </c>
      <c r="G29" s="35">
        <f>E29+4</f>
        <v>89</v>
      </c>
      <c r="H29" s="36" t="str">
        <f>IF(VLOOKUP(G29,PARTICIPANTS!$C$3:$D$98,2,FALSE)="","",(VLOOKUP(G29,PARTICIPANTS!$C$3:$D$98,2,FALSE)))</f>
        <v/>
      </c>
      <c r="I29" s="35">
        <f>G29+4</f>
        <v>93</v>
      </c>
      <c r="J29" s="36" t="str">
        <f>IF(VLOOKUP(I29,PARTICIPANTS!$C$3:$D$98,2,FALSE)="","",(VLOOKUP(I29,PARTICIPANTS!$C$3:$D$98,2,FALSE)))</f>
        <v/>
      </c>
    </row>
    <row r="30" spans="3:10" s="37" customFormat="1" ht="15.75" hidden="1">
      <c r="C30" s="35">
        <v>82</v>
      </c>
      <c r="D30" s="36" t="str">
        <f>IF(VLOOKUP(C30,PARTICIPANTS!$C$3:$D$98,2,FALSE)="","",(VLOOKUP(C30,PARTICIPANTS!$C$3:$D$98,2,FALSE)))</f>
        <v/>
      </c>
      <c r="E30" s="35">
        <f t="shared" ref="E30:E31" si="11">C30+4</f>
        <v>86</v>
      </c>
      <c r="F30" s="36" t="str">
        <f>IF(VLOOKUP(E30,PARTICIPANTS!$C$3:$D$98,2,FALSE)="","",(VLOOKUP(E30,PARTICIPANTS!$C$3:$D$98,2,FALSE)))</f>
        <v/>
      </c>
      <c r="G30" s="35">
        <f t="shared" ref="G30:G32" si="12">E30+4</f>
        <v>90</v>
      </c>
      <c r="H30" s="36" t="str">
        <f>IF(VLOOKUP(G30,PARTICIPANTS!$C$3:$D$98,2,FALSE)="","",(VLOOKUP(G30,PARTICIPANTS!$C$3:$D$98,2,FALSE)))</f>
        <v/>
      </c>
      <c r="I30" s="35">
        <f t="shared" ref="I30:I32" si="13">G30+4</f>
        <v>94</v>
      </c>
      <c r="J30" s="36" t="str">
        <f>IF(VLOOKUP(I30,PARTICIPANTS!$C$3:$D$98,2,FALSE)="","",(VLOOKUP(I30,PARTICIPANTS!$C$3:$D$98,2,FALSE)))</f>
        <v/>
      </c>
    </row>
    <row r="31" spans="3:10" s="37" customFormat="1" ht="15.75" hidden="1">
      <c r="C31" s="35">
        <v>83</v>
      </c>
      <c r="D31" s="36" t="str">
        <f>IF(VLOOKUP(C31,PARTICIPANTS!$C$3:$D$98,2,FALSE)="","",(VLOOKUP(C31,PARTICIPANTS!$C$3:$D$98,2,FALSE)))</f>
        <v/>
      </c>
      <c r="E31" s="35">
        <f t="shared" si="11"/>
        <v>87</v>
      </c>
      <c r="F31" s="36" t="str">
        <f>IF(VLOOKUP(E31,PARTICIPANTS!$C$3:$D$98,2,FALSE)="","",(VLOOKUP(E31,PARTICIPANTS!$C$3:$D$98,2,FALSE)))</f>
        <v/>
      </c>
      <c r="G31" s="35">
        <f t="shared" si="12"/>
        <v>91</v>
      </c>
      <c r="H31" s="36" t="str">
        <f>IF(VLOOKUP(G31,PARTICIPANTS!$C$3:$D$98,2,FALSE)="","",(VLOOKUP(G31,PARTICIPANTS!$C$3:$D$98,2,FALSE)))</f>
        <v/>
      </c>
      <c r="I31" s="35">
        <f t="shared" si="13"/>
        <v>95</v>
      </c>
      <c r="J31" s="36" t="str">
        <f>IF(VLOOKUP(I31,PARTICIPANTS!$C$3:$D$98,2,FALSE)="","",(VLOOKUP(I31,PARTICIPANTS!$C$3:$D$98,2,FALSE)))</f>
        <v/>
      </c>
    </row>
    <row r="32" spans="3:10" s="37" customFormat="1" ht="15.75" hidden="1">
      <c r="C32" s="35">
        <v>84</v>
      </c>
      <c r="D32" s="36" t="str">
        <f>IF(VLOOKUP(C32,PARTICIPANTS!$C$3:$D$98,2,FALSE)="","",(VLOOKUP(C32,PARTICIPANTS!$C$3:$D$98,2,FALSE)))</f>
        <v/>
      </c>
      <c r="E32" s="35">
        <f>C32+4</f>
        <v>88</v>
      </c>
      <c r="F32" s="36" t="str">
        <f>IF(VLOOKUP(E32,PARTICIPANTS!$C$3:$D$98,2,FALSE)="","",(VLOOKUP(E32,PARTICIPANTS!$C$3:$D$98,2,FALSE)))</f>
        <v/>
      </c>
      <c r="G32" s="35">
        <f t="shared" si="12"/>
        <v>92</v>
      </c>
      <c r="H32" s="36" t="str">
        <f>IF(VLOOKUP(G32,PARTICIPANTS!$C$3:$D$98,2,FALSE)="","",(VLOOKUP(G32,PARTICIPANTS!$C$3:$D$98,2,FALSE)))</f>
        <v/>
      </c>
      <c r="I32" s="35">
        <f t="shared" si="13"/>
        <v>96</v>
      </c>
      <c r="J32" s="36" t="str">
        <f>IF(VLOOKUP(I32,PARTICIPANTS!$C$3:$D$98,2,FALSE)="","",(VLOOKUP(I32,PARTICIPANTS!$C$3:$D$98,2,FALSE)))</f>
        <v/>
      </c>
    </row>
    <row r="33" spans="3:10" s="37" customFormat="1" ht="15.75">
      <c r="C33" s="201"/>
      <c r="D33" s="202"/>
      <c r="E33" s="201"/>
      <c r="F33" s="202"/>
      <c r="G33" s="201"/>
      <c r="H33" s="202"/>
      <c r="I33" s="201"/>
      <c r="J33" s="202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E7" sqref="E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455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125" t="s">
        <v>2</v>
      </c>
      <c r="C2" s="474" t="s">
        <v>3</v>
      </c>
      <c r="D2" s="474"/>
      <c r="E2" s="475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71" t="str">
        <f>IF(GROUPS!J19="","",GROUPS!J19)</f>
        <v/>
      </c>
      <c r="D3" s="472"/>
      <c r="E3" s="473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69" t="str">
        <f>IF(GROUPS!J20="","",GROUPS!J20)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69" t="str">
        <f>IF(GROUPS!J21="","",GROUPS!J21)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70" t="str">
        <f>IF(GROUPS!J22="","",GROUPS!J22)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IF(C6="","",VLOOKUP(D9,$B$3:$E$6,2,FALSE))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IF(C5="","",VLOOKUP(D10,$B$3:$E$6,2,FALSE))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IF(C6="","",VLOOKUP(B13,$B$3:$E$6,2,FALSE))</f>
        <v/>
      </c>
      <c r="D13" s="156">
        <v>2</v>
      </c>
      <c r="E13" s="157" t="str">
        <f>IF(C5="","",VLOOKUP(D13,$B$3:$E$6,2,FALSE))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IF(C4="","",VLOOKUP(D14,$B$3:$E$6,2,FALSE))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IF(C5="","",VLOOKUP(B17,$B$3:$E$6,2,FALSE))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/>
      </c>
      <c r="D18" s="166">
        <v>2</v>
      </c>
      <c r="E18" s="167" t="str">
        <f>IF(C5="","",VLOOKUP(D18,$B$3:$E$6,2,FALSE))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2"/>
  <sheetViews>
    <sheetView zoomScale="90" zoomScaleNormal="90" workbookViewId="0">
      <selection activeCell="C12" sqref="C12:D14"/>
    </sheetView>
  </sheetViews>
  <sheetFormatPr defaultRowHeight="15"/>
  <cols>
    <col min="2" max="2" width="11.5703125" customWidth="1"/>
    <col min="4" max="4" width="31.4257812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2">
      <c r="C1" s="476" t="s">
        <v>61</v>
      </c>
      <c r="D1" s="477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66"/>
      <c r="AL1" s="66"/>
      <c r="AM1" s="76"/>
      <c r="AN1" s="77"/>
      <c r="AO1" s="192"/>
      <c r="AP1" s="192"/>
    </row>
    <row r="2" spans="2:42" ht="15.75" thickBot="1">
      <c r="B2" s="275" t="s">
        <v>125</v>
      </c>
      <c r="C2" s="275" t="s">
        <v>78</v>
      </c>
    </row>
    <row r="3" spans="2:42" ht="15.75">
      <c r="B3" s="246" t="s">
        <v>25</v>
      </c>
      <c r="C3" s="247">
        <v>1</v>
      </c>
      <c r="D3" s="241" t="str">
        <f>IF(' I'!$X$2="","",' I'!$X$2)</f>
        <v>Амелиа Николов (187)</v>
      </c>
    </row>
    <row r="4" spans="2:42" ht="16.5" thickBot="1">
      <c r="B4" s="248" t="s">
        <v>55</v>
      </c>
      <c r="C4" s="249">
        <v>2</v>
      </c>
      <c r="D4" s="242" t="str">
        <f>IF(' I'!$X$3="","",' I'!$X$3)</f>
        <v>Фани Јованоска (193)</v>
      </c>
    </row>
    <row r="5" spans="2:42" ht="15.75">
      <c r="B5" s="252" t="s">
        <v>27</v>
      </c>
      <c r="C5" s="244">
        <v>3</v>
      </c>
      <c r="D5" s="245" t="str">
        <f>IF(' II'!$X$2="","",' II'!$X$2)</f>
        <v>Ива Димитриевска (219)</v>
      </c>
    </row>
    <row r="6" spans="2:42" ht="16.5" thickBot="1">
      <c r="B6" s="253" t="s">
        <v>54</v>
      </c>
      <c r="C6" s="250">
        <v>4</v>
      </c>
      <c r="D6" s="251" t="str">
        <f>IF(' II'!$X$3="","",' II'!$X$3)</f>
        <v>Сара А.Стојановска (182)</v>
      </c>
    </row>
    <row r="7" spans="2:42" ht="15.75">
      <c r="B7" s="246" t="s">
        <v>29</v>
      </c>
      <c r="C7" s="247">
        <v>5</v>
      </c>
      <c r="D7" s="241" t="str">
        <f>IF(' III'!$X$2="","",' III'!$X$2)</f>
        <v>Ана Стојановска (181)</v>
      </c>
      <c r="F7" s="295">
        <v>1</v>
      </c>
      <c r="G7" s="122" t="str">
        <f>IF(F7="","",VLOOKUP(F7,$C$3:$D$8,2,FALSE))</f>
        <v>Амелиа Николов (187)</v>
      </c>
      <c r="H7" s="101"/>
      <c r="I7" s="101"/>
      <c r="J7" s="101"/>
      <c r="K7" s="101"/>
      <c r="L7" s="101"/>
      <c r="M7" s="101"/>
      <c r="N7" s="101"/>
      <c r="O7" s="19" t="str">
        <f>IF(H7="","",SUMPRODUCT(--(H7:N7&gt;H8:N8)))</f>
        <v/>
      </c>
    </row>
    <row r="8" spans="2:42" ht="16.5" thickBot="1">
      <c r="B8" s="248" t="s">
        <v>53</v>
      </c>
      <c r="C8" s="249">
        <v>6</v>
      </c>
      <c r="D8" s="242" t="str">
        <f>IF(' III'!$X$3="","",' III'!$X$3)</f>
        <v>Изабела Ковачовска (140)</v>
      </c>
      <c r="O8" s="294"/>
    </row>
    <row r="9" spans="2:42" ht="15.75">
      <c r="B9" s="78"/>
      <c r="C9" s="78"/>
      <c r="D9" s="74"/>
      <c r="O9" s="34"/>
      <c r="P9" s="102"/>
    </row>
    <row r="10" spans="2:42" ht="15.75">
      <c r="B10" s="78"/>
      <c r="C10" s="78"/>
      <c r="D10" s="74"/>
      <c r="O10" s="34"/>
      <c r="P10" s="102"/>
    </row>
    <row r="11" spans="2:42" ht="15.75">
      <c r="B11" s="78"/>
      <c r="C11" s="78"/>
      <c r="D11" s="74"/>
      <c r="P11" s="102"/>
    </row>
    <row r="12" spans="2:42" ht="15.75">
      <c r="B12" s="78"/>
      <c r="C12" s="78">
        <v>1</v>
      </c>
      <c r="D12" s="358" t="s">
        <v>605</v>
      </c>
      <c r="P12" s="102"/>
      <c r="AN12" s="61"/>
    </row>
    <row r="13" spans="2:42" ht="15.75">
      <c r="B13" s="78"/>
      <c r="C13" s="78">
        <v>3</v>
      </c>
      <c r="D13" s="358" t="s">
        <v>606</v>
      </c>
      <c r="P13" s="102"/>
      <c r="Q13" s="121" t="str">
        <f>G7</f>
        <v>Амелиа Николов (187)</v>
      </c>
      <c r="R13" s="101"/>
      <c r="S13" s="101"/>
      <c r="T13" s="101"/>
      <c r="U13" s="101"/>
      <c r="V13" s="101"/>
      <c r="W13" s="101"/>
      <c r="X13" s="101"/>
      <c r="Y13" s="19" t="str">
        <f>IF(R13="","",SUMPRODUCT(--(R13:X13&gt;R14:X14)))</f>
        <v/>
      </c>
      <c r="Z13" s="41"/>
      <c r="AK13" s="42"/>
      <c r="AL13" s="42"/>
      <c r="AM13" s="42"/>
      <c r="AN13" s="42"/>
      <c r="AO13" s="42"/>
      <c r="AP13" s="42"/>
    </row>
    <row r="14" spans="2:42" ht="15.75">
      <c r="B14" s="78"/>
      <c r="C14" s="78">
        <v>5</v>
      </c>
      <c r="D14" s="358" t="s">
        <v>607</v>
      </c>
      <c r="P14" s="108"/>
      <c r="Q14" s="121" t="str">
        <f>IF(O19="","",IF(O19&gt;O20,G19,G20))</f>
        <v/>
      </c>
      <c r="R14" s="101"/>
      <c r="S14" s="101"/>
      <c r="T14" s="101"/>
      <c r="U14" s="101"/>
      <c r="V14" s="101"/>
      <c r="W14" s="101"/>
      <c r="X14" s="101"/>
      <c r="Y14" s="19" t="str">
        <f>IF(R13="","",SUMPRODUCT(--(R13:X13&lt;R14:X14)))</f>
        <v/>
      </c>
      <c r="Z14" s="41"/>
    </row>
    <row r="15" spans="2:42" ht="15.75">
      <c r="C15" s="78"/>
      <c r="D15" s="74"/>
      <c r="P15" s="102"/>
      <c r="Y15" s="105"/>
      <c r="AN15" s="478" t="str">
        <f>IF(AJ25="","",IF(AJ25&gt;AJ26,AB25,AB26))</f>
        <v/>
      </c>
    </row>
    <row r="16" spans="2:42" ht="15.75">
      <c r="C16" s="78"/>
      <c r="D16" s="74"/>
      <c r="P16" s="102"/>
      <c r="Y16" s="106"/>
      <c r="AM16" s="478" t="str">
        <f>IF(AJ25="","",IF(AJ25&lt;AJ26,AB25,AB26))</f>
        <v/>
      </c>
      <c r="AN16" s="478"/>
      <c r="AO16" s="479" t="str">
        <f>IF(AJ25=AJ26,"",IF(AJ34=AJ35,AB34,IF(AJ34&gt;AJ35,AB34,AB35)))</f>
        <v/>
      </c>
    </row>
    <row r="17" spans="3:42" ht="15.75">
      <c r="C17" s="78"/>
      <c r="D17" s="74"/>
      <c r="P17" s="102"/>
      <c r="Y17" s="106"/>
      <c r="AJ17" s="34"/>
      <c r="AK17" s="42"/>
      <c r="AL17" s="42"/>
      <c r="AM17" s="478"/>
      <c r="AN17" s="478"/>
      <c r="AO17" s="479"/>
      <c r="AP17" s="42"/>
    </row>
    <row r="18" spans="3:42" ht="15.75">
      <c r="C18" s="78"/>
      <c r="D18" s="74"/>
      <c r="P18" s="102"/>
      <c r="Y18" s="106"/>
      <c r="AJ18" s="34"/>
      <c r="AM18" s="478"/>
      <c r="AO18" s="479"/>
    </row>
    <row r="19" spans="3:42" ht="16.5" thickBot="1">
      <c r="C19" s="78"/>
      <c r="D19" s="74"/>
      <c r="F19" s="295">
        <v>4</v>
      </c>
      <c r="G19" s="122" t="str">
        <f>IF(F19="","",VLOOKUP(F19,$C$3:$D$8,2,FALSE))</f>
        <v>Сара А.Стојановска (182)</v>
      </c>
      <c r="H19" s="101"/>
      <c r="I19" s="101"/>
      <c r="J19" s="101"/>
      <c r="K19" s="101"/>
      <c r="L19" s="101"/>
      <c r="M19" s="101"/>
      <c r="N19" s="101"/>
      <c r="O19" s="19" t="str">
        <f>IF(H19="","",SUMPRODUCT(--(H19:N19&gt;H20:N20)))</f>
        <v/>
      </c>
      <c r="Y19" s="106"/>
      <c r="AK19" s="49"/>
      <c r="AL19" s="49"/>
      <c r="AO19" s="480" t="str">
        <f>IF(AJ25=AJ26,"",IF(OR(AJ34&gt;AJ35,AJ34&lt;AJ35),"",AB35))</f>
        <v/>
      </c>
    </row>
    <row r="20" spans="3:42" ht="16.5" thickBot="1">
      <c r="C20" s="78"/>
      <c r="D20" s="74"/>
      <c r="F20" s="295">
        <v>6</v>
      </c>
      <c r="G20" s="122" t="str">
        <f>IF(F20="","",VLOOKUP(F20,$C$3:$D$8,2,FALSE))</f>
        <v>Изабела Ковачовска (140)</v>
      </c>
      <c r="H20" s="101"/>
      <c r="I20" s="101"/>
      <c r="J20" s="101"/>
      <c r="K20" s="101"/>
      <c r="L20" s="101"/>
      <c r="M20" s="101"/>
      <c r="N20" s="101"/>
      <c r="O20" s="19" t="str">
        <f>IF(H19="","",SUMPRODUCT(--(H19:N19&lt;H20:N20)))</f>
        <v/>
      </c>
      <c r="Y20" s="106"/>
      <c r="AK20" s="49"/>
      <c r="AL20" s="49"/>
      <c r="AN20" s="482" t="s">
        <v>58</v>
      </c>
      <c r="AO20" s="480"/>
    </row>
    <row r="21" spans="3:42" ht="16.5" thickBot="1">
      <c r="C21" s="78"/>
      <c r="D21" s="74"/>
      <c r="Y21" s="106"/>
      <c r="AK21" s="49"/>
      <c r="AL21" s="49"/>
      <c r="AM21" s="485" t="s">
        <v>59</v>
      </c>
      <c r="AN21" s="483"/>
      <c r="AO21" s="481"/>
      <c r="AP21" s="42"/>
    </row>
    <row r="22" spans="3:42" ht="15.75">
      <c r="C22" s="78"/>
      <c r="D22" s="74"/>
      <c r="Y22" s="106"/>
      <c r="AK22" s="49"/>
      <c r="AL22" s="49"/>
      <c r="AM22" s="486"/>
      <c r="AN22" s="483"/>
      <c r="AO22" s="488" t="s">
        <v>60</v>
      </c>
    </row>
    <row r="23" spans="3:42" ht="16.5" thickBot="1">
      <c r="C23" s="78"/>
      <c r="D23" s="74"/>
      <c r="Y23" s="106"/>
      <c r="AK23" s="49"/>
      <c r="AL23" s="49"/>
      <c r="AM23" s="487"/>
      <c r="AN23" s="484"/>
      <c r="AO23" s="489"/>
    </row>
    <row r="24" spans="3:42" ht="15.75">
      <c r="C24" s="78"/>
      <c r="D24" s="74"/>
      <c r="Y24" s="106"/>
      <c r="AK24" s="49"/>
      <c r="AL24" s="49"/>
    </row>
    <row r="25" spans="3:42" ht="15.75">
      <c r="C25" s="78"/>
      <c r="D25" s="74"/>
      <c r="O25" s="34"/>
      <c r="Y25" s="106"/>
      <c r="AB25" s="123" t="str">
        <f>IF(Y13="","",IF(Y13&gt;Y14,Q13,Q14))</f>
        <v/>
      </c>
      <c r="AC25" s="101"/>
      <c r="AD25" s="101"/>
      <c r="AE25" s="101"/>
      <c r="AF25" s="101"/>
      <c r="AG25" s="101"/>
      <c r="AH25" s="101"/>
      <c r="AI25" s="101"/>
      <c r="AJ25" s="19" t="str">
        <f>IF(AC25="","",SUMPRODUCT(--(AC25:AI25&gt;AC26:AI26)))</f>
        <v/>
      </c>
      <c r="AK25" s="49"/>
      <c r="AL25" s="49"/>
      <c r="AM25" s="42"/>
      <c r="AN25" s="42"/>
      <c r="AO25" s="42"/>
      <c r="AP25" s="42"/>
    </row>
    <row r="26" spans="3:42" ht="15.75">
      <c r="C26" s="78"/>
      <c r="D26" s="74"/>
      <c r="O26" s="34"/>
      <c r="Y26" s="106"/>
      <c r="Z26" s="104"/>
      <c r="AA26" s="89"/>
      <c r="AB26" s="123" t="str">
        <f>IF(Y37="","",IF(Y37&gt;Y38,Q37,Q38))</f>
        <v/>
      </c>
      <c r="AC26" s="101"/>
      <c r="AD26" s="101"/>
      <c r="AE26" s="101"/>
      <c r="AF26" s="101"/>
      <c r="AG26" s="101"/>
      <c r="AH26" s="101"/>
      <c r="AI26" s="101"/>
      <c r="AJ26" s="19" t="str">
        <f>IF(AC25="","",SUMPRODUCT(--(AC25:AI25&lt;AC26:AI26)))</f>
        <v/>
      </c>
      <c r="AK26" s="49"/>
      <c r="AL26" s="49"/>
    </row>
    <row r="27" spans="3:42" ht="15.75">
      <c r="C27" s="73"/>
      <c r="D27" s="74"/>
      <c r="Y27" s="106"/>
      <c r="AA27" s="53"/>
      <c r="AK27" s="49"/>
      <c r="AL27" s="491" t="s">
        <v>81</v>
      </c>
      <c r="AM27" s="492"/>
      <c r="AN27" s="492"/>
      <c r="AO27" s="492"/>
      <c r="AP27" s="493"/>
    </row>
    <row r="28" spans="3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494" t="str">
        <f>IF(AJ25="","",IF(AJ25&gt;AJ26,AB25,AB26))</f>
        <v/>
      </c>
      <c r="AO28" s="494"/>
      <c r="AP28" s="494"/>
    </row>
    <row r="29" spans="3:42" ht="15.75">
      <c r="C29" s="73"/>
      <c r="D29" s="74"/>
      <c r="Y29" s="106"/>
      <c r="AA29" s="53"/>
      <c r="AK29" s="49"/>
      <c r="AL29" s="116">
        <v>2</v>
      </c>
      <c r="AM29" s="117" t="s">
        <v>79</v>
      </c>
      <c r="AN29" s="495" t="str">
        <f>IF(AJ25="","",IF(AJ25&lt;AJ26,AB25,AB26))</f>
        <v/>
      </c>
      <c r="AO29" s="495"/>
      <c r="AP29" s="495"/>
    </row>
    <row r="30" spans="3:42" ht="15.75">
      <c r="C30" s="73"/>
      <c r="D30" s="74"/>
      <c r="E30" s="48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96" t="str">
        <f>IF(AJ25=AJ26,"",IF(AJ34=AJ35,AB34,IF(AJ34&gt;AJ35,AB34,AB35)))</f>
        <v/>
      </c>
      <c r="AO30" s="496"/>
      <c r="AP30" s="496"/>
    </row>
    <row r="31" spans="3:42" ht="15.75">
      <c r="C31" s="73"/>
      <c r="D31" s="74"/>
      <c r="E31" s="48"/>
      <c r="F31" s="295">
        <v>5</v>
      </c>
      <c r="G31" s="122" t="str">
        <f>IF(F31="","",VLOOKUP(F31,$C$3:$D$8,2,FALSE))</f>
        <v>Ана Стојановска (181)</v>
      </c>
      <c r="H31" s="101"/>
      <c r="I31" s="101"/>
      <c r="J31" s="101"/>
      <c r="K31" s="101"/>
      <c r="L31" s="101"/>
      <c r="M31" s="101"/>
      <c r="N31" s="101"/>
      <c r="O31" s="19" t="str">
        <f>IF(H31="","",SUMPRODUCT(--(H31:N31&gt;H32:N32)))</f>
        <v/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96" t="str">
        <f>IF(AJ25=AJ26,"",IF(AJ34=AJ35,AB35,IF(AJ34&lt;AJ35,AB34,AB35)))</f>
        <v/>
      </c>
      <c r="AO31" s="496"/>
      <c r="AP31" s="496"/>
    </row>
    <row r="32" spans="3:42" ht="15.75">
      <c r="C32" s="73"/>
      <c r="D32" s="74"/>
      <c r="E32" s="48"/>
      <c r="F32" s="295">
        <v>2</v>
      </c>
      <c r="G32" s="122" t="str">
        <f>IF(F32="","",VLOOKUP(F32,$C$3:$D$8,2,FALSE))</f>
        <v>Фани Јованоска (193)</v>
      </c>
      <c r="H32" s="101"/>
      <c r="I32" s="101"/>
      <c r="J32" s="101"/>
      <c r="K32" s="101"/>
      <c r="L32" s="101"/>
      <c r="M32" s="101"/>
      <c r="N32" s="101"/>
      <c r="O32" s="19" t="str">
        <f>IF(H31="","",SUMPRODUCT(--(H31:N31&lt;H32:N32)))</f>
        <v/>
      </c>
      <c r="Y32" s="106"/>
      <c r="AA32" s="53"/>
      <c r="AK32" s="49"/>
      <c r="AL32" s="113">
        <v>5</v>
      </c>
      <c r="AM32" s="114" t="s">
        <v>80</v>
      </c>
      <c r="AN32" s="497" t="str">
        <f>IF(O7="","",IF(O7&lt;O8,G7,G8))</f>
        <v/>
      </c>
      <c r="AO32" s="497"/>
      <c r="AP32" s="497"/>
    </row>
    <row r="33" spans="3:42" ht="15.75">
      <c r="C33" s="73"/>
      <c r="D33" s="74"/>
      <c r="E33" s="48"/>
      <c r="P33" s="102"/>
      <c r="Y33" s="106"/>
      <c r="AA33" s="53"/>
      <c r="AK33" s="49"/>
      <c r="AL33" s="113">
        <v>5</v>
      </c>
      <c r="AM33" s="114" t="s">
        <v>80</v>
      </c>
      <c r="AN33" s="497" t="str">
        <f>IF(O19="","",IF(O19&lt;O20,G19,G20))</f>
        <v/>
      </c>
      <c r="AO33" s="497"/>
      <c r="AP33" s="497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/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97" t="str">
        <f>IF(O31="","",IF(O31&lt;O32,G31,G32))</f>
        <v/>
      </c>
      <c r="AO34" s="497"/>
      <c r="AP34" s="497"/>
    </row>
    <row r="35" spans="3:42">
      <c r="P35" s="102"/>
      <c r="Y35" s="106"/>
      <c r="AB35" s="124" t="str">
        <f>IF(Y37="","",IF(Y37&lt;Y38,Q37,Q38))</f>
        <v/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87">
        <v>5</v>
      </c>
      <c r="AM35" s="188" t="s">
        <v>80</v>
      </c>
      <c r="AN35" s="498" t="str">
        <f>IF(O43="","",IF(O43&lt;O44,G43,G44))</f>
        <v/>
      </c>
      <c r="AO35" s="498"/>
      <c r="AP35" s="498"/>
    </row>
    <row r="36" spans="3:42">
      <c r="P36" s="102"/>
      <c r="Y36" s="107"/>
      <c r="AK36" s="49"/>
      <c r="AL36" s="190"/>
      <c r="AM36" s="191"/>
      <c r="AN36" s="499"/>
      <c r="AO36" s="499"/>
      <c r="AP36" s="499"/>
    </row>
    <row r="37" spans="3:42">
      <c r="C37" s="42"/>
      <c r="D37" s="42"/>
      <c r="P37" s="102"/>
      <c r="Q37" s="121" t="str">
        <f>IF(O31="","",IF(O31&gt;O32,G31,G32))</f>
        <v/>
      </c>
      <c r="R37" s="101"/>
      <c r="S37" s="101"/>
      <c r="T37" s="101"/>
      <c r="U37" s="101"/>
      <c r="V37" s="101"/>
      <c r="W37" s="101"/>
      <c r="X37" s="101"/>
      <c r="Y37" s="19" t="str">
        <f>IF(R37="","",SUMPRODUCT(--(R37:X37&gt;R38:X38)))</f>
        <v/>
      </c>
      <c r="Z37" s="41"/>
      <c r="AK37" s="49"/>
      <c r="AL37" s="189"/>
      <c r="AM37" s="75"/>
      <c r="AN37" s="490"/>
      <c r="AO37" s="490"/>
      <c r="AP37" s="490"/>
    </row>
    <row r="38" spans="3:42">
      <c r="P38" s="108"/>
      <c r="Q38" s="121" t="str">
        <f>G44</f>
        <v>Ива Димитриевска (219)</v>
      </c>
      <c r="R38" s="101"/>
      <c r="S38" s="101"/>
      <c r="T38" s="101"/>
      <c r="U38" s="101"/>
      <c r="V38" s="101"/>
      <c r="W38" s="101"/>
      <c r="X38" s="101"/>
      <c r="Y38" s="19" t="str">
        <f>IF(R37="","",SUMPRODUCT(--(R37:X37&lt;R38:X38)))</f>
        <v/>
      </c>
      <c r="Z38" s="41"/>
      <c r="AK38" s="49"/>
      <c r="AL38" s="189"/>
      <c r="AM38" s="75"/>
      <c r="AN38" s="490"/>
      <c r="AO38" s="490"/>
      <c r="AP38" s="490"/>
    </row>
    <row r="39" spans="3:42">
      <c r="P39" s="102"/>
      <c r="AK39" s="49"/>
      <c r="AL39" s="189"/>
      <c r="AM39" s="75"/>
      <c r="AN39" s="490"/>
      <c r="AO39" s="490"/>
      <c r="AP39" s="490"/>
    </row>
    <row r="40" spans="3:42">
      <c r="P40" s="102"/>
      <c r="AK40" s="49"/>
      <c r="AL40" s="189"/>
      <c r="AM40" s="75"/>
      <c r="AN40" s="490"/>
      <c r="AO40" s="490"/>
      <c r="AP40" s="490"/>
    </row>
    <row r="41" spans="3:42">
      <c r="C41" s="42"/>
      <c r="D41" s="42"/>
      <c r="O41" s="34"/>
      <c r="P41" s="102"/>
      <c r="AK41" s="49"/>
      <c r="AL41" s="189"/>
      <c r="AM41" s="75"/>
      <c r="AN41" s="490"/>
      <c r="AO41" s="490"/>
      <c r="AP41" s="490"/>
    </row>
    <row r="42" spans="3:42">
      <c r="E42" s="48"/>
      <c r="O42" s="34"/>
      <c r="P42" s="102"/>
      <c r="AK42" s="49"/>
      <c r="AL42" s="189"/>
      <c r="AM42" s="75"/>
      <c r="AN42" s="490"/>
      <c r="AO42" s="490"/>
      <c r="AP42" s="490"/>
    </row>
    <row r="43" spans="3:42">
      <c r="E43" s="48"/>
      <c r="O43" s="296"/>
      <c r="AK43" s="49"/>
      <c r="AL43" s="189"/>
      <c r="AM43" s="75"/>
      <c r="AN43" s="490"/>
      <c r="AO43" s="490"/>
      <c r="AP43" s="490"/>
    </row>
    <row r="44" spans="3:42">
      <c r="E44" s="48"/>
      <c r="F44" s="295">
        <v>3</v>
      </c>
      <c r="G44" s="122" t="str">
        <f>IF(F44="","",VLOOKUP(F44,$C$3:$D$8,2,FALSE))</f>
        <v>Ива Димитриевска (219)</v>
      </c>
      <c r="H44" s="101"/>
      <c r="I44" s="101"/>
      <c r="J44" s="101"/>
      <c r="K44" s="101"/>
      <c r="L44" s="101"/>
      <c r="M44" s="101"/>
      <c r="N44" s="101"/>
      <c r="O44" s="19" t="str">
        <f>IF(H43="","",SUMPRODUCT(--(H43:N43&lt;H44:N44)))</f>
        <v/>
      </c>
      <c r="AK44" s="49"/>
      <c r="AL44" s="49"/>
    </row>
    <row r="45" spans="3:42">
      <c r="C45" s="42"/>
      <c r="D45" s="42"/>
      <c r="E45" s="48"/>
      <c r="AK45" s="49"/>
      <c r="AL45" s="49"/>
      <c r="AM45" s="42"/>
      <c r="AN45" s="42"/>
      <c r="AO45" s="42"/>
      <c r="AP45" s="42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3:42">
      <c r="C49" s="42"/>
      <c r="D49" s="42"/>
      <c r="AJ49" s="34"/>
      <c r="AK49" s="42"/>
      <c r="AL49" s="42"/>
      <c r="AM49" s="42"/>
      <c r="AN49" s="42"/>
      <c r="AO49" s="42"/>
      <c r="AP49" s="42"/>
    </row>
    <row r="50" spans="3:42">
      <c r="AM50" s="75"/>
      <c r="AN50" s="490"/>
      <c r="AO50" s="490"/>
      <c r="AP50" s="490"/>
    </row>
    <row r="51" spans="3:42">
      <c r="AM51" s="75"/>
      <c r="AN51" s="490"/>
      <c r="AO51" s="490"/>
      <c r="AP51" s="490"/>
    </row>
    <row r="52" spans="3:42">
      <c r="AM52" s="75"/>
      <c r="AN52" s="490"/>
      <c r="AO52" s="490"/>
      <c r="AP52" s="490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U52"/>
  <sheetViews>
    <sheetView workbookViewId="0">
      <selection activeCell="AG26" sqref="AG26"/>
    </sheetView>
  </sheetViews>
  <sheetFormatPr defaultRowHeight="15"/>
  <cols>
    <col min="2" max="2" width="13" customWidth="1"/>
    <col min="4" max="4" width="31.42578125" customWidth="1"/>
    <col min="5" max="5" width="3.7109375" customWidth="1"/>
    <col min="6" max="6" width="8.85546875" style="257"/>
    <col min="7" max="7" width="31.42578125" style="74" customWidth="1"/>
    <col min="8" max="15" width="3" style="74" customWidth="1"/>
    <col min="16" max="16" width="8.85546875" style="74"/>
    <col min="17" max="17" width="31.42578125" style="74" customWidth="1"/>
    <col min="18" max="25" width="3.140625" style="74" customWidth="1"/>
    <col min="26" max="26" width="4.5703125" style="74" customWidth="1"/>
    <col min="27" max="27" width="4.5703125" style="49" customWidth="1"/>
    <col min="28" max="28" width="31.42578125" style="74" customWidth="1"/>
    <col min="29" max="36" width="3" style="74" customWidth="1"/>
    <col min="39" max="41" width="31.42578125" customWidth="1"/>
  </cols>
  <sheetData>
    <row r="1" spans="2:47" s="66" customFormat="1">
      <c r="C1" s="500" t="s">
        <v>61</v>
      </c>
      <c r="D1" s="477"/>
      <c r="F1" s="72" t="s">
        <v>78</v>
      </c>
      <c r="G1" s="67" t="s">
        <v>21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98"/>
      <c r="Q1" s="67" t="s">
        <v>22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9" t="s">
        <v>19</v>
      </c>
      <c r="Z1" s="103"/>
      <c r="AA1" s="94"/>
      <c r="AB1" s="67" t="s">
        <v>23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M1" s="76"/>
      <c r="AN1" s="77"/>
      <c r="AO1" s="192"/>
      <c r="AP1" s="192"/>
      <c r="AQ1" s="192"/>
      <c r="AR1" s="192"/>
      <c r="AS1" s="192"/>
      <c r="AT1" s="192"/>
      <c r="AU1" s="193"/>
    </row>
    <row r="2" spans="2:47" ht="15.75" thickBot="1">
      <c r="B2" s="275" t="s">
        <v>125</v>
      </c>
      <c r="C2" s="275" t="s">
        <v>78</v>
      </c>
    </row>
    <row r="3" spans="2:47" ht="15.75">
      <c r="B3" s="63" t="s">
        <v>25</v>
      </c>
      <c r="C3" s="63">
        <v>1</v>
      </c>
      <c r="D3" s="25" t="str">
        <f>IF(' I'!$X$2="","",' I'!$X$2)</f>
        <v>Амелиа Николов (187)</v>
      </c>
    </row>
    <row r="4" spans="2:47" ht="16.5" thickBot="1">
      <c r="B4" s="64" t="s">
        <v>55</v>
      </c>
      <c r="C4" s="64">
        <v>2</v>
      </c>
      <c r="D4" s="26" t="str">
        <f>IF(' I'!$X$3="","",' I'!$X$3)</f>
        <v>Фани Јованоска (193)</v>
      </c>
    </row>
    <row r="5" spans="2:47" ht="15.75">
      <c r="B5" s="64" t="s">
        <v>27</v>
      </c>
      <c r="C5" s="64">
        <v>3</v>
      </c>
      <c r="D5" s="29" t="str">
        <f>IF(' II'!$X$2="","",' II'!$X$2)</f>
        <v>Ива Димитриевска (219)</v>
      </c>
    </row>
    <row r="6" spans="2:47" ht="16.5" thickBot="1">
      <c r="B6" s="64" t="s">
        <v>54</v>
      </c>
      <c r="C6" s="64">
        <v>4</v>
      </c>
      <c r="D6" s="30" t="str">
        <f>IF(' II'!$X$3="","",' II'!$X$3)</f>
        <v>Сара А.Стојановска (182)</v>
      </c>
    </row>
    <row r="7" spans="2:47" ht="15.75">
      <c r="B7" s="64" t="s">
        <v>29</v>
      </c>
      <c r="C7" s="64">
        <v>5</v>
      </c>
      <c r="D7" s="25" t="str">
        <f>IF(' III'!$X$2="","",' III'!$X$2)</f>
        <v>Ана Стојановска (181)</v>
      </c>
      <c r="F7" s="357">
        <v>1</v>
      </c>
      <c r="G7" s="177" t="str">
        <f>IF(F7="","",VLOOKUP(F7,$C$3:$D$10,2,FALSE))</f>
        <v>Амелиа Николов (187)</v>
      </c>
      <c r="H7" s="101">
        <v>11</v>
      </c>
      <c r="I7" s="101">
        <v>11</v>
      </c>
      <c r="J7" s="101">
        <v>11</v>
      </c>
      <c r="K7" s="101"/>
      <c r="L7" s="101"/>
      <c r="M7" s="101"/>
      <c r="N7" s="101"/>
      <c r="O7" s="19">
        <f>IF(H7="","",SUMPRODUCT(--(H7:N7&gt;H8:N8)))</f>
        <v>3</v>
      </c>
    </row>
    <row r="8" spans="2:47" ht="16.5" thickBot="1">
      <c r="B8" s="64" t="s">
        <v>53</v>
      </c>
      <c r="C8" s="64">
        <v>6</v>
      </c>
      <c r="D8" s="26" t="str">
        <f>IF(' III'!$X$3="","",' III'!$X$3)</f>
        <v>Изабела Ковачовска (140)</v>
      </c>
      <c r="F8" s="357">
        <v>6</v>
      </c>
      <c r="G8" s="177" t="str">
        <f>IF(F8="","",VLOOKUP(F8,$C$3:$D$10,2,FALSE))</f>
        <v>Изабела Ковачовска (140)</v>
      </c>
      <c r="H8" s="101">
        <v>5</v>
      </c>
      <c r="I8" s="101">
        <v>3</v>
      </c>
      <c r="J8" s="101">
        <v>6</v>
      </c>
      <c r="K8" s="101"/>
      <c r="L8" s="101"/>
      <c r="M8" s="101"/>
      <c r="N8" s="101"/>
      <c r="O8" s="19">
        <f>IF(H7="","",SUMPRODUCT(--(H7:N7&lt;H8:N8)))</f>
        <v>0</v>
      </c>
    </row>
    <row r="9" spans="2:47" ht="15.75">
      <c r="B9" s="64" t="s">
        <v>30</v>
      </c>
      <c r="C9" s="64">
        <v>7</v>
      </c>
      <c r="D9" s="29" t="str">
        <f>IF(IV!$X$2="","",IV!$X$2)</f>
        <v>Софија Хасану (194)</v>
      </c>
      <c r="O9" s="34"/>
      <c r="P9" s="102"/>
    </row>
    <row r="10" spans="2:47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O10" s="34"/>
      <c r="P10" s="102"/>
    </row>
    <row r="11" spans="2:47" ht="15.75">
      <c r="B11" s="78"/>
      <c r="C11" s="78"/>
      <c r="D11" s="74"/>
      <c r="P11" s="102"/>
    </row>
    <row r="12" spans="2:47" ht="15.75">
      <c r="B12" s="78"/>
      <c r="C12" s="78"/>
      <c r="D12" s="74"/>
      <c r="P12" s="102"/>
      <c r="AN12" s="61"/>
    </row>
    <row r="13" spans="2:47" s="42" customFormat="1" ht="15.75">
      <c r="B13" s="78"/>
      <c r="C13" s="78"/>
      <c r="D13" s="74"/>
      <c r="F13" s="257"/>
      <c r="G13" s="74"/>
      <c r="H13" s="74"/>
      <c r="I13" s="74"/>
      <c r="J13" s="74"/>
      <c r="K13" s="74"/>
      <c r="L13" s="74"/>
      <c r="M13" s="74"/>
      <c r="N13" s="74"/>
      <c r="O13" s="74"/>
      <c r="P13" s="102"/>
      <c r="Q13" s="121" t="str">
        <f>IF(O7="","",IF(O7&gt;O8,G7,G8))</f>
        <v>Амелиа Николов (187)</v>
      </c>
      <c r="R13" s="101">
        <v>4</v>
      </c>
      <c r="S13" s="101">
        <v>5</v>
      </c>
      <c r="T13" s="101">
        <v>11</v>
      </c>
      <c r="U13" s="101">
        <v>11</v>
      </c>
      <c r="V13" s="101">
        <v>15</v>
      </c>
      <c r="W13" s="101"/>
      <c r="X13" s="101"/>
      <c r="Y13" s="19">
        <f>IF(R13="","",SUMPRODUCT(--(R13:X13&gt;R14:X14)))</f>
        <v>2</v>
      </c>
      <c r="Z13" s="41"/>
      <c r="AA13" s="49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47" ht="15.75">
      <c r="B14" s="78"/>
      <c r="C14" s="78">
        <v>1</v>
      </c>
      <c r="D14" s="358" t="s">
        <v>605</v>
      </c>
      <c r="P14" s="108"/>
      <c r="Q14" s="121" t="str">
        <f>IF(O19="","",IF(O19&gt;O20,G19,G20))</f>
        <v>Софија Хасану (194)</v>
      </c>
      <c r="R14" s="101">
        <v>11</v>
      </c>
      <c r="S14" s="101">
        <v>11</v>
      </c>
      <c r="T14" s="101">
        <v>9</v>
      </c>
      <c r="U14" s="101">
        <v>7</v>
      </c>
      <c r="V14" s="101">
        <v>17</v>
      </c>
      <c r="W14" s="101"/>
      <c r="X14" s="101"/>
      <c r="Y14" s="19">
        <f>IF(R13="","",SUMPRODUCT(--(R13:X13&lt;R14:X14)))</f>
        <v>3</v>
      </c>
      <c r="Z14" s="41"/>
    </row>
    <row r="15" spans="2:47" ht="15.75">
      <c r="B15" s="78"/>
      <c r="C15" s="78">
        <v>3</v>
      </c>
      <c r="D15" s="358" t="s">
        <v>606</v>
      </c>
      <c r="P15" s="102"/>
      <c r="Y15" s="105"/>
      <c r="AN15" s="478" t="str">
        <f>IF(AJ25="","",IF(AJ25&gt;AJ26,AB25,AB26))</f>
        <v>Ива Димитриевска (219)</v>
      </c>
    </row>
    <row r="16" spans="2:47" ht="15.75">
      <c r="B16" s="78"/>
      <c r="C16" s="78">
        <v>5</v>
      </c>
      <c r="D16" s="358" t="s">
        <v>607</v>
      </c>
      <c r="P16" s="102"/>
      <c r="Y16" s="106"/>
      <c r="AM16" s="478" t="str">
        <f>IF(AJ25="","",IF(AJ25&lt;AJ26,AB25,AB26))</f>
        <v>Софија Хасану (194)</v>
      </c>
      <c r="AN16" s="478"/>
      <c r="AO16" s="479" t="str">
        <f>IF(AJ25=AJ26,"",IF(AJ34=AJ35,AB34,IF(AJ34&gt;AJ35,AB34,AB35)))</f>
        <v>Амелиа Николов (187)</v>
      </c>
    </row>
    <row r="17" spans="1:42" s="42" customFormat="1" ht="15.75">
      <c r="B17" s="78"/>
      <c r="C17" s="78">
        <v>7</v>
      </c>
      <c r="D17" s="358" t="s">
        <v>608</v>
      </c>
      <c r="F17" s="257"/>
      <c r="G17" s="74"/>
      <c r="H17" s="74"/>
      <c r="I17" s="74"/>
      <c r="J17" s="74"/>
      <c r="K17" s="74"/>
      <c r="L17" s="74"/>
      <c r="M17" s="74"/>
      <c r="N17" s="74"/>
      <c r="O17" s="74"/>
      <c r="P17" s="102"/>
      <c r="Q17" s="74"/>
      <c r="R17" s="74"/>
      <c r="S17" s="74"/>
      <c r="T17" s="74"/>
      <c r="U17" s="74"/>
      <c r="V17" s="74"/>
      <c r="W17" s="74"/>
      <c r="X17" s="74"/>
      <c r="Y17" s="106"/>
      <c r="Z17" s="74"/>
      <c r="AA17" s="49"/>
      <c r="AB17" s="74"/>
      <c r="AC17" s="74"/>
      <c r="AD17" s="74"/>
      <c r="AE17" s="74"/>
      <c r="AF17" s="74"/>
      <c r="AG17" s="74"/>
      <c r="AH17" s="74"/>
      <c r="AI17" s="74"/>
      <c r="AJ17" s="34"/>
      <c r="AM17" s="478"/>
      <c r="AN17" s="478"/>
      <c r="AO17" s="479"/>
    </row>
    <row r="18" spans="1:42" ht="15.75">
      <c r="B18" s="78"/>
      <c r="C18" s="78"/>
      <c r="D18" s="74"/>
      <c r="P18" s="102"/>
      <c r="Y18" s="106"/>
      <c r="AJ18" s="34"/>
      <c r="AM18" s="478"/>
      <c r="AO18" s="479"/>
    </row>
    <row r="19" spans="1:42" ht="16.5" thickBot="1">
      <c r="A19" s="49"/>
      <c r="B19" s="49"/>
      <c r="C19" s="78"/>
      <c r="D19" s="74"/>
      <c r="F19" s="357">
        <v>4</v>
      </c>
      <c r="G19" s="177" t="str">
        <f>IF(F19="","",VLOOKUP(F19,$C$3:$D$10,2,FALSE))</f>
        <v>Сара А.Стојановска (182)</v>
      </c>
      <c r="H19" s="101">
        <v>7</v>
      </c>
      <c r="I19" s="101">
        <v>5</v>
      </c>
      <c r="J19" s="101">
        <v>10</v>
      </c>
      <c r="K19" s="101"/>
      <c r="L19" s="101"/>
      <c r="M19" s="101"/>
      <c r="N19" s="101"/>
      <c r="O19" s="19">
        <f>IF(H19="","",SUMPRODUCT(--(H19:N19&gt;H20:N20)))</f>
        <v>0</v>
      </c>
      <c r="Y19" s="106"/>
      <c r="AK19" s="49"/>
      <c r="AL19" s="49"/>
      <c r="AO19" s="480" t="str">
        <f>IF(AJ25=AJ26,"",IF(OR(AJ34&gt;AJ35,AJ34&lt;AJ35),"",AB35))</f>
        <v>Ана Стојановска (181)</v>
      </c>
    </row>
    <row r="20" spans="1:42" ht="16.5" thickBot="1">
      <c r="A20" s="49"/>
      <c r="B20" s="49"/>
      <c r="C20" s="78"/>
      <c r="D20" s="352">
        <v>5.7</v>
      </c>
      <c r="F20" s="357">
        <v>7</v>
      </c>
      <c r="G20" s="177" t="str">
        <f>IF(F20="","",VLOOKUP(F20,$C$3:$D$10,2,FALSE))</f>
        <v>Софија Хасану (194)</v>
      </c>
      <c r="H20" s="101">
        <v>11</v>
      </c>
      <c r="I20" s="101">
        <v>11</v>
      </c>
      <c r="J20" s="101">
        <v>12</v>
      </c>
      <c r="K20" s="101"/>
      <c r="L20" s="101"/>
      <c r="M20" s="101"/>
      <c r="N20" s="101"/>
      <c r="O20" s="19">
        <f>IF(H19="","",SUMPRODUCT(--(H19:N19&lt;H20:N20)))</f>
        <v>3</v>
      </c>
      <c r="Y20" s="106"/>
      <c r="AK20" s="49"/>
      <c r="AL20" s="49"/>
      <c r="AN20" s="482" t="s">
        <v>58</v>
      </c>
      <c r="AO20" s="480"/>
    </row>
    <row r="21" spans="1:42" s="42" customFormat="1" ht="16.149999999999999" customHeight="1" thickBot="1">
      <c r="A21" s="49"/>
      <c r="B21" s="49"/>
      <c r="C21" s="501" t="s">
        <v>609</v>
      </c>
      <c r="D21" s="501"/>
      <c r="F21" s="25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106"/>
      <c r="Z21" s="74"/>
      <c r="AA21" s="49"/>
      <c r="AB21" s="74"/>
      <c r="AC21" s="74"/>
      <c r="AD21" s="74"/>
      <c r="AE21" s="74"/>
      <c r="AF21" s="74"/>
      <c r="AG21" s="74"/>
      <c r="AH21" s="74"/>
      <c r="AI21" s="74"/>
      <c r="AJ21" s="74"/>
      <c r="AK21" s="49"/>
      <c r="AL21" s="49"/>
      <c r="AM21" s="485" t="s">
        <v>59</v>
      </c>
      <c r="AN21" s="483"/>
      <c r="AO21" s="481"/>
    </row>
    <row r="22" spans="1:42" ht="15.6" customHeight="1">
      <c r="A22" s="49"/>
      <c r="B22" s="49"/>
      <c r="C22" s="501"/>
      <c r="D22" s="501"/>
      <c r="Y22" s="106"/>
      <c r="AK22" s="49"/>
      <c r="AL22" s="49"/>
      <c r="AM22" s="486"/>
      <c r="AN22" s="483"/>
      <c r="AO22" s="488" t="s">
        <v>60</v>
      </c>
    </row>
    <row r="23" spans="1:42" ht="16.149999999999999" customHeight="1" thickBot="1">
      <c r="A23" s="49"/>
      <c r="B23" s="49"/>
      <c r="C23" s="501"/>
      <c r="D23" s="501"/>
      <c r="Y23" s="106"/>
      <c r="AK23" s="49"/>
      <c r="AL23" s="49"/>
      <c r="AM23" s="487"/>
      <c r="AN23" s="484"/>
      <c r="AO23" s="489"/>
    </row>
    <row r="24" spans="1:42" ht="15.6" customHeight="1">
      <c r="A24" s="49"/>
      <c r="B24" s="49"/>
      <c r="C24" s="501"/>
      <c r="D24" s="501"/>
      <c r="Y24" s="106"/>
      <c r="AK24" s="49"/>
      <c r="AL24" s="49"/>
    </row>
    <row r="25" spans="1:42" s="42" customFormat="1" ht="15.75">
      <c r="A25" s="49"/>
      <c r="B25" s="49"/>
      <c r="C25" s="78"/>
      <c r="D25" s="74"/>
      <c r="F25" s="257"/>
      <c r="G25" s="74"/>
      <c r="H25" s="74"/>
      <c r="I25" s="74"/>
      <c r="J25" s="74"/>
      <c r="K25" s="74"/>
      <c r="L25" s="74"/>
      <c r="M25" s="74"/>
      <c r="N25" s="74"/>
      <c r="O25" s="34"/>
      <c r="P25" s="74"/>
      <c r="Q25" s="74"/>
      <c r="R25" s="74"/>
      <c r="S25" s="74"/>
      <c r="T25" s="74"/>
      <c r="U25" s="74"/>
      <c r="V25" s="74"/>
      <c r="W25" s="74"/>
      <c r="X25" s="74"/>
      <c r="Y25" s="106"/>
      <c r="Z25" s="74"/>
      <c r="AA25" s="49"/>
      <c r="AB25" s="123" t="str">
        <f>IF(Y13="","",IF(Y13&gt;Y14,Q13,Q14))</f>
        <v>Софија Хасану (194)</v>
      </c>
      <c r="AC25" s="101">
        <v>5</v>
      </c>
      <c r="AD25" s="101">
        <v>3</v>
      </c>
      <c r="AE25" s="101">
        <v>9</v>
      </c>
      <c r="AF25" s="101"/>
      <c r="AG25" s="101"/>
      <c r="AH25" s="101"/>
      <c r="AI25" s="101"/>
      <c r="AJ25" s="19">
        <f>IF(AC25="","",SUMPRODUCT(--(AC25:AI25&gt;AC26:AI26)))</f>
        <v>0</v>
      </c>
      <c r="AK25" s="49"/>
      <c r="AL25" s="49"/>
    </row>
    <row r="26" spans="1:42" ht="15.75">
      <c r="A26" s="49"/>
      <c r="B26" s="49"/>
      <c r="C26" s="78"/>
      <c r="D26" s="74"/>
      <c r="O26" s="34"/>
      <c r="Y26" s="106"/>
      <c r="Z26" s="104"/>
      <c r="AA26" s="89"/>
      <c r="AB26" s="123" t="str">
        <f>IF(Y37="","",IF(Y37&gt;Y38,Q37,Q38))</f>
        <v>Ива Димитриевска (219)</v>
      </c>
      <c r="AC26" s="101">
        <v>11</v>
      </c>
      <c r="AD26" s="101">
        <v>11</v>
      </c>
      <c r="AE26" s="101">
        <v>11</v>
      </c>
      <c r="AF26" s="101"/>
      <c r="AG26" s="101"/>
      <c r="AH26" s="101"/>
      <c r="AI26" s="101"/>
      <c r="AJ26" s="19">
        <f>IF(AC25="","",SUMPRODUCT(--(AC25:AI25&lt;AC26:AI26)))</f>
        <v>3</v>
      </c>
      <c r="AK26" s="49"/>
      <c r="AL26" s="49"/>
    </row>
    <row r="27" spans="1:42" ht="15.75">
      <c r="C27" s="73"/>
      <c r="D27" s="74"/>
      <c r="Y27" s="106"/>
      <c r="AA27" s="53"/>
      <c r="AK27" s="49"/>
      <c r="AL27" s="491" t="s">
        <v>81</v>
      </c>
      <c r="AM27" s="492"/>
      <c r="AN27" s="492"/>
      <c r="AO27" s="492"/>
      <c r="AP27" s="493"/>
    </row>
    <row r="28" spans="1:42" ht="15.75">
      <c r="C28" s="73"/>
      <c r="D28" s="74"/>
      <c r="Y28" s="106"/>
      <c r="AA28" s="53"/>
      <c r="AK28" s="49"/>
      <c r="AL28" s="349">
        <v>1</v>
      </c>
      <c r="AM28" s="350" t="s">
        <v>82</v>
      </c>
      <c r="AN28" s="494" t="str">
        <f>IF(AJ25="","",IF(AJ25&gt;AJ26,AB25,AB26))</f>
        <v>Ива Димитриевска (219)</v>
      </c>
      <c r="AO28" s="494"/>
      <c r="AP28" s="494"/>
    </row>
    <row r="29" spans="1:42" s="42" customFormat="1" ht="15.75">
      <c r="C29" s="73"/>
      <c r="D29" s="74"/>
      <c r="F29" s="25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06"/>
      <c r="Z29" s="74"/>
      <c r="AA29" s="53"/>
      <c r="AB29" s="74"/>
      <c r="AC29" s="74"/>
      <c r="AD29" s="74"/>
      <c r="AE29" s="74"/>
      <c r="AF29" s="74"/>
      <c r="AG29" s="74"/>
      <c r="AH29" s="74"/>
      <c r="AI29" s="74"/>
      <c r="AJ29" s="74"/>
      <c r="AK29" s="49"/>
      <c r="AL29" s="116">
        <v>2</v>
      </c>
      <c r="AM29" s="117" t="s">
        <v>79</v>
      </c>
      <c r="AN29" s="495" t="str">
        <f>IF(AJ25="","",IF(AJ25&lt;AJ26,AB25,AB26))</f>
        <v>Софија Хасану (194)</v>
      </c>
      <c r="AO29" s="495"/>
      <c r="AP29" s="495"/>
    </row>
    <row r="30" spans="1:42" ht="15.75">
      <c r="C30" s="73"/>
      <c r="D30" s="74"/>
      <c r="Y30" s="106"/>
      <c r="AA30" s="53"/>
      <c r="AB30" s="58" t="s">
        <v>56</v>
      </c>
      <c r="AK30" s="49"/>
      <c r="AL30" s="112">
        <v>3</v>
      </c>
      <c r="AM30" s="22" t="str">
        <f>IF(AJ34="","Semi-Finalist","Third Place")</f>
        <v>Semi-Finalist</v>
      </c>
      <c r="AN30" s="496" t="str">
        <f>IF(AJ25=AJ26,"",IF(AJ34=AJ35,AB34,IF(AJ34&gt;AJ35,AB34,AB35)))</f>
        <v>Амелиа Николов (187)</v>
      </c>
      <c r="AO30" s="496"/>
      <c r="AP30" s="496"/>
    </row>
    <row r="31" spans="1:42" ht="15.75">
      <c r="C31" s="73"/>
      <c r="D31" s="352">
        <v>5.7</v>
      </c>
      <c r="F31" s="357">
        <v>5</v>
      </c>
      <c r="G31" s="177" t="str">
        <f>IF(F31="","",VLOOKUP(F31,$C$3:$D$10,2,FALSE))</f>
        <v>Ана Стојановска (181)</v>
      </c>
      <c r="H31" s="101">
        <v>7</v>
      </c>
      <c r="I31" s="101">
        <v>11</v>
      </c>
      <c r="J31" s="101">
        <v>5</v>
      </c>
      <c r="K31" s="101">
        <v>11</v>
      </c>
      <c r="L31" s="101">
        <v>11</v>
      </c>
      <c r="M31" s="101"/>
      <c r="N31" s="101"/>
      <c r="O31" s="19">
        <f>IF(H31="","",SUMPRODUCT(--(H31:N31&gt;H32:N32)))</f>
        <v>3</v>
      </c>
      <c r="Y31" s="106"/>
      <c r="AA31" s="53"/>
      <c r="AK31" s="49"/>
      <c r="AL31" s="115" t="str">
        <f>IF(AJ35="","3","4")</f>
        <v>3</v>
      </c>
      <c r="AM31" s="22" t="str">
        <f>IF(AJ35="","Semi-Finalist","Fourth Place")</f>
        <v>Semi-Finalist</v>
      </c>
      <c r="AN31" s="496" t="str">
        <f>IF(AJ25=AJ26,"",IF(AJ34=AJ35,AB35,IF(AJ34&lt;AJ35,AB34,AB35)))</f>
        <v>Ана Стојановска (181)</v>
      </c>
      <c r="AO31" s="496"/>
      <c r="AP31" s="496"/>
    </row>
    <row r="32" spans="1:42" ht="15.75">
      <c r="C32" s="73"/>
      <c r="D32" s="74"/>
      <c r="F32" s="357">
        <v>2</v>
      </c>
      <c r="G32" s="177" t="str">
        <f>IF(F32="","",VLOOKUP(F32,$C$3:$D$10,2,FALSE))</f>
        <v>Фани Јованоска (193)</v>
      </c>
      <c r="H32" s="101">
        <v>11</v>
      </c>
      <c r="I32" s="101">
        <v>9</v>
      </c>
      <c r="J32" s="101">
        <v>11</v>
      </c>
      <c r="K32" s="101">
        <v>7</v>
      </c>
      <c r="L32" s="101">
        <v>5</v>
      </c>
      <c r="M32" s="101"/>
      <c r="N32" s="101"/>
      <c r="O32" s="19">
        <f>IF(H31="","",SUMPRODUCT(--(H31:N31&lt;H32:N32)))</f>
        <v>2</v>
      </c>
      <c r="Y32" s="106"/>
      <c r="AA32" s="53"/>
      <c r="AK32" s="49"/>
      <c r="AL32" s="113">
        <v>5</v>
      </c>
      <c r="AM32" s="114" t="s">
        <v>80</v>
      </c>
      <c r="AN32" s="497" t="str">
        <f>IF(O7="","",IF(O7&lt;O8,G7,G8))</f>
        <v>Изабела Ковачовска (140)</v>
      </c>
      <c r="AO32" s="497"/>
      <c r="AP32" s="497"/>
    </row>
    <row r="33" spans="3:42" s="42" customFormat="1" ht="15.75">
      <c r="C33" s="73"/>
      <c r="D33" s="74"/>
      <c r="F33" s="257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106"/>
      <c r="Z33" s="74"/>
      <c r="AA33" s="53"/>
      <c r="AB33" s="74"/>
      <c r="AC33" s="74"/>
      <c r="AD33" s="74"/>
      <c r="AE33" s="74"/>
      <c r="AF33" s="74"/>
      <c r="AG33" s="74"/>
      <c r="AH33" s="74"/>
      <c r="AI33" s="74"/>
      <c r="AJ33" s="74"/>
      <c r="AK33" s="49"/>
      <c r="AL33" s="113">
        <v>5</v>
      </c>
      <c r="AM33" s="114" t="s">
        <v>80</v>
      </c>
      <c r="AN33" s="497" t="str">
        <f>IF(O19="","",IF(O19&lt;O20,G19,G20))</f>
        <v>Сара А.Стојановска (182)</v>
      </c>
      <c r="AO33" s="497"/>
      <c r="AP33" s="497"/>
    </row>
    <row r="34" spans="3:42" ht="15.75">
      <c r="C34" s="73"/>
      <c r="D34" s="74"/>
      <c r="P34" s="102"/>
      <c r="Y34" s="106"/>
      <c r="AA34" s="86"/>
      <c r="AB34" s="124" t="str">
        <f>IF(Y13="","",IF(Y13&lt;Y14,Q13,Q14))</f>
        <v>Амелиа Николов (187)</v>
      </c>
      <c r="AC34" s="101"/>
      <c r="AD34" s="101"/>
      <c r="AE34" s="101"/>
      <c r="AF34" s="101"/>
      <c r="AG34" s="101"/>
      <c r="AH34" s="101"/>
      <c r="AI34" s="101"/>
      <c r="AJ34" s="19" t="str">
        <f>IF(AC34="","",SUMPRODUCT(--(AC34:AI34&gt;AC35:AI35)))</f>
        <v/>
      </c>
      <c r="AK34" s="49"/>
      <c r="AL34" s="113">
        <v>5</v>
      </c>
      <c r="AM34" s="114" t="s">
        <v>80</v>
      </c>
      <c r="AN34" s="497" t="str">
        <f>IF(O31="","",IF(O31&lt;O32,G31,G32))</f>
        <v>Фани Јованоска (193)</v>
      </c>
      <c r="AO34" s="497"/>
      <c r="AP34" s="497"/>
    </row>
    <row r="35" spans="3:42">
      <c r="P35" s="102"/>
      <c r="Y35" s="106"/>
      <c r="AB35" s="124" t="str">
        <f>IF(Y37="","",IF(Y37&lt;Y38,Q37,Q38))</f>
        <v>Ана Стојановска (181)</v>
      </c>
      <c r="AC35" s="101"/>
      <c r="AD35" s="101"/>
      <c r="AE35" s="101"/>
      <c r="AF35" s="101"/>
      <c r="AG35" s="101"/>
      <c r="AH35" s="101"/>
      <c r="AI35" s="101"/>
      <c r="AJ35" s="19" t="str">
        <f>IF(AC34="","",SUMPRODUCT(--(AC34:AI34&lt;AC35:AI35)))</f>
        <v/>
      </c>
      <c r="AK35" s="49"/>
      <c r="AL35" s="113">
        <v>5</v>
      </c>
      <c r="AM35" s="114" t="s">
        <v>80</v>
      </c>
      <c r="AN35" s="497" t="str">
        <f>IF(O43="","",IF(O43&lt;O44,G43,G44))</f>
        <v>Сара С.Стојановска (183)</v>
      </c>
      <c r="AO35" s="497"/>
      <c r="AP35" s="497"/>
    </row>
    <row r="36" spans="3:42">
      <c r="P36" s="102"/>
      <c r="Y36" s="107"/>
      <c r="AK36" s="49"/>
      <c r="AL36" s="189"/>
      <c r="AM36" s="75"/>
      <c r="AN36" s="490"/>
      <c r="AO36" s="490"/>
      <c r="AP36" s="490"/>
    </row>
    <row r="37" spans="3:42" s="42" customFormat="1">
      <c r="F37" s="257"/>
      <c r="G37" s="74"/>
      <c r="H37" s="74"/>
      <c r="I37" s="74"/>
      <c r="J37" s="74"/>
      <c r="K37" s="74"/>
      <c r="L37" s="74"/>
      <c r="M37" s="74"/>
      <c r="N37" s="74"/>
      <c r="O37" s="74"/>
      <c r="P37" s="102"/>
      <c r="Q37" s="121" t="str">
        <f>IF(O31="","",IF(O31&gt;O32,G31,G32))</f>
        <v>Ана Стојановска (181)</v>
      </c>
      <c r="R37" s="101">
        <v>8</v>
      </c>
      <c r="S37" s="101">
        <v>6</v>
      </c>
      <c r="T37" s="101">
        <v>4</v>
      </c>
      <c r="U37" s="101"/>
      <c r="V37" s="101"/>
      <c r="W37" s="101"/>
      <c r="X37" s="101"/>
      <c r="Y37" s="19">
        <f>IF(R37="","",SUMPRODUCT(--(R37:X37&gt;R38:X38)))</f>
        <v>0</v>
      </c>
      <c r="Z37" s="41"/>
      <c r="AA37" s="49"/>
      <c r="AB37" s="74"/>
      <c r="AC37" s="74"/>
      <c r="AD37" s="74"/>
      <c r="AE37" s="74"/>
      <c r="AF37" s="74"/>
      <c r="AG37" s="74"/>
      <c r="AH37" s="74"/>
      <c r="AI37" s="74"/>
      <c r="AJ37" s="74"/>
      <c r="AK37" s="49"/>
      <c r="AL37" s="189"/>
      <c r="AM37" s="75"/>
      <c r="AN37" s="490"/>
      <c r="AO37" s="490"/>
      <c r="AP37" s="490"/>
    </row>
    <row r="38" spans="3:42">
      <c r="P38" s="108"/>
      <c r="Q38" s="121" t="str">
        <f>IF(O43="","",IF(O43&gt;O44,G43,G44))</f>
        <v>Ива Димитриевска (219)</v>
      </c>
      <c r="R38" s="101">
        <v>11</v>
      </c>
      <c r="S38" s="101">
        <v>11</v>
      </c>
      <c r="T38" s="101">
        <v>11</v>
      </c>
      <c r="U38" s="101"/>
      <c r="V38" s="101"/>
      <c r="W38" s="101"/>
      <c r="X38" s="101"/>
      <c r="Y38" s="19">
        <f>IF(R37="","",SUMPRODUCT(--(R37:X37&lt;R38:X38)))</f>
        <v>3</v>
      </c>
      <c r="Z38" s="41"/>
      <c r="AK38" s="49"/>
      <c r="AL38" s="189"/>
      <c r="AM38" s="75"/>
      <c r="AN38" s="490"/>
      <c r="AO38" s="490"/>
      <c r="AP38" s="490"/>
    </row>
    <row r="39" spans="3:42">
      <c r="P39" s="102"/>
      <c r="AK39" s="49"/>
      <c r="AL39" s="189"/>
      <c r="AM39" s="75"/>
      <c r="AN39" s="490"/>
      <c r="AO39" s="490"/>
      <c r="AP39" s="490"/>
    </row>
    <row r="40" spans="3:42">
      <c r="P40" s="102"/>
      <c r="AK40" s="49"/>
      <c r="AL40" s="189"/>
      <c r="AM40" s="75"/>
      <c r="AN40" s="490"/>
      <c r="AO40" s="490"/>
      <c r="AP40" s="490"/>
    </row>
    <row r="41" spans="3:42" s="42" customFormat="1">
      <c r="F41" s="257"/>
      <c r="G41" s="74"/>
      <c r="H41" s="74"/>
      <c r="I41" s="74"/>
      <c r="J41" s="74"/>
      <c r="K41" s="74"/>
      <c r="L41" s="74"/>
      <c r="M41" s="74"/>
      <c r="N41" s="74"/>
      <c r="O41" s="34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49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189"/>
      <c r="AM41" s="75"/>
      <c r="AN41" s="490"/>
      <c r="AO41" s="490"/>
      <c r="AP41" s="490"/>
    </row>
    <row r="42" spans="3:42">
      <c r="O42" s="34"/>
      <c r="P42" s="102"/>
      <c r="AK42" s="49"/>
      <c r="AL42" s="189"/>
      <c r="AM42" s="75"/>
      <c r="AN42" s="490"/>
      <c r="AO42" s="490"/>
      <c r="AP42" s="490"/>
    </row>
    <row r="43" spans="3:42">
      <c r="F43" s="357">
        <v>8</v>
      </c>
      <c r="G43" s="177" t="str">
        <f>IF(F43="","",VLOOKUP(F43,$C$3:$D$10,2,FALSE))</f>
        <v>Сара С.Стојановска (183)</v>
      </c>
      <c r="H43" s="101">
        <v>11</v>
      </c>
      <c r="I43" s="101">
        <v>9</v>
      </c>
      <c r="J43" s="101">
        <v>11</v>
      </c>
      <c r="K43" s="101">
        <v>3</v>
      </c>
      <c r="L43" s="101">
        <v>7</v>
      </c>
      <c r="M43" s="101"/>
      <c r="N43" s="101"/>
      <c r="O43" s="19">
        <f>IF(H43="","",SUMPRODUCT(--(H43:N43&gt;H44:N44)))</f>
        <v>2</v>
      </c>
      <c r="AK43" s="49"/>
      <c r="AL43" s="189"/>
      <c r="AM43" s="75"/>
      <c r="AN43" s="490"/>
      <c r="AO43" s="490"/>
      <c r="AP43" s="490"/>
    </row>
    <row r="44" spans="3:42">
      <c r="F44" s="357">
        <v>3</v>
      </c>
      <c r="G44" s="177" t="str">
        <f>IF(F44="","",VLOOKUP(F44,$C$3:$D$10,2,FALSE))</f>
        <v>Ива Димитриевска (219)</v>
      </c>
      <c r="H44" s="101">
        <v>4</v>
      </c>
      <c r="I44" s="101">
        <v>11</v>
      </c>
      <c r="J44" s="101">
        <v>7</v>
      </c>
      <c r="K44" s="101">
        <v>11</v>
      </c>
      <c r="L44" s="101">
        <v>11</v>
      </c>
      <c r="M44" s="101"/>
      <c r="N44" s="101"/>
      <c r="O44" s="19">
        <f>IF(H43="","",SUMPRODUCT(--(H43:N43&lt;H44:N44)))</f>
        <v>3</v>
      </c>
      <c r="AK44" s="49"/>
      <c r="AL44" s="49"/>
    </row>
    <row r="45" spans="3:42" s="42" customFormat="1">
      <c r="F45" s="257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49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49"/>
    </row>
    <row r="46" spans="3:42">
      <c r="AK46" s="49"/>
      <c r="AL46" s="49"/>
    </row>
    <row r="47" spans="3:42">
      <c r="AK47" s="49"/>
      <c r="AL47" s="49"/>
    </row>
    <row r="48" spans="3:42">
      <c r="AK48" s="49"/>
      <c r="AL48" s="49"/>
    </row>
    <row r="49" spans="6:42" s="42" customFormat="1">
      <c r="F49" s="257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49"/>
      <c r="AB49" s="74"/>
      <c r="AC49" s="74"/>
      <c r="AD49" s="74"/>
      <c r="AE49" s="74"/>
      <c r="AF49" s="74"/>
      <c r="AG49" s="74"/>
      <c r="AH49" s="74"/>
      <c r="AI49" s="74"/>
      <c r="AJ49" s="34"/>
    </row>
    <row r="50" spans="6:42">
      <c r="AM50" s="75"/>
      <c r="AN50" s="490"/>
      <c r="AO50" s="490"/>
      <c r="AP50" s="490"/>
    </row>
    <row r="51" spans="6:42">
      <c r="AM51" s="75"/>
      <c r="AN51" s="490"/>
      <c r="AO51" s="490"/>
      <c r="AP51" s="490"/>
    </row>
    <row r="52" spans="6:42">
      <c r="AM52" s="75"/>
      <c r="AN52" s="490"/>
      <c r="AO52" s="490"/>
      <c r="AP52" s="490"/>
    </row>
  </sheetData>
  <mergeCells count="29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Z52"/>
  <sheetViews>
    <sheetView topLeftCell="A16" workbookViewId="0">
      <selection activeCell="D31" sqref="D31"/>
    </sheetView>
  </sheetViews>
  <sheetFormatPr defaultRowHeight="15"/>
  <cols>
    <col min="2" max="2" width="11.5703125" customWidth="1"/>
    <col min="4" max="4" width="31.4257812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2">
      <c r="C1" s="476" t="s">
        <v>61</v>
      </c>
      <c r="D1" s="477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U1" s="66"/>
      <c r="AV1" s="66"/>
      <c r="AW1" s="76"/>
      <c r="AX1" s="77"/>
      <c r="AY1" s="192"/>
      <c r="AZ1" s="192"/>
    </row>
    <row r="2" spans="2:52" ht="15.75" thickBot="1">
      <c r="B2" s="275" t="s">
        <v>125</v>
      </c>
      <c r="C2" s="275" t="s">
        <v>78</v>
      </c>
    </row>
    <row r="3" spans="2:52" ht="15.75">
      <c r="B3" s="252" t="s">
        <v>25</v>
      </c>
      <c r="C3" s="244">
        <v>1</v>
      </c>
      <c r="D3" s="241" t="str">
        <f>IF(' I'!$X$2="","",' I'!$X$2)</f>
        <v>Амелиа Николов (187)</v>
      </c>
      <c r="F3" s="78"/>
    </row>
    <row r="4" spans="2:52" ht="16.5" thickBot="1">
      <c r="B4" s="248" t="s">
        <v>55</v>
      </c>
      <c r="C4" s="249">
        <v>2</v>
      </c>
      <c r="D4" s="242" t="str">
        <f>IF(' I'!$X$3="","",' I'!$X$3)</f>
        <v>Фани Јованоска (193)</v>
      </c>
      <c r="F4" s="185"/>
      <c r="G4" s="186"/>
      <c r="H4" s="186"/>
      <c r="I4" s="186"/>
      <c r="J4" s="186"/>
      <c r="K4" s="186"/>
      <c r="L4" s="186"/>
      <c r="M4" s="186"/>
      <c r="N4" s="186"/>
      <c r="O4" s="85"/>
    </row>
    <row r="5" spans="2:52" ht="15.75">
      <c r="B5" s="252" t="s">
        <v>27</v>
      </c>
      <c r="C5" s="244">
        <v>3</v>
      </c>
      <c r="D5" s="245" t="str">
        <f>IF(' II'!$X$2="","",' II'!$X$2)</f>
        <v>Ива Димитриевска (219)</v>
      </c>
      <c r="F5" s="181">
        <v>1</v>
      </c>
      <c r="G5" s="182" t="str">
        <f>IF(F5="","",VLOOKUP(F5,$C$3:$D$18,2,FALSE))</f>
        <v>Амелиа Николов (187)</v>
      </c>
      <c r="H5" s="183"/>
      <c r="I5" s="183"/>
      <c r="J5" s="183"/>
      <c r="K5" s="183"/>
      <c r="L5" s="183"/>
      <c r="M5" s="183"/>
      <c r="N5" s="183"/>
      <c r="O5" s="184" t="str">
        <f>IF(H4="","",SUMPRODUCT(--(H4:N4&lt;H5:N5)))</f>
        <v/>
      </c>
    </row>
    <row r="6" spans="2:52" ht="16.5" thickBot="1">
      <c r="B6" s="253" t="s">
        <v>54</v>
      </c>
      <c r="C6" s="250">
        <v>4</v>
      </c>
      <c r="D6" s="251" t="str">
        <f>IF(' II'!$X$3="","",' II'!$X$3)</f>
        <v>Сара А.Стојановска (182)</v>
      </c>
      <c r="F6" s="179"/>
      <c r="O6" s="34"/>
      <c r="P6" s="102"/>
    </row>
    <row r="7" spans="2:52" ht="15.75">
      <c r="B7" s="246" t="s">
        <v>29</v>
      </c>
      <c r="C7" s="247">
        <v>5</v>
      </c>
      <c r="D7" s="241" t="str">
        <f>IF(' III'!$X$2="","",' III'!$X$2)</f>
        <v>Ана Стојановска (181)</v>
      </c>
      <c r="F7" s="179"/>
      <c r="P7" s="102"/>
      <c r="Q7" s="122" t="str">
        <f>G5</f>
        <v>Амелиа Николов (187)</v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2" ht="16.5" thickBot="1">
      <c r="B8" s="248" t="s">
        <v>53</v>
      </c>
      <c r="C8" s="249">
        <v>6</v>
      </c>
      <c r="D8" s="242" t="str">
        <f>IF(' III'!$X$3="","",' III'!$X$3)</f>
        <v>Изабела Ковачовска (140)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2" ht="15.75">
      <c r="B9" s="252" t="s">
        <v>30</v>
      </c>
      <c r="C9" s="244">
        <v>7</v>
      </c>
      <c r="D9" s="245" t="str">
        <f>IF(IV!$X$2="","",IV!$X$2)</f>
        <v>Софија Хасану (194)</v>
      </c>
      <c r="F9" s="179"/>
      <c r="P9" s="102"/>
      <c r="Y9" s="34"/>
      <c r="Z9" s="102"/>
    </row>
    <row r="10" spans="2:52" ht="16.5" thickBot="1">
      <c r="B10" s="253" t="s">
        <v>52</v>
      </c>
      <c r="C10" s="250">
        <v>8</v>
      </c>
      <c r="D10" s="251" t="str">
        <f>IF(IV!$X$3="","",IV!$X$3)</f>
        <v>Сара С.Стојановска (183)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2" ht="15.75">
      <c r="B11" s="246" t="s">
        <v>31</v>
      </c>
      <c r="C11" s="247">
        <v>9</v>
      </c>
      <c r="D11" s="241" t="str">
        <f>IF(V!$X$2="","",V!$X$2)</f>
        <v/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2" ht="16.5" thickBot="1">
      <c r="B12" s="248" t="s">
        <v>51</v>
      </c>
      <c r="C12" s="249">
        <v>10</v>
      </c>
      <c r="D12" s="242" t="str">
        <f>IF(V!$X$3="","",V!$X$3)</f>
        <v/>
      </c>
      <c r="F12" s="179"/>
      <c r="Z12" s="102"/>
      <c r="AX12" s="61"/>
    </row>
    <row r="13" spans="2:52" ht="15.75">
      <c r="B13" s="252" t="s">
        <v>32</v>
      </c>
      <c r="C13" s="244">
        <v>11</v>
      </c>
      <c r="D13" s="245" t="str">
        <f>IF(VI!$X$2="","",VI!$X$2)</f>
        <v/>
      </c>
      <c r="F13" s="179"/>
      <c r="O13" s="3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U13" s="42"/>
      <c r="AV13" s="42"/>
      <c r="AW13" s="42"/>
      <c r="AX13" s="42"/>
      <c r="AY13" s="42"/>
      <c r="AZ13" s="42"/>
    </row>
    <row r="14" spans="2:52" ht="16.5" thickBot="1">
      <c r="B14" s="248" t="s">
        <v>50</v>
      </c>
      <c r="C14" s="249">
        <v>12</v>
      </c>
      <c r="D14" s="243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2" ht="15.75">
      <c r="C15" s="78"/>
      <c r="D15" s="74"/>
      <c r="F15" s="179"/>
      <c r="Z15" s="102"/>
      <c r="AI15" s="105"/>
      <c r="AX15" s="478" t="str">
        <f>IF(AT25="","",IF(AT25&gt;AT26,AL25,AL26))</f>
        <v/>
      </c>
    </row>
    <row r="16" spans="2:52" ht="15.75">
      <c r="C16" s="78"/>
      <c r="D16" s="74"/>
      <c r="F16" s="185"/>
      <c r="G16" s="186"/>
      <c r="H16" s="186"/>
      <c r="I16" s="186"/>
      <c r="J16" s="186"/>
      <c r="K16" s="186"/>
      <c r="L16" s="186"/>
      <c r="M16" s="186"/>
      <c r="N16" s="186"/>
      <c r="O16" s="85"/>
      <c r="Z16" s="102"/>
      <c r="AI16" s="106"/>
      <c r="AW16" s="478" t="str">
        <f>IF(AT25="","",IF(AT25&lt;AT26,AL25,AL26))</f>
        <v/>
      </c>
      <c r="AX16" s="478"/>
      <c r="AY16" s="479" t="str">
        <f>IF(AT25=AT26,"",IF(AT34=AT35,AL34,IF(AT34&gt;AT35,AL34,AL35)))</f>
        <v/>
      </c>
    </row>
    <row r="17" spans="3:52" ht="15.75">
      <c r="C17" s="78"/>
      <c r="D17" s="74"/>
      <c r="E17" t="s">
        <v>711</v>
      </c>
      <c r="F17" s="181"/>
      <c r="G17" s="182" t="str">
        <f>IF(F17="","",VLOOKUP(F17,$C$3:$D$18,2,FALSE))</f>
        <v/>
      </c>
      <c r="H17" s="183"/>
      <c r="I17" s="183"/>
      <c r="J17" s="183"/>
      <c r="K17" s="183"/>
      <c r="L17" s="183"/>
      <c r="M17" s="183"/>
      <c r="N17" s="183"/>
      <c r="O17" s="184" t="str">
        <f>IF(H16="","",SUMPRODUCT(--(H16:N16&lt;H17:N17)))</f>
        <v/>
      </c>
      <c r="Z17" s="102"/>
      <c r="AI17" s="106"/>
      <c r="AT17" s="34"/>
      <c r="AU17" s="42"/>
      <c r="AV17" s="42"/>
      <c r="AW17" s="478"/>
      <c r="AX17" s="478"/>
      <c r="AY17" s="479"/>
      <c r="AZ17" s="42"/>
    </row>
    <row r="18" spans="3:52" ht="15.75">
      <c r="C18" s="78"/>
      <c r="D18" s="74"/>
      <c r="F18" s="178"/>
      <c r="G18" s="177" t="str">
        <f>IF(F18="","",VLOOKUP(F18,$C$3:$D$18,2,FALSE))</f>
        <v/>
      </c>
      <c r="H18" s="101"/>
      <c r="I18" s="101"/>
      <c r="J18" s="101"/>
      <c r="K18" s="101"/>
      <c r="L18" s="101"/>
      <c r="M18" s="101"/>
      <c r="N18" s="101"/>
      <c r="O18" s="19" t="str">
        <f>IF(H18="","",SUMPRODUCT(--(H18:N18&gt;H19:N19)))</f>
        <v/>
      </c>
      <c r="P18" s="102"/>
      <c r="Z18" s="102"/>
      <c r="AI18" s="106"/>
      <c r="AT18" s="34"/>
      <c r="AW18" s="478"/>
      <c r="AY18" s="479"/>
    </row>
    <row r="19" spans="3:52" ht="16.5" thickBot="1">
      <c r="C19" s="78"/>
      <c r="D19" s="74"/>
      <c r="F19" s="179"/>
      <c r="P19" s="102"/>
      <c r="Q19" s="122" t="str">
        <f>G17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80" t="str">
        <f>IF(AT25=AT26,"",IF(OR(AT34&gt;AT35,AT34&lt;AT35),"",AL35))</f>
        <v/>
      </c>
    </row>
    <row r="20" spans="3:52" ht="16.5" thickBot="1"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2" t="s">
        <v>58</v>
      </c>
      <c r="AY20" s="480"/>
    </row>
    <row r="21" spans="3:52" ht="16.5" thickBot="1">
      <c r="C21" s="78"/>
      <c r="D21" s="74"/>
      <c r="F21" s="179"/>
      <c r="O21" s="34"/>
      <c r="P21" s="102"/>
      <c r="AI21" s="106"/>
      <c r="AU21" s="49"/>
      <c r="AV21" s="49"/>
      <c r="AW21" s="505" t="s">
        <v>59</v>
      </c>
      <c r="AX21" s="503"/>
      <c r="AY21" s="481"/>
      <c r="AZ21" s="42"/>
    </row>
    <row r="22" spans="3:52" ht="15.75">
      <c r="C22" s="78"/>
      <c r="D22" s="74"/>
      <c r="F22" s="390"/>
      <c r="G22" s="391" t="str">
        <f>IF(F22="","",VLOOKUP(F22,$C$3:$D$18,2,FALSE))</f>
        <v/>
      </c>
      <c r="H22" s="266"/>
      <c r="I22" s="266"/>
      <c r="J22" s="266"/>
      <c r="K22" s="266"/>
      <c r="L22" s="266"/>
      <c r="M22" s="266"/>
      <c r="N22" s="266"/>
      <c r="O22" s="392" t="str">
        <f>IF(H22="","",SUMPRODUCT(--(H22:N22&gt;H23:N23)))</f>
        <v/>
      </c>
      <c r="AI22" s="106"/>
      <c r="AU22" s="49"/>
      <c r="AV22" s="49"/>
      <c r="AW22" s="506"/>
      <c r="AX22" s="503"/>
      <c r="AY22" s="508" t="s">
        <v>60</v>
      </c>
    </row>
    <row r="23" spans="3:52" ht="16.5" thickBot="1">
      <c r="C23" s="78"/>
      <c r="D23" s="74"/>
      <c r="E23" t="s">
        <v>710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07"/>
      <c r="AX23" s="504"/>
      <c r="AY23" s="509"/>
    </row>
    <row r="24" spans="3:52" ht="15.75">
      <c r="C24" s="78"/>
      <c r="D24" s="74"/>
      <c r="F24" s="179"/>
      <c r="AI24" s="106"/>
      <c r="AU24" s="49"/>
      <c r="AV24" s="49"/>
    </row>
    <row r="25" spans="3:52" ht="15.75">
      <c r="C25" s="78"/>
      <c r="D25" s="74"/>
      <c r="F25" s="179"/>
      <c r="Y25" s="34"/>
      <c r="AI25" s="106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  <c r="AW25" s="42"/>
      <c r="AX25" s="42"/>
      <c r="AY25" s="42"/>
      <c r="AZ25" s="42"/>
    </row>
    <row r="26" spans="3:52" ht="15.75">
      <c r="C26" s="78"/>
      <c r="D26" s="74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3:52" ht="15.75">
      <c r="C27" s="73"/>
      <c r="D27" s="74"/>
      <c r="F27" s="78"/>
      <c r="AI27" s="106"/>
      <c r="AK27" s="53"/>
      <c r="AU27" s="49"/>
      <c r="AV27" s="491" t="s">
        <v>81</v>
      </c>
      <c r="AW27" s="492"/>
      <c r="AX27" s="492"/>
      <c r="AY27" s="492"/>
      <c r="AZ27" s="493"/>
    </row>
    <row r="28" spans="3:52" ht="15.75">
      <c r="C28" s="73"/>
      <c r="D28" s="74"/>
      <c r="F28" s="185"/>
      <c r="G28" s="186"/>
      <c r="H28" s="186"/>
      <c r="I28" s="186"/>
      <c r="J28" s="186"/>
      <c r="K28" s="186"/>
      <c r="L28" s="186"/>
      <c r="M28" s="186"/>
      <c r="N28" s="186"/>
      <c r="O28" s="85"/>
      <c r="AI28" s="106"/>
      <c r="AK28" s="53"/>
      <c r="AU28" s="49"/>
      <c r="AV28" s="110">
        <v>1</v>
      </c>
      <c r="AW28" s="111" t="s">
        <v>82</v>
      </c>
      <c r="AX28" s="510" t="str">
        <f>IF(AT25="","",IF(AT25&gt;AT26,AL25,AL26))</f>
        <v/>
      </c>
      <c r="AY28" s="510"/>
      <c r="AZ28" s="510"/>
    </row>
    <row r="29" spans="3:52" ht="15.75">
      <c r="C29" s="73"/>
      <c r="D29" s="74"/>
      <c r="E29" t="s">
        <v>710</v>
      </c>
      <c r="F29" s="181"/>
      <c r="G29" s="182" t="str">
        <f>IF(F29="","",VLOOKUP(F29,$C$3:$D$18,2,FALSE))</f>
        <v/>
      </c>
      <c r="H29" s="183"/>
      <c r="I29" s="183"/>
      <c r="J29" s="183"/>
      <c r="K29" s="183"/>
      <c r="L29" s="183"/>
      <c r="M29" s="183"/>
      <c r="N29" s="183"/>
      <c r="O29" s="184" t="str">
        <f>IF(H28="","",SUMPRODUCT(--(H28:N28&lt;H29:N29)))</f>
        <v/>
      </c>
      <c r="AI29" s="106"/>
      <c r="AK29" s="53"/>
      <c r="AU29" s="49"/>
      <c r="AV29" s="116">
        <v>2</v>
      </c>
      <c r="AW29" s="117" t="s">
        <v>79</v>
      </c>
      <c r="AX29" s="495" t="str">
        <f>IF(AT25="","",IF(AT25&lt;AT26,AL25,AL26))</f>
        <v/>
      </c>
      <c r="AY29" s="495"/>
      <c r="AZ29" s="495"/>
    </row>
    <row r="30" spans="3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96" t="str">
        <f>IF(AT25=AT26,"",IF(AT34=AT35,AL34,IF(AT34&gt;AT35,AL34,AL35)))</f>
        <v/>
      </c>
      <c r="AY30" s="496"/>
      <c r="AZ30" s="496"/>
    </row>
    <row r="31" spans="3:52" ht="15.75">
      <c r="C31" s="73"/>
      <c r="D31" s="74"/>
      <c r="F31" s="179"/>
      <c r="P31" s="102"/>
      <c r="Q31" s="122" t="str">
        <f>G29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96" t="str">
        <f>IF(AT25=AT26,"",IF(AT34=AT35,AL35,IF(AT34&lt;AT35,AL34,AL35)))</f>
        <v/>
      </c>
      <c r="AY31" s="496"/>
      <c r="AZ31" s="496"/>
    </row>
    <row r="32" spans="3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97" t="str">
        <f>IF(Y7="","",IF(Y7&lt;Y8,Q7,Q8))</f>
        <v/>
      </c>
      <c r="AY32" s="497"/>
      <c r="AZ32" s="497"/>
    </row>
    <row r="33" spans="3:52" ht="15.75">
      <c r="C33" s="73"/>
      <c r="D33" s="74"/>
      <c r="F33" s="179"/>
      <c r="P33" s="102"/>
      <c r="Z33" s="102"/>
      <c r="AI33" s="106"/>
      <c r="AK33" s="53"/>
      <c r="AU33" s="49"/>
      <c r="AV33" s="113">
        <v>5</v>
      </c>
      <c r="AW33" s="114" t="s">
        <v>80</v>
      </c>
      <c r="AX33" s="497" t="str">
        <f>IF(Y19="","",IF(Y19&lt;Y20,Q19,Q20))</f>
        <v/>
      </c>
      <c r="AY33" s="497"/>
      <c r="AZ33" s="497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97" t="str">
        <f>IF(Y31="","",IF(Y31&lt;Y32,Q31,Q32))</f>
        <v/>
      </c>
      <c r="AY34" s="497"/>
      <c r="AZ34" s="497"/>
    </row>
    <row r="35" spans="3:52">
      <c r="E35" t="s">
        <v>711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87">
        <v>5</v>
      </c>
      <c r="AW35" s="188" t="s">
        <v>80</v>
      </c>
      <c r="AX35" s="498" t="str">
        <f>IF(Y43="","",IF(Y43&lt;Y44,Q43,Q44))</f>
        <v/>
      </c>
      <c r="AY35" s="498"/>
      <c r="AZ35" s="498"/>
    </row>
    <row r="36" spans="3:52">
      <c r="F36" s="179"/>
      <c r="Z36" s="102"/>
      <c r="AI36" s="107"/>
      <c r="AU36" s="49"/>
      <c r="AV36" s="190"/>
      <c r="AW36" s="191"/>
      <c r="AX36" s="499"/>
      <c r="AY36" s="499"/>
      <c r="AZ36" s="499"/>
    </row>
    <row r="37" spans="3:52">
      <c r="C37" s="42"/>
      <c r="D37" s="42"/>
      <c r="F37" s="179"/>
      <c r="O37" s="3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U37" s="49"/>
      <c r="AV37" s="189"/>
      <c r="AW37" s="75"/>
      <c r="AX37" s="490"/>
      <c r="AY37" s="490"/>
      <c r="AZ37" s="490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89"/>
      <c r="AW38" s="75"/>
      <c r="AX38" s="490"/>
      <c r="AY38" s="490"/>
      <c r="AZ38" s="490"/>
    </row>
    <row r="39" spans="3:52">
      <c r="F39" s="179"/>
      <c r="Z39" s="102"/>
      <c r="AU39" s="49"/>
      <c r="AV39" s="189"/>
      <c r="AW39" s="75"/>
      <c r="AX39" s="490"/>
      <c r="AY39" s="490"/>
      <c r="AZ39" s="490"/>
    </row>
    <row r="40" spans="3:52" ht="15.75">
      <c r="F40" s="185"/>
      <c r="G40" s="186"/>
      <c r="H40" s="186"/>
      <c r="I40" s="186"/>
      <c r="J40" s="186"/>
      <c r="K40" s="186"/>
      <c r="L40" s="186"/>
      <c r="M40" s="186"/>
      <c r="N40" s="186"/>
      <c r="O40" s="85"/>
      <c r="Z40" s="102"/>
      <c r="AU40" s="49"/>
      <c r="AV40" s="189"/>
      <c r="AW40" s="75"/>
      <c r="AX40" s="490"/>
      <c r="AY40" s="490"/>
      <c r="AZ40" s="490"/>
    </row>
    <row r="41" spans="3:52">
      <c r="C41" s="42"/>
      <c r="D41" s="42"/>
      <c r="F41" s="181"/>
      <c r="G41" s="182" t="str">
        <f>IF(F41="","",VLOOKUP(F41,$C$3:$D$18,2,FALSE))</f>
        <v/>
      </c>
      <c r="H41" s="183"/>
      <c r="I41" s="183"/>
      <c r="J41" s="183"/>
      <c r="K41" s="183"/>
      <c r="L41" s="183"/>
      <c r="M41" s="183"/>
      <c r="N41" s="183"/>
      <c r="O41" s="184" t="str">
        <f>IF(H40="","",SUMPRODUCT(--(H40:N40&lt;H41:N41)))</f>
        <v/>
      </c>
      <c r="Y41" s="34"/>
      <c r="Z41" s="102"/>
      <c r="AU41" s="49"/>
      <c r="AV41" s="189"/>
      <c r="AW41" s="75"/>
      <c r="AX41" s="490"/>
      <c r="AY41" s="490"/>
      <c r="AZ41" s="490"/>
    </row>
    <row r="42" spans="3:52" ht="15.75">
      <c r="F42" s="178"/>
      <c r="G42" s="177" t="str">
        <f>IF(F42="","",VLOOKUP(F42,$C$3:$D$18,2,FALSE))</f>
        <v/>
      </c>
      <c r="H42" s="101"/>
      <c r="I42" s="101"/>
      <c r="J42" s="101"/>
      <c r="K42" s="101"/>
      <c r="L42" s="101"/>
      <c r="M42" s="101"/>
      <c r="N42" s="101"/>
      <c r="O42" s="19" t="str">
        <f>IF(H42="","",SUMPRODUCT(--(H42:N42&gt;H43:N43)))</f>
        <v/>
      </c>
      <c r="P42" s="102"/>
      <c r="Y42" s="34"/>
      <c r="Z42" s="102"/>
      <c r="AU42" s="49"/>
      <c r="AV42" s="189"/>
      <c r="AW42" s="75"/>
      <c r="AX42" s="490"/>
      <c r="AY42" s="490"/>
      <c r="AZ42" s="490"/>
    </row>
    <row r="43" spans="3:52">
      <c r="F43" s="179"/>
      <c r="P43" s="102"/>
      <c r="Q43" s="122" t="str">
        <f>G41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89"/>
      <c r="AW43" s="75"/>
      <c r="AX43" s="490"/>
      <c r="AY43" s="490"/>
      <c r="AZ43" s="490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>
      <c r="C45" s="42"/>
      <c r="D45" s="42"/>
      <c r="F45" s="179"/>
      <c r="O45" s="34"/>
      <c r="P45" s="102"/>
      <c r="AU45" s="49"/>
      <c r="AV45" s="49"/>
      <c r="AW45" s="42"/>
      <c r="AX45" s="42"/>
      <c r="AY45" s="42"/>
      <c r="AZ45" s="42"/>
    </row>
    <row r="46" spans="3:52" ht="15.75">
      <c r="F46" s="390"/>
      <c r="G46" s="391"/>
      <c r="H46" s="266"/>
      <c r="I46" s="266"/>
      <c r="J46" s="266"/>
      <c r="K46" s="266"/>
      <c r="L46" s="266"/>
      <c r="M46" s="266"/>
      <c r="N46" s="266"/>
      <c r="O46" s="392"/>
      <c r="AU46" s="49"/>
      <c r="AV46" s="49"/>
    </row>
    <row r="47" spans="3:52">
      <c r="F47" s="180">
        <v>3</v>
      </c>
      <c r="G47" s="177" t="str">
        <f>IF(F47="","",VLOOKUP(F47,$C$3:$D$18,2,FALSE))</f>
        <v>Ива Димитриевска (219)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3:52">
      <c r="C49" s="42"/>
      <c r="D49" s="42"/>
      <c r="F49" s="82"/>
      <c r="AT49" s="34"/>
      <c r="AU49" s="42"/>
      <c r="AV49" s="42"/>
      <c r="AW49" s="42"/>
      <c r="AX49" s="42"/>
      <c r="AY49" s="42"/>
      <c r="AZ49" s="42"/>
    </row>
    <row r="50" spans="3:52">
      <c r="AW50" s="75"/>
      <c r="AX50" s="490"/>
      <c r="AY50" s="490"/>
      <c r="AZ50" s="490"/>
    </row>
    <row r="51" spans="3:52">
      <c r="AW51" s="75"/>
      <c r="AX51" s="490"/>
      <c r="AY51" s="490"/>
      <c r="AZ51" s="490"/>
    </row>
    <row r="52" spans="3:52">
      <c r="AW52" s="75"/>
      <c r="AX52" s="490"/>
      <c r="AY52" s="490"/>
      <c r="AZ52" s="490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E52"/>
  <sheetViews>
    <sheetView workbookViewId="0">
      <selection activeCell="D27" sqref="D27"/>
    </sheetView>
  </sheetViews>
  <sheetFormatPr defaultRowHeight="15"/>
  <cols>
    <col min="2" max="2" width="13" customWidth="1"/>
    <col min="4" max="4" width="31.42578125" customWidth="1"/>
    <col min="5" max="5" width="13.85546875" customWidth="1"/>
    <col min="6" max="6" width="9.140625" style="80"/>
    <col min="7" max="7" width="31.42578125" style="74" customWidth="1"/>
    <col min="8" max="15" width="3" style="74" customWidth="1"/>
    <col min="16" max="16" width="9.140625" style="74"/>
    <col min="17" max="17" width="31.42578125" style="74" customWidth="1"/>
    <col min="18" max="25" width="3" style="74" customWidth="1"/>
    <col min="26" max="26" width="9.140625" style="74"/>
    <col min="27" max="27" width="31.42578125" style="74" customWidth="1"/>
    <col min="28" max="35" width="3.140625" style="74" customWidth="1"/>
    <col min="36" max="36" width="4.5703125" style="74" customWidth="1"/>
    <col min="37" max="37" width="4.5703125" style="49" customWidth="1"/>
    <col min="38" max="38" width="31.42578125" style="74" customWidth="1"/>
    <col min="39" max="46" width="3" style="74" customWidth="1"/>
    <col min="49" max="51" width="31.42578125" customWidth="1"/>
  </cols>
  <sheetData>
    <row r="1" spans="2:57" s="66" customFormat="1">
      <c r="C1" s="500" t="s">
        <v>61</v>
      </c>
      <c r="D1" s="477"/>
      <c r="F1" s="72" t="s">
        <v>78</v>
      </c>
      <c r="G1" s="67" t="s">
        <v>20</v>
      </c>
      <c r="H1" s="96" t="s">
        <v>8</v>
      </c>
      <c r="I1" s="96" t="s">
        <v>9</v>
      </c>
      <c r="J1" s="96" t="s">
        <v>10</v>
      </c>
      <c r="K1" s="96" t="s">
        <v>11</v>
      </c>
      <c r="L1" s="96" t="s">
        <v>12</v>
      </c>
      <c r="M1" s="96" t="s">
        <v>13</v>
      </c>
      <c r="N1" s="96" t="s">
        <v>14</v>
      </c>
      <c r="O1" s="97" t="s">
        <v>19</v>
      </c>
      <c r="P1" s="76"/>
      <c r="Q1" s="67" t="s">
        <v>21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98"/>
      <c r="AA1" s="67" t="s">
        <v>22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9" t="s">
        <v>19</v>
      </c>
      <c r="AJ1" s="103"/>
      <c r="AK1" s="94"/>
      <c r="AL1" s="67" t="s">
        <v>23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7" t="s">
        <v>19</v>
      </c>
      <c r="AW1" s="76"/>
      <c r="AX1" s="77"/>
      <c r="AY1" s="192"/>
      <c r="AZ1" s="192"/>
      <c r="BA1" s="192"/>
      <c r="BB1" s="192"/>
      <c r="BC1" s="192"/>
      <c r="BD1" s="192"/>
      <c r="BE1" s="193"/>
    </row>
    <row r="2" spans="2:57" ht="15.75" thickBot="1">
      <c r="B2" s="275" t="s">
        <v>125</v>
      </c>
      <c r="C2" s="275" t="s">
        <v>78</v>
      </c>
    </row>
    <row r="3" spans="2:57" ht="15.75">
      <c r="B3" s="63" t="s">
        <v>25</v>
      </c>
      <c r="C3" s="63">
        <v>1</v>
      </c>
      <c r="D3" s="25" t="str">
        <f>IF(' I'!$X$2="","",' I'!$X$2)</f>
        <v>Амелиа Николов (187)</v>
      </c>
      <c r="F3" s="78"/>
    </row>
    <row r="4" spans="2:57" ht="16.5" thickBot="1">
      <c r="B4" s="64" t="s">
        <v>55</v>
      </c>
      <c r="C4" s="64">
        <v>2</v>
      </c>
      <c r="D4" s="26" t="str">
        <f>IF(' I'!$X$3="","",' I'!$X$3)</f>
        <v>Фани Јованоска (193)</v>
      </c>
      <c r="E4">
        <v>1</v>
      </c>
      <c r="F4" s="178">
        <v>1</v>
      </c>
      <c r="G4" s="177" t="str">
        <f>IF(F4="","",VLOOKUP(F4,$C$3:$D$18,2,FALSE))</f>
        <v>Амелиа Николов (187)</v>
      </c>
      <c r="H4" s="101"/>
      <c r="I4" s="101"/>
      <c r="J4" s="101"/>
      <c r="K4" s="101"/>
      <c r="L4" s="101"/>
      <c r="M4" s="101"/>
      <c r="N4" s="101"/>
      <c r="O4" s="19" t="str">
        <f>IF(H4="","",SUMPRODUCT(--(H4:N4&gt;H5:N5)))</f>
        <v/>
      </c>
    </row>
    <row r="5" spans="2:57" ht="15.75">
      <c r="B5" s="64" t="s">
        <v>27</v>
      </c>
      <c r="C5" s="64">
        <v>3</v>
      </c>
      <c r="D5" s="29" t="str">
        <f>IF(' II'!$X$2="","",' II'!$X$2)</f>
        <v>Ива Димитриевска (219)</v>
      </c>
      <c r="F5" s="180"/>
      <c r="G5" s="177" t="str">
        <f>IF(F5="","",VLOOKUP(F5,$C$3:$D$18,2,FALSE))</f>
        <v/>
      </c>
      <c r="H5" s="101"/>
      <c r="I5" s="101"/>
      <c r="J5" s="101"/>
      <c r="K5" s="101"/>
      <c r="L5" s="101"/>
      <c r="M5" s="101"/>
      <c r="N5" s="101"/>
      <c r="O5" s="19" t="str">
        <f>IF(H4="","",SUMPRODUCT(--(H4:N4&lt;H5:N5)))</f>
        <v/>
      </c>
    </row>
    <row r="6" spans="2:57" ht="16.5" thickBot="1">
      <c r="B6" s="64" t="s">
        <v>54</v>
      </c>
      <c r="C6" s="64">
        <v>4</v>
      </c>
      <c r="D6" s="30" t="str">
        <f>IF(' II'!$X$3="","",' II'!$X$3)</f>
        <v>Сара А.Стојановска (182)</v>
      </c>
      <c r="F6" s="179"/>
      <c r="O6" s="34"/>
      <c r="P6" s="102"/>
    </row>
    <row r="7" spans="2:57" ht="15.75">
      <c r="B7" s="64" t="s">
        <v>29</v>
      </c>
      <c r="C7" s="64">
        <v>5</v>
      </c>
      <c r="D7" s="25" t="str">
        <f>IF(' III'!$X$2="","",' III'!$X$2)</f>
        <v>Ана Стојановска (181)</v>
      </c>
      <c r="F7" s="179"/>
      <c r="P7" s="102"/>
      <c r="Q7" s="122" t="str">
        <f>IF(O4="","",IF(O4&gt;O5,G4,G5))</f>
        <v/>
      </c>
      <c r="R7" s="101"/>
      <c r="S7" s="101"/>
      <c r="T7" s="101"/>
      <c r="U7" s="101"/>
      <c r="V7" s="101"/>
      <c r="W7" s="101"/>
      <c r="X7" s="101"/>
      <c r="Y7" s="19" t="str">
        <f>IF(R7="","",SUMPRODUCT(--(R7:X7&gt;R8:X8)))</f>
        <v/>
      </c>
    </row>
    <row r="8" spans="2:57" ht="16.5" thickBot="1">
      <c r="B8" s="64" t="s">
        <v>53</v>
      </c>
      <c r="C8" s="64">
        <v>6</v>
      </c>
      <c r="D8" s="26" t="str">
        <f>IF(' III'!$X$3="","",' III'!$X$3)</f>
        <v>Изабела Ковачовска (140)</v>
      </c>
      <c r="F8" s="179"/>
      <c r="P8" s="108"/>
      <c r="Q8" s="122" t="str">
        <f>IF(O10="","",IF(O10&gt;O11,G10,G11))</f>
        <v/>
      </c>
      <c r="R8" s="101"/>
      <c r="S8" s="101"/>
      <c r="T8" s="101"/>
      <c r="U8" s="101"/>
      <c r="V8" s="101"/>
      <c r="W8" s="101"/>
      <c r="X8" s="101"/>
      <c r="Y8" s="19" t="str">
        <f>IF(R7="","",SUMPRODUCT(--(R7:X7&lt;R8:X8)))</f>
        <v/>
      </c>
    </row>
    <row r="9" spans="2:57" ht="15.75">
      <c r="B9" s="64" t="s">
        <v>30</v>
      </c>
      <c r="C9" s="64">
        <v>7</v>
      </c>
      <c r="D9" s="29" t="str">
        <f>IF(IV!$X$2="","",IV!$X$2)</f>
        <v>Софија Хасану (194)</v>
      </c>
      <c r="F9" s="179"/>
      <c r="P9" s="102"/>
      <c r="Y9" s="34"/>
      <c r="Z9" s="102"/>
    </row>
    <row r="10" spans="2:57" ht="16.5" thickBot="1">
      <c r="B10" s="64" t="s">
        <v>52</v>
      </c>
      <c r="C10" s="64">
        <v>8</v>
      </c>
      <c r="D10" s="30" t="str">
        <f>IF(IV!$X$3="","",IV!$X$3)</f>
        <v>Сара С.Стојановска (183)</v>
      </c>
      <c r="F10" s="178"/>
      <c r="G10" s="177" t="str">
        <f>IF(F10="","",VLOOKUP(F10,$C$3:$D$18,2,FALSE))</f>
        <v/>
      </c>
      <c r="H10" s="101"/>
      <c r="I10" s="101"/>
      <c r="J10" s="101"/>
      <c r="K10" s="101"/>
      <c r="L10" s="101"/>
      <c r="M10" s="101"/>
      <c r="N10" s="101"/>
      <c r="O10" s="19" t="str">
        <f>IF(H10="","",SUMPRODUCT(--(H10:N10&gt;H11:N11)))</f>
        <v/>
      </c>
      <c r="Y10" s="34"/>
      <c r="Z10" s="102"/>
    </row>
    <row r="11" spans="2:57" ht="15.75">
      <c r="B11" s="64" t="s">
        <v>31</v>
      </c>
      <c r="C11" s="64">
        <v>9</v>
      </c>
      <c r="D11" s="25" t="str">
        <f>IF(V!$X$2="","",V!$X$2)</f>
        <v/>
      </c>
      <c r="E11" s="359" t="s">
        <v>616</v>
      </c>
      <c r="F11" s="180"/>
      <c r="G11" s="177" t="str">
        <f>IF(F11="","",VLOOKUP(F11,$C$3:$D$18,2,FALSE))</f>
        <v/>
      </c>
      <c r="H11" s="101"/>
      <c r="I11" s="101"/>
      <c r="J11" s="101"/>
      <c r="K11" s="101"/>
      <c r="L11" s="101"/>
      <c r="M11" s="101"/>
      <c r="N11" s="101"/>
      <c r="O11" s="19" t="str">
        <f>IF(H10="","",SUMPRODUCT(--(H10:N10&lt;H11:N11)))</f>
        <v/>
      </c>
      <c r="Z11" s="102"/>
    </row>
    <row r="12" spans="2:57" ht="16.5" thickBot="1">
      <c r="B12" s="64" t="s">
        <v>51</v>
      </c>
      <c r="C12" s="64">
        <v>10</v>
      </c>
      <c r="D12" s="26" t="str">
        <f>IF(V!$X$3="","",V!$X$3)</f>
        <v/>
      </c>
      <c r="F12" s="179"/>
      <c r="Z12" s="102"/>
      <c r="AX12" s="61"/>
    </row>
    <row r="13" spans="2:57" s="42" customFormat="1" ht="15.75">
      <c r="B13" s="64" t="s">
        <v>32</v>
      </c>
      <c r="C13" s="64">
        <v>11</v>
      </c>
      <c r="D13" s="29" t="str">
        <f>IF(VI!$X$2="","",VI!$X$2)</f>
        <v/>
      </c>
      <c r="F13" s="179"/>
      <c r="G13" s="74"/>
      <c r="H13" s="74"/>
      <c r="I13" s="74"/>
      <c r="J13" s="74"/>
      <c r="K13" s="74"/>
      <c r="L13" s="74"/>
      <c r="M13" s="74"/>
      <c r="N13" s="74"/>
      <c r="O13" s="3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102"/>
      <c r="AA13" s="121" t="str">
        <f>IF(Y7="","",IF(Y7&gt;Y8,Q7,Q8))</f>
        <v/>
      </c>
      <c r="AB13" s="101"/>
      <c r="AC13" s="101"/>
      <c r="AD13" s="101"/>
      <c r="AE13" s="101"/>
      <c r="AF13" s="101"/>
      <c r="AG13" s="101"/>
      <c r="AH13" s="101"/>
      <c r="AI13" s="19" t="str">
        <f>IF(AB13="","",SUMPRODUCT(--(AB13:AH13&gt;AB14:AH14)))</f>
        <v/>
      </c>
      <c r="AJ13" s="41"/>
      <c r="AK13" s="49"/>
      <c r="AL13" s="74"/>
      <c r="AM13" s="74"/>
      <c r="AN13" s="74"/>
      <c r="AO13" s="74"/>
      <c r="AP13" s="74"/>
      <c r="AQ13" s="74"/>
      <c r="AR13" s="74"/>
      <c r="AS13" s="74"/>
      <c r="AT13" s="74"/>
    </row>
    <row r="14" spans="2:57" ht="16.5" thickBot="1">
      <c r="B14" s="64" t="s">
        <v>50</v>
      </c>
      <c r="C14" s="64">
        <v>12</v>
      </c>
      <c r="D14" s="30" t="str">
        <f>IF(VI!$X$3="","",VI!$X$3)</f>
        <v/>
      </c>
      <c r="F14" s="179"/>
      <c r="O14" s="34"/>
      <c r="Z14" s="108"/>
      <c r="AA14" s="121" t="str">
        <f>IF(Y19="","",IF(Y19&gt;Y20,Q19,Q20))</f>
        <v/>
      </c>
      <c r="AB14" s="101"/>
      <c r="AC14" s="101"/>
      <c r="AD14" s="101"/>
      <c r="AE14" s="101"/>
      <c r="AF14" s="101"/>
      <c r="AG14" s="101"/>
      <c r="AH14" s="101"/>
      <c r="AI14" s="19" t="str">
        <f>IF(AB13="","",SUMPRODUCT(--(AB13:AH13&lt;AB14:AH14)))</f>
        <v/>
      </c>
      <c r="AJ14" s="41"/>
    </row>
    <row r="15" spans="2:57" ht="15.75">
      <c r="B15" s="64" t="s">
        <v>33</v>
      </c>
      <c r="C15" s="64">
        <v>13</v>
      </c>
      <c r="D15" s="25" t="str">
        <f>IF(VII!$X$2="","",VII!$X$2)</f>
        <v/>
      </c>
      <c r="F15" s="179"/>
      <c r="Z15" s="102"/>
      <c r="AI15" s="105"/>
      <c r="AX15" s="478" t="str">
        <f>IF(AT25="","",IF(AT25&gt;AT26,AL25,AL26))</f>
        <v/>
      </c>
    </row>
    <row r="16" spans="2:57" ht="16.5" thickBot="1">
      <c r="B16" s="64" t="s">
        <v>49</v>
      </c>
      <c r="C16" s="64">
        <v>14</v>
      </c>
      <c r="D16" s="26" t="str">
        <f>IF(VII!$X$3="","",VII!$X$3)</f>
        <v/>
      </c>
      <c r="E16" s="359" t="s">
        <v>616</v>
      </c>
      <c r="F16" s="178"/>
      <c r="G16" s="177" t="str">
        <f>IF(F16="","",VLOOKUP(F16,$C$3:$D$18,2,FALSE))</f>
        <v/>
      </c>
      <c r="H16" s="101"/>
      <c r="I16" s="101"/>
      <c r="J16" s="101"/>
      <c r="K16" s="101"/>
      <c r="L16" s="101"/>
      <c r="M16" s="101"/>
      <c r="N16" s="101"/>
      <c r="O16" s="19" t="str">
        <f>IF(H16="","",SUMPRODUCT(--(H16:N16&gt;H17:N17)))</f>
        <v/>
      </c>
      <c r="Z16" s="102"/>
      <c r="AI16" s="106"/>
      <c r="AW16" s="478" t="str">
        <f>IF(AT25="","",IF(AT25&lt;AT26,AL25,AL26))</f>
        <v/>
      </c>
      <c r="AX16" s="478"/>
      <c r="AY16" s="479" t="str">
        <f>IF(AT25=AT26,"",IF(AT34=AT35,AL34,IF(AT34&gt;AT35,AL34,AL35)))</f>
        <v/>
      </c>
    </row>
    <row r="17" spans="1:52" s="42" customFormat="1" ht="15.75">
      <c r="B17" s="64" t="s">
        <v>34</v>
      </c>
      <c r="C17" s="64">
        <v>15</v>
      </c>
      <c r="D17" s="29" t="str">
        <f>IF(VIII!$X$2="","",VIII!$X$2)</f>
        <v/>
      </c>
      <c r="F17" s="180"/>
      <c r="G17" s="177" t="str">
        <f>IF(F17="","",VLOOKUP(F17,$C$3:$D$18,2,FALSE))</f>
        <v/>
      </c>
      <c r="H17" s="101"/>
      <c r="I17" s="101"/>
      <c r="J17" s="101"/>
      <c r="K17" s="101"/>
      <c r="L17" s="101"/>
      <c r="M17" s="101"/>
      <c r="N17" s="101"/>
      <c r="O17" s="19" t="str">
        <f>IF(H16="","",SUMPRODUCT(--(H16:N16&lt;H17:N17)))</f>
        <v/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02"/>
      <c r="AA17" s="74"/>
      <c r="AB17" s="74"/>
      <c r="AC17" s="74"/>
      <c r="AD17" s="74"/>
      <c r="AE17" s="74"/>
      <c r="AF17" s="74"/>
      <c r="AG17" s="74"/>
      <c r="AH17" s="74"/>
      <c r="AI17" s="106"/>
      <c r="AJ17" s="74"/>
      <c r="AK17" s="49"/>
      <c r="AL17" s="74"/>
      <c r="AM17" s="74"/>
      <c r="AN17" s="74"/>
      <c r="AO17" s="74"/>
      <c r="AP17" s="74"/>
      <c r="AQ17" s="74"/>
      <c r="AR17" s="74"/>
      <c r="AS17" s="74"/>
      <c r="AT17" s="34"/>
      <c r="AW17" s="478"/>
      <c r="AX17" s="478"/>
      <c r="AY17" s="479"/>
    </row>
    <row r="18" spans="1:52" ht="16.5" thickBot="1">
      <c r="B18" s="65" t="s">
        <v>57</v>
      </c>
      <c r="C18" s="65">
        <v>16</v>
      </c>
      <c r="D18" s="30" t="str">
        <f>IF(VIII!$X$3="","",VIII!$X$3)</f>
        <v/>
      </c>
      <c r="F18" s="179"/>
      <c r="P18" s="102"/>
      <c r="Z18" s="102"/>
      <c r="AI18" s="106"/>
      <c r="AT18" s="34"/>
      <c r="AW18" s="478"/>
      <c r="AY18" s="479"/>
    </row>
    <row r="19" spans="1:52" ht="16.5" thickBot="1">
      <c r="A19" s="49"/>
      <c r="B19" s="49"/>
      <c r="C19" s="78"/>
      <c r="D19" s="74"/>
      <c r="F19" s="179"/>
      <c r="P19" s="102"/>
      <c r="Q19" s="122" t="str">
        <f>IF(O16="","",IF(O16&gt;O17,G16,G17))</f>
        <v/>
      </c>
      <c r="R19" s="101"/>
      <c r="S19" s="101"/>
      <c r="T19" s="101"/>
      <c r="U19" s="101"/>
      <c r="V19" s="101"/>
      <c r="W19" s="101"/>
      <c r="X19" s="101"/>
      <c r="Y19" s="19" t="str">
        <f>IF(R19="","",SUMPRODUCT(--(R19:X19&gt;R20:X20)))</f>
        <v/>
      </c>
      <c r="AI19" s="106"/>
      <c r="AU19" s="49"/>
      <c r="AV19" s="49"/>
      <c r="AY19" s="480" t="str">
        <f>IF(AT25=AT26,"",IF(OR(AT34&gt;AT35,AT34&lt;AT35),"",AL35))</f>
        <v/>
      </c>
    </row>
    <row r="20" spans="1:52" ht="16.5" thickBot="1">
      <c r="A20" s="49"/>
      <c r="B20" s="49"/>
      <c r="C20" s="78"/>
      <c r="D20" s="74"/>
      <c r="F20" s="179"/>
      <c r="P20" s="108"/>
      <c r="Q20" s="122" t="str">
        <f>IF(O22="","",IF(O22&gt;O23,G22,G23))</f>
        <v/>
      </c>
      <c r="R20" s="101"/>
      <c r="S20" s="101"/>
      <c r="T20" s="101"/>
      <c r="U20" s="101"/>
      <c r="V20" s="101"/>
      <c r="W20" s="101"/>
      <c r="X20" s="101"/>
      <c r="Y20" s="19" t="str">
        <f>IF(R19="","",SUMPRODUCT(--(R19:X19&lt;R20:X20)))</f>
        <v/>
      </c>
      <c r="AI20" s="106"/>
      <c r="AU20" s="49"/>
      <c r="AV20" s="49"/>
      <c r="AX20" s="502" t="s">
        <v>58</v>
      </c>
      <c r="AY20" s="480"/>
    </row>
    <row r="21" spans="1:52" s="42" customFormat="1" ht="16.5" thickBot="1">
      <c r="A21" s="49"/>
      <c r="B21" s="49"/>
      <c r="C21" s="78"/>
      <c r="D21" s="74"/>
      <c r="F21" s="179"/>
      <c r="G21" s="74"/>
      <c r="H21" s="74"/>
      <c r="I21" s="74"/>
      <c r="J21" s="74"/>
      <c r="K21" s="74"/>
      <c r="L21" s="74"/>
      <c r="M21" s="74"/>
      <c r="N21" s="74"/>
      <c r="O21" s="34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106"/>
      <c r="AJ21" s="74"/>
      <c r="AK21" s="49"/>
      <c r="AL21" s="74"/>
      <c r="AM21" s="74"/>
      <c r="AN21" s="74"/>
      <c r="AO21" s="74"/>
      <c r="AP21" s="74"/>
      <c r="AQ21" s="74"/>
      <c r="AR21" s="74"/>
      <c r="AS21" s="74"/>
      <c r="AT21" s="74"/>
      <c r="AU21" s="49"/>
      <c r="AV21" s="49"/>
      <c r="AW21" s="511" t="s">
        <v>59</v>
      </c>
      <c r="AX21" s="503"/>
      <c r="AY21" s="481"/>
    </row>
    <row r="22" spans="1:52" ht="15.75">
      <c r="A22" s="49"/>
      <c r="B22" s="49"/>
      <c r="C22" s="78"/>
      <c r="D22" s="74"/>
      <c r="F22" s="178"/>
      <c r="G22" s="177" t="str">
        <f>IF(F22="","",VLOOKUP(F22,$C$3:$D$18,2,FALSE))</f>
        <v/>
      </c>
      <c r="H22" s="101"/>
      <c r="I22" s="101"/>
      <c r="J22" s="101"/>
      <c r="K22" s="101"/>
      <c r="L22" s="101"/>
      <c r="M22" s="101"/>
      <c r="N22" s="101"/>
      <c r="O22" s="19" t="str">
        <f>IF(H22="","",SUMPRODUCT(--(H22:N22&gt;H23:N23)))</f>
        <v/>
      </c>
      <c r="AI22" s="106"/>
      <c r="AU22" s="49"/>
      <c r="AV22" s="49"/>
      <c r="AW22" s="512"/>
      <c r="AX22" s="503"/>
      <c r="AY22" s="508" t="s">
        <v>60</v>
      </c>
    </row>
    <row r="23" spans="1:52" ht="16.5" thickBot="1">
      <c r="A23" s="49"/>
      <c r="B23" s="49"/>
      <c r="C23" s="78"/>
      <c r="D23" s="74"/>
      <c r="E23">
        <v>5.7</v>
      </c>
      <c r="F23" s="180"/>
      <c r="G23" s="177" t="str">
        <f>IF(F23="","",VLOOKUP(F23,$C$3:$D$18,2,FALSE))</f>
        <v/>
      </c>
      <c r="H23" s="101"/>
      <c r="I23" s="101"/>
      <c r="J23" s="101"/>
      <c r="K23" s="101"/>
      <c r="L23" s="101"/>
      <c r="M23" s="101"/>
      <c r="N23" s="101"/>
      <c r="O23" s="19" t="str">
        <f>IF(H22="","",SUMPRODUCT(--(H22:N22&lt;H23:N23)))</f>
        <v/>
      </c>
      <c r="AI23" s="106"/>
      <c r="AU23" s="49"/>
      <c r="AV23" s="49"/>
      <c r="AW23" s="513"/>
      <c r="AX23" s="504"/>
      <c r="AY23" s="509"/>
    </row>
    <row r="24" spans="1:52" ht="15.75">
      <c r="A24" s="49"/>
      <c r="B24" s="49"/>
      <c r="C24" s="78"/>
      <c r="D24" s="74"/>
      <c r="F24" s="179"/>
      <c r="AI24" s="106"/>
      <c r="AU24" s="49"/>
      <c r="AV24" s="49"/>
    </row>
    <row r="25" spans="1:52" s="42" customFormat="1" ht="15.75">
      <c r="A25" s="49"/>
      <c r="B25" s="49"/>
      <c r="C25" s="78"/>
      <c r="D25" s="74"/>
      <c r="F25" s="179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34"/>
      <c r="Z25" s="74"/>
      <c r="AA25" s="74"/>
      <c r="AB25" s="74"/>
      <c r="AC25" s="74"/>
      <c r="AD25" s="74"/>
      <c r="AE25" s="74"/>
      <c r="AF25" s="74"/>
      <c r="AG25" s="74"/>
      <c r="AH25" s="74"/>
      <c r="AI25" s="106"/>
      <c r="AJ25" s="74"/>
      <c r="AK25" s="49"/>
      <c r="AL25" s="123" t="str">
        <f>IF(AI13="","",IF(AI13&gt;AI14,AA13,AA14))</f>
        <v/>
      </c>
      <c r="AM25" s="101"/>
      <c r="AN25" s="101"/>
      <c r="AO25" s="101"/>
      <c r="AP25" s="101"/>
      <c r="AQ25" s="101"/>
      <c r="AR25" s="101"/>
      <c r="AS25" s="101"/>
      <c r="AT25" s="19" t="str">
        <f>IF(AM25="","",SUMPRODUCT(--(AM25:AS25&gt;AM26:AS26)))</f>
        <v/>
      </c>
      <c r="AU25" s="49"/>
      <c r="AV25" s="49"/>
    </row>
    <row r="26" spans="1:52" ht="15.75">
      <c r="A26" s="49"/>
      <c r="B26" s="49"/>
      <c r="C26" s="78"/>
      <c r="D26" s="74"/>
      <c r="E26" s="297"/>
      <c r="F26" s="179"/>
      <c r="Y26" s="34"/>
      <c r="AI26" s="106"/>
      <c r="AJ26" s="104"/>
      <c r="AK26" s="89"/>
      <c r="AL26" s="123" t="str">
        <f>IF(AI37="","",IF(AI37&gt;AI38,AA37,AA38))</f>
        <v/>
      </c>
      <c r="AM26" s="101"/>
      <c r="AN26" s="101"/>
      <c r="AO26" s="101"/>
      <c r="AP26" s="101"/>
      <c r="AQ26" s="101"/>
      <c r="AR26" s="101"/>
      <c r="AS26" s="101"/>
      <c r="AT26" s="19" t="str">
        <f>IF(AM25="","",SUMPRODUCT(--(AM25:AS25&lt;AM26:AS26)))</f>
        <v/>
      </c>
      <c r="AU26" s="49"/>
      <c r="AV26" s="49"/>
    </row>
    <row r="27" spans="1:52" ht="15.75">
      <c r="C27" s="73"/>
      <c r="D27" s="74"/>
      <c r="F27" s="78"/>
      <c r="AI27" s="106"/>
      <c r="AK27" s="53"/>
      <c r="AU27" s="49"/>
      <c r="AV27" s="491" t="s">
        <v>81</v>
      </c>
      <c r="AW27" s="492"/>
      <c r="AX27" s="492"/>
      <c r="AY27" s="492"/>
      <c r="AZ27" s="493"/>
    </row>
    <row r="28" spans="1:52" ht="15.75">
      <c r="C28" s="73"/>
      <c r="D28" s="74"/>
      <c r="E28">
        <v>5.7</v>
      </c>
      <c r="F28" s="178"/>
      <c r="G28" s="177" t="str">
        <f>IF(F28="","",VLOOKUP(F28,$C$3:$D$18,2,FALSE))</f>
        <v/>
      </c>
      <c r="H28" s="101"/>
      <c r="I28" s="101"/>
      <c r="J28" s="101"/>
      <c r="K28" s="101"/>
      <c r="L28" s="101"/>
      <c r="M28" s="101"/>
      <c r="N28" s="101"/>
      <c r="O28" s="19" t="str">
        <f>IF(H28="","",SUMPRODUCT(--(H28:N28&gt;H29:N29)))</f>
        <v/>
      </c>
      <c r="AI28" s="106"/>
      <c r="AK28" s="53"/>
      <c r="AU28" s="49"/>
      <c r="AV28" s="349">
        <v>1</v>
      </c>
      <c r="AW28" s="350" t="s">
        <v>82</v>
      </c>
      <c r="AX28" s="494" t="str">
        <f>IF(AT25="","",IF(AT25&gt;AT26,AL25,AL26))</f>
        <v/>
      </c>
      <c r="AY28" s="494"/>
      <c r="AZ28" s="494"/>
    </row>
    <row r="29" spans="1:52" s="42" customFormat="1" ht="15.75">
      <c r="C29" s="73"/>
      <c r="D29" s="74"/>
      <c r="F29" s="180"/>
      <c r="G29" s="177" t="str">
        <f>IF(F29="","",VLOOKUP(F29,$C$3:$D$18,2,FALSE))</f>
        <v/>
      </c>
      <c r="H29" s="101"/>
      <c r="I29" s="101"/>
      <c r="J29" s="101"/>
      <c r="K29" s="101"/>
      <c r="L29" s="101"/>
      <c r="M29" s="101"/>
      <c r="N29" s="101"/>
      <c r="O29" s="19" t="str">
        <f>IF(H28="","",SUMPRODUCT(--(H28:N28&lt;H29:N29)))</f>
        <v/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06"/>
      <c r="AJ29" s="74"/>
      <c r="AK29" s="53"/>
      <c r="AL29" s="74"/>
      <c r="AM29" s="74"/>
      <c r="AN29" s="74"/>
      <c r="AO29" s="74"/>
      <c r="AP29" s="74"/>
      <c r="AQ29" s="74"/>
      <c r="AR29" s="74"/>
      <c r="AS29" s="74"/>
      <c r="AT29" s="74"/>
      <c r="AU29" s="49"/>
      <c r="AV29" s="116">
        <v>2</v>
      </c>
      <c r="AW29" s="117" t="s">
        <v>79</v>
      </c>
      <c r="AX29" s="495" t="str">
        <f>IF(AT25="","",IF(AT25&lt;AT26,AL25,AL26))</f>
        <v/>
      </c>
      <c r="AY29" s="495"/>
      <c r="AZ29" s="495"/>
    </row>
    <row r="30" spans="1:52" ht="15.75">
      <c r="C30" s="73"/>
      <c r="D30" s="74"/>
      <c r="F30" s="179"/>
      <c r="O30" s="34"/>
      <c r="P30" s="102"/>
      <c r="AI30" s="106"/>
      <c r="AK30" s="53"/>
      <c r="AL30" s="58" t="s">
        <v>56</v>
      </c>
      <c r="AU30" s="49"/>
      <c r="AV30" s="112">
        <v>3</v>
      </c>
      <c r="AW30" s="22" t="str">
        <f>IF(AT34="","Semi-Finalist","Third Place")</f>
        <v>Semi-Finalist</v>
      </c>
      <c r="AX30" s="496" t="str">
        <f>IF(AT25=AT26,"",IF(AT34=AT35,AL34,IF(AT34&gt;AT35,AL34,AL35)))</f>
        <v/>
      </c>
      <c r="AY30" s="496"/>
      <c r="AZ30" s="496"/>
    </row>
    <row r="31" spans="1:52" ht="15.75">
      <c r="C31" s="73"/>
      <c r="D31" s="74"/>
      <c r="F31" s="179"/>
      <c r="P31" s="102"/>
      <c r="Q31" s="122" t="str">
        <f>IF(O28="","",IF(O28&gt;O29,G28,G29))</f>
        <v/>
      </c>
      <c r="R31" s="101"/>
      <c r="S31" s="101"/>
      <c r="T31" s="101"/>
      <c r="U31" s="101"/>
      <c r="V31" s="101"/>
      <c r="W31" s="101"/>
      <c r="X31" s="101"/>
      <c r="Y31" s="19" t="str">
        <f>IF(R31="","",SUMPRODUCT(--(R31:X31&gt;R32:X32)))</f>
        <v/>
      </c>
      <c r="AI31" s="106"/>
      <c r="AK31" s="53"/>
      <c r="AU31" s="49"/>
      <c r="AV31" s="115" t="str">
        <f>IF(AT35="","3","4")</f>
        <v>3</v>
      </c>
      <c r="AW31" s="22" t="str">
        <f>IF(AT35="","Semi-Finalist","Fourth Place")</f>
        <v>Semi-Finalist</v>
      </c>
      <c r="AX31" s="496" t="str">
        <f>IF(AT25=AT26,"",IF(AT34=AT35,AL35,IF(AT34&lt;AT35,AL34,AL35)))</f>
        <v/>
      </c>
      <c r="AY31" s="496"/>
      <c r="AZ31" s="496"/>
    </row>
    <row r="32" spans="1:52" ht="15.75">
      <c r="C32" s="73"/>
      <c r="D32" s="74"/>
      <c r="F32" s="179"/>
      <c r="P32" s="108"/>
      <c r="Q32" s="122" t="str">
        <f>IF(O34="","",IF(O34&gt;O35,G34,G35))</f>
        <v/>
      </c>
      <c r="R32" s="101"/>
      <c r="S32" s="101"/>
      <c r="T32" s="101"/>
      <c r="U32" s="101"/>
      <c r="V32" s="101"/>
      <c r="W32" s="101"/>
      <c r="X32" s="101"/>
      <c r="Y32" s="19" t="str">
        <f>IF(R31="","",SUMPRODUCT(--(R31:X31&lt;R32:X32)))</f>
        <v/>
      </c>
      <c r="AI32" s="106"/>
      <c r="AK32" s="53"/>
      <c r="AU32" s="49"/>
      <c r="AV32" s="113">
        <v>5</v>
      </c>
      <c r="AW32" s="114" t="s">
        <v>80</v>
      </c>
      <c r="AX32" s="497" t="str">
        <f>IF(Y7="","",IF(Y7&lt;Y8,Q7,Q8))</f>
        <v/>
      </c>
      <c r="AY32" s="497"/>
      <c r="AZ32" s="497"/>
    </row>
    <row r="33" spans="3:52" s="42" customFormat="1" ht="15.75">
      <c r="C33" s="73"/>
      <c r="D33" s="74"/>
      <c r="F33" s="179"/>
      <c r="G33" s="74"/>
      <c r="H33" s="74"/>
      <c r="I33" s="74"/>
      <c r="J33" s="74"/>
      <c r="K33" s="74"/>
      <c r="L33" s="74"/>
      <c r="M33" s="74"/>
      <c r="N33" s="74"/>
      <c r="O33" s="74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102"/>
      <c r="AA33" s="74"/>
      <c r="AB33" s="74"/>
      <c r="AC33" s="74"/>
      <c r="AD33" s="74"/>
      <c r="AE33" s="74"/>
      <c r="AF33" s="74"/>
      <c r="AG33" s="74"/>
      <c r="AH33" s="74"/>
      <c r="AI33" s="106"/>
      <c r="AJ33" s="74"/>
      <c r="AK33" s="53"/>
      <c r="AL33" s="74"/>
      <c r="AM33" s="74"/>
      <c r="AN33" s="74"/>
      <c r="AO33" s="74"/>
      <c r="AP33" s="74"/>
      <c r="AQ33" s="74"/>
      <c r="AR33" s="74"/>
      <c r="AS33" s="74"/>
      <c r="AT33" s="74"/>
      <c r="AU33" s="49"/>
      <c r="AV33" s="113">
        <v>5</v>
      </c>
      <c r="AW33" s="114" t="s">
        <v>80</v>
      </c>
      <c r="AX33" s="497" t="str">
        <f>IF(Y19="","",IF(Y19&lt;Y20,Q19,Q20))</f>
        <v/>
      </c>
      <c r="AY33" s="497"/>
      <c r="AZ33" s="497"/>
    </row>
    <row r="34" spans="3:52" ht="15.75">
      <c r="C34" s="73"/>
      <c r="D34" s="74"/>
      <c r="F34" s="178"/>
      <c r="G34" s="177" t="str">
        <f>IF(F34="","",VLOOKUP(F34,$C$3:$D$18,2,FALSE))</f>
        <v/>
      </c>
      <c r="H34" s="101"/>
      <c r="I34" s="101"/>
      <c r="J34" s="101"/>
      <c r="K34" s="101"/>
      <c r="L34" s="101"/>
      <c r="M34" s="101"/>
      <c r="N34" s="101"/>
      <c r="O34" s="19" t="str">
        <f>IF(H34="","",SUMPRODUCT(--(H34:N34&gt;H35:N35)))</f>
        <v/>
      </c>
      <c r="Z34" s="102"/>
      <c r="AI34" s="106"/>
      <c r="AK34" s="86"/>
      <c r="AL34" s="124" t="str">
        <f>IF(AI13="","",IF(AI13&lt;AI14,AA13,AA14))</f>
        <v/>
      </c>
      <c r="AM34" s="101"/>
      <c r="AN34" s="101"/>
      <c r="AO34" s="101"/>
      <c r="AP34" s="101"/>
      <c r="AQ34" s="101"/>
      <c r="AR34" s="101"/>
      <c r="AS34" s="101"/>
      <c r="AT34" s="19" t="str">
        <f>IF(AM34="","",SUMPRODUCT(--(AM34:AS34&gt;AM35:AS35)))</f>
        <v/>
      </c>
      <c r="AU34" s="49"/>
      <c r="AV34" s="113">
        <v>5</v>
      </c>
      <c r="AW34" s="114" t="s">
        <v>80</v>
      </c>
      <c r="AX34" s="497" t="str">
        <f>IF(Y31="","",IF(Y31&lt;Y32,Q31,Q32))</f>
        <v/>
      </c>
      <c r="AY34" s="497"/>
      <c r="AZ34" s="497"/>
    </row>
    <row r="35" spans="3:52">
      <c r="E35" s="359" t="s">
        <v>616</v>
      </c>
      <c r="F35" s="180"/>
      <c r="G35" s="177" t="str">
        <f>IF(F35="","",VLOOKUP(F35,$C$3:$D$18,2,FALSE))</f>
        <v/>
      </c>
      <c r="H35" s="101"/>
      <c r="I35" s="101"/>
      <c r="J35" s="101"/>
      <c r="K35" s="101"/>
      <c r="L35" s="101"/>
      <c r="M35" s="101"/>
      <c r="N35" s="101"/>
      <c r="O35" s="19" t="str">
        <f>IF(H34="","",SUMPRODUCT(--(H34:N34&lt;H35:N35)))</f>
        <v/>
      </c>
      <c r="Z35" s="102"/>
      <c r="AI35" s="106"/>
      <c r="AL35" s="124" t="str">
        <f>IF(AI37="","",IF(AI37&lt;AI38,AA37,AA38))</f>
        <v/>
      </c>
      <c r="AM35" s="101"/>
      <c r="AN35" s="101"/>
      <c r="AO35" s="101"/>
      <c r="AP35" s="101"/>
      <c r="AQ35" s="101"/>
      <c r="AR35" s="101"/>
      <c r="AS35" s="101"/>
      <c r="AT35" s="19" t="str">
        <f>IF(AM34="","",SUMPRODUCT(--(AM34:AS34&lt;AM35:AS35)))</f>
        <v/>
      </c>
      <c r="AU35" s="49"/>
      <c r="AV35" s="113">
        <v>5</v>
      </c>
      <c r="AW35" s="114" t="s">
        <v>80</v>
      </c>
      <c r="AX35" s="497" t="str">
        <f>IF(Y43="","",IF(Y43&lt;Y44,Q43,Q44))</f>
        <v/>
      </c>
      <c r="AY35" s="497"/>
      <c r="AZ35" s="497"/>
    </row>
    <row r="36" spans="3:52">
      <c r="F36" s="179"/>
      <c r="Z36" s="102"/>
      <c r="AI36" s="107"/>
      <c r="AU36" s="49"/>
      <c r="AV36" s="118">
        <v>9</v>
      </c>
      <c r="AW36" s="24" t="s">
        <v>20</v>
      </c>
      <c r="AX36" s="514" t="str">
        <f>IF(O4="","",IF(O4&lt;O5,G4,G5))</f>
        <v/>
      </c>
      <c r="AY36" s="514"/>
      <c r="AZ36" s="514"/>
    </row>
    <row r="37" spans="3:52" s="42" customFormat="1">
      <c r="F37" s="179"/>
      <c r="G37" s="74"/>
      <c r="H37" s="74"/>
      <c r="I37" s="74"/>
      <c r="J37" s="74"/>
      <c r="K37" s="74"/>
      <c r="L37" s="74"/>
      <c r="M37" s="74"/>
      <c r="N37" s="74"/>
      <c r="O37" s="3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102"/>
      <c r="AA37" s="121" t="str">
        <f>IF(Y31="","",IF(Y31&gt;Y32,Q31,Q32))</f>
        <v/>
      </c>
      <c r="AB37" s="101"/>
      <c r="AC37" s="101"/>
      <c r="AD37" s="101"/>
      <c r="AE37" s="101"/>
      <c r="AF37" s="101"/>
      <c r="AG37" s="101"/>
      <c r="AH37" s="101"/>
      <c r="AI37" s="19" t="str">
        <f>IF(AB37="","",SUMPRODUCT(--(AB37:AH37&gt;AB38:AH38)))</f>
        <v/>
      </c>
      <c r="AJ37" s="41"/>
      <c r="AK37" s="49"/>
      <c r="AL37" s="74"/>
      <c r="AM37" s="74"/>
      <c r="AN37" s="74"/>
      <c r="AO37" s="74"/>
      <c r="AP37" s="74"/>
      <c r="AQ37" s="74"/>
      <c r="AR37" s="74"/>
      <c r="AS37" s="74"/>
      <c r="AT37" s="74"/>
      <c r="AU37" s="49"/>
      <c r="AV37" s="118">
        <v>9</v>
      </c>
      <c r="AW37" s="24" t="s">
        <v>20</v>
      </c>
      <c r="AX37" s="514" t="str">
        <f>IF(O10="","",IF(O10&lt;O11,G10,G11))</f>
        <v/>
      </c>
      <c r="AY37" s="514"/>
      <c r="AZ37" s="514"/>
    </row>
    <row r="38" spans="3:52">
      <c r="F38" s="179"/>
      <c r="O38" s="34"/>
      <c r="Z38" s="108"/>
      <c r="AA38" s="121" t="str">
        <f>IF(Y43="","",IF(Y43&gt;Y44,Q43,Q44))</f>
        <v/>
      </c>
      <c r="AB38" s="101"/>
      <c r="AC38" s="101"/>
      <c r="AD38" s="101"/>
      <c r="AE38" s="101"/>
      <c r="AF38" s="101"/>
      <c r="AG38" s="101"/>
      <c r="AH38" s="101"/>
      <c r="AI38" s="19" t="str">
        <f>IF(AB37="","",SUMPRODUCT(--(AB37:AH37&lt;AB38:AH38)))</f>
        <v/>
      </c>
      <c r="AJ38" s="41"/>
      <c r="AU38" s="49"/>
      <c r="AV38" s="118">
        <v>9</v>
      </c>
      <c r="AW38" s="24" t="s">
        <v>20</v>
      </c>
      <c r="AX38" s="514" t="str">
        <f>IF(O16="","",IF(O16&lt;O17,G16,G17))</f>
        <v/>
      </c>
      <c r="AY38" s="514"/>
      <c r="AZ38" s="514"/>
    </row>
    <row r="39" spans="3:52">
      <c r="F39" s="179"/>
      <c r="Z39" s="102"/>
      <c r="AU39" s="49"/>
      <c r="AV39" s="118">
        <v>9</v>
      </c>
      <c r="AW39" s="24" t="s">
        <v>20</v>
      </c>
      <c r="AX39" s="514" t="str">
        <f>IF(O22="","",IF(O22&lt;O23,G22,G23))</f>
        <v/>
      </c>
      <c r="AY39" s="514"/>
      <c r="AZ39" s="514"/>
    </row>
    <row r="40" spans="3:52" ht="15.75">
      <c r="E40" s="359" t="s">
        <v>616</v>
      </c>
      <c r="F40" s="178"/>
      <c r="G40" s="177" t="str">
        <f>IF(F40="","",VLOOKUP(F40,$C$3:$D$18,2,FALSE))</f>
        <v/>
      </c>
      <c r="H40" s="101"/>
      <c r="I40" s="101"/>
      <c r="J40" s="101"/>
      <c r="K40" s="101"/>
      <c r="L40" s="101"/>
      <c r="M40" s="101"/>
      <c r="N40" s="101"/>
      <c r="O40" s="19" t="str">
        <f>IF(H40="","",SUMPRODUCT(--(H40:N40&gt;H41:N41)))</f>
        <v/>
      </c>
      <c r="Z40" s="102"/>
      <c r="AU40" s="49"/>
      <c r="AV40" s="118">
        <v>9</v>
      </c>
      <c r="AW40" s="24" t="s">
        <v>20</v>
      </c>
      <c r="AX40" s="514" t="str">
        <f>IF(O28="","",IF(O28&lt;O29,G28,G29))</f>
        <v/>
      </c>
      <c r="AY40" s="514"/>
      <c r="AZ40" s="514"/>
    </row>
    <row r="41" spans="3:52" s="42" customFormat="1">
      <c r="F41" s="180"/>
      <c r="G41" s="177" t="str">
        <f>IF(F41="","",VLOOKUP(F41,$C$3:$D$18,2,FALSE))</f>
        <v/>
      </c>
      <c r="H41" s="101"/>
      <c r="I41" s="101"/>
      <c r="J41" s="101"/>
      <c r="K41" s="101"/>
      <c r="L41" s="101"/>
      <c r="M41" s="101"/>
      <c r="N41" s="101"/>
      <c r="O41" s="19" t="str">
        <f>IF(H40="","",SUMPRODUCT(--(H40:N40&lt;H41:N41)))</f>
        <v/>
      </c>
      <c r="P41" s="74"/>
      <c r="Q41" s="74"/>
      <c r="R41" s="74"/>
      <c r="S41" s="74"/>
      <c r="T41" s="74"/>
      <c r="U41" s="74"/>
      <c r="V41" s="74"/>
      <c r="W41" s="74"/>
      <c r="X41" s="74"/>
      <c r="Y41" s="34"/>
      <c r="Z41" s="10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49"/>
      <c r="AL41" s="74"/>
      <c r="AM41" s="74"/>
      <c r="AN41" s="74"/>
      <c r="AO41" s="74"/>
      <c r="AP41" s="74"/>
      <c r="AQ41" s="74"/>
      <c r="AR41" s="74"/>
      <c r="AS41" s="74"/>
      <c r="AT41" s="74"/>
      <c r="AU41" s="49"/>
      <c r="AV41" s="118">
        <v>9</v>
      </c>
      <c r="AW41" s="24" t="s">
        <v>20</v>
      </c>
      <c r="AX41" s="514" t="str">
        <f>IF(O34="","",IF(O34&lt;O35,G34,G35))</f>
        <v/>
      </c>
      <c r="AY41" s="514"/>
      <c r="AZ41" s="514"/>
    </row>
    <row r="42" spans="3:52">
      <c r="F42" s="179"/>
      <c r="P42" s="102"/>
      <c r="Y42" s="34"/>
      <c r="Z42" s="102"/>
      <c r="AU42" s="49"/>
      <c r="AV42" s="118">
        <v>9</v>
      </c>
      <c r="AW42" s="24" t="s">
        <v>20</v>
      </c>
      <c r="AX42" s="514" t="str">
        <f>IF(O40="","",IF(O40&lt;O41,G40,G41))</f>
        <v/>
      </c>
      <c r="AY42" s="514"/>
      <c r="AZ42" s="514"/>
    </row>
    <row r="43" spans="3:52">
      <c r="F43" s="179"/>
      <c r="P43" s="102"/>
      <c r="Q43" s="122" t="str">
        <f>IF(O40="","",IF(O40&gt;O41,G40,G41))</f>
        <v/>
      </c>
      <c r="R43" s="101"/>
      <c r="S43" s="101"/>
      <c r="T43" s="101"/>
      <c r="U43" s="101"/>
      <c r="V43" s="101"/>
      <c r="W43" s="101"/>
      <c r="X43" s="101"/>
      <c r="Y43" s="19" t="str">
        <f>IF(R43="","",SUMPRODUCT(--(R43:X43&gt;R44:X44)))</f>
        <v/>
      </c>
      <c r="AU43" s="49"/>
      <c r="AV43" s="118">
        <v>9</v>
      </c>
      <c r="AW43" s="24" t="s">
        <v>20</v>
      </c>
      <c r="AX43" s="514" t="str">
        <f>IF(O46="","",IF(O46&lt;O47,G46,G47))</f>
        <v/>
      </c>
      <c r="AY43" s="514"/>
      <c r="AZ43" s="514"/>
    </row>
    <row r="44" spans="3:52">
      <c r="F44" s="179"/>
      <c r="P44" s="108"/>
      <c r="Q44" s="122" t="str">
        <f>IF(O46="","",IF(O46&gt;O47,G46,G47))</f>
        <v/>
      </c>
      <c r="R44" s="101"/>
      <c r="S44" s="101"/>
      <c r="T44" s="101"/>
      <c r="U44" s="101"/>
      <c r="V44" s="101"/>
      <c r="W44" s="101"/>
      <c r="X44" s="101"/>
      <c r="Y44" s="19" t="str">
        <f>IF(R43="","",SUMPRODUCT(--(R43:X43&lt;R44:X44)))</f>
        <v/>
      </c>
      <c r="AU44" s="49"/>
      <c r="AV44" s="49"/>
    </row>
    <row r="45" spans="3:52" s="42" customFormat="1">
      <c r="F45" s="179"/>
      <c r="G45" s="74"/>
      <c r="H45" s="74"/>
      <c r="I45" s="74"/>
      <c r="J45" s="74"/>
      <c r="K45" s="74"/>
      <c r="L45" s="74"/>
      <c r="M45" s="74"/>
      <c r="N45" s="74"/>
      <c r="O45" s="34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49"/>
      <c r="AL45" s="74"/>
      <c r="AM45" s="74"/>
      <c r="AN45" s="74"/>
      <c r="AO45" s="74"/>
      <c r="AP45" s="74"/>
      <c r="AQ45" s="74"/>
      <c r="AR45" s="74"/>
      <c r="AS45" s="74"/>
      <c r="AT45" s="74"/>
      <c r="AU45" s="49"/>
      <c r="AV45" s="49"/>
    </row>
    <row r="46" spans="3:52" ht="15.75">
      <c r="F46" s="178"/>
      <c r="G46" s="177" t="str">
        <f>IF(F46="","",VLOOKUP(F46,$C$3:$D$18,2,FALSE))</f>
        <v/>
      </c>
      <c r="H46" s="101"/>
      <c r="I46" s="101"/>
      <c r="J46" s="101"/>
      <c r="K46" s="101"/>
      <c r="L46" s="101"/>
      <c r="M46" s="101"/>
      <c r="N46" s="101"/>
      <c r="O46" s="19" t="str">
        <f>IF(H46="","",SUMPRODUCT(--(H46:N46&gt;H47:N47)))</f>
        <v/>
      </c>
      <c r="AU46" s="49"/>
      <c r="AV46" s="49"/>
    </row>
    <row r="47" spans="3:52">
      <c r="E47">
        <v>3</v>
      </c>
      <c r="F47" s="180">
        <v>2</v>
      </c>
      <c r="G47" s="177" t="str">
        <f>IF(F47="","",VLOOKUP(F47,$C$3:$D$18,2,FALSE))</f>
        <v>Фани Јованоска (193)</v>
      </c>
      <c r="H47" s="101"/>
      <c r="I47" s="101"/>
      <c r="J47" s="101"/>
      <c r="K47" s="101"/>
      <c r="L47" s="101"/>
      <c r="M47" s="101"/>
      <c r="N47" s="101"/>
      <c r="O47" s="19" t="str">
        <f>IF(H46="","",SUMPRODUCT(--(H46:N46&lt;H47:N47)))</f>
        <v/>
      </c>
      <c r="AU47" s="49"/>
      <c r="AV47" s="49"/>
    </row>
    <row r="48" spans="3:52">
      <c r="F48" s="81"/>
      <c r="AU48" s="49"/>
      <c r="AV48" s="49"/>
    </row>
    <row r="49" spans="6:52" s="42" customFormat="1">
      <c r="F49" s="82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49"/>
      <c r="AL49" s="74"/>
      <c r="AM49" s="74"/>
      <c r="AN49" s="74"/>
      <c r="AO49" s="74"/>
      <c r="AP49" s="74"/>
      <c r="AQ49" s="74"/>
      <c r="AR49" s="74"/>
      <c r="AS49" s="74"/>
      <c r="AT49" s="34"/>
    </row>
    <row r="50" spans="6:52">
      <c r="AW50" s="75"/>
      <c r="AX50" s="490"/>
      <c r="AY50" s="490"/>
      <c r="AZ50" s="490"/>
    </row>
    <row r="51" spans="6:52">
      <c r="AW51" s="75"/>
      <c r="AX51" s="490"/>
      <c r="AY51" s="490"/>
      <c r="AZ51" s="490"/>
    </row>
    <row r="52" spans="6:52">
      <c r="AW52" s="75"/>
      <c r="AX52" s="490"/>
      <c r="AY52" s="490"/>
      <c r="AZ52" s="490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zoomScale="90" zoomScaleNormal="90"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24" style="353" customWidth="1"/>
    <col min="6" max="6" width="3.7109375" customWidth="1"/>
    <col min="7" max="7" width="8.8554687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8.85546875" style="74"/>
    <col min="28" max="28" width="31.42578125" style="74" customWidth="1"/>
    <col min="29" max="36" width="3" style="74" customWidth="1"/>
    <col min="37" max="37" width="8.8554687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00" t="s">
        <v>61</v>
      </c>
      <c r="D1" s="477"/>
      <c r="E1" s="354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Амелиа Николов (187)</v>
      </c>
      <c r="E3" s="81" t="s">
        <v>538</v>
      </c>
      <c r="F3">
        <v>1</v>
      </c>
      <c r="G3" s="63">
        <v>1</v>
      </c>
      <c r="H3" s="95" t="str">
        <f>IF(G3="","",VLOOKUP(G3,$C$3:$F$26,2,FALSE))</f>
        <v>Амелиа Николов (187)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Фани Јованоска (193)</v>
      </c>
      <c r="E4" s="81"/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Амелиа Николов (187)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Ива Димитриевска (219)</v>
      </c>
      <c r="E5" s="81"/>
      <c r="F5">
        <v>2</v>
      </c>
      <c r="G5" s="64"/>
      <c r="H5" s="20" t="str">
        <f>IF(G5="","",VLOOKUP(G5,$C$3:$F$26,2,FALSE))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Сара А.Стојановска (182)</v>
      </c>
      <c r="E6" s="81"/>
      <c r="F6">
        <v>3</v>
      </c>
      <c r="G6" s="64"/>
      <c r="H6" s="20" t="str">
        <f>IF(G6="","",VLOOKUP(G6,$C$3:$F$26,2,FALSE))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Ана Стојановска (181)</v>
      </c>
      <c r="E7" s="81"/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Изабела Ковачовска (140)</v>
      </c>
      <c r="E8" s="81"/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Софија Хасану (194)</v>
      </c>
      <c r="E9" s="81" t="s">
        <v>536</v>
      </c>
      <c r="F9">
        <v>4</v>
      </c>
      <c r="G9" s="240"/>
      <c r="H9" s="302" t="str">
        <f t="shared" ref="H9" si="0">IF(G9="","",VLOOKUP(G9,$C$3:$F$26,2,FALSE))</f>
        <v/>
      </c>
      <c r="I9" s="83"/>
      <c r="J9" s="84"/>
      <c r="K9" s="84"/>
      <c r="L9" s="84"/>
      <c r="M9" s="84"/>
      <c r="N9" s="84"/>
      <c r="O9" s="84"/>
      <c r="P9" s="85"/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E10" s="81"/>
      <c r="G10" s="300"/>
      <c r="H10" s="301"/>
      <c r="I10" s="40"/>
      <c r="J10" s="40"/>
      <c r="K10" s="40"/>
      <c r="L10" s="40"/>
      <c r="M10" s="40"/>
      <c r="N10" s="40"/>
      <c r="O10" s="40"/>
      <c r="P10" s="299"/>
      <c r="Q10" s="49"/>
      <c r="R10" s="100" t="str">
        <f>H9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/>
      </c>
      <c r="E11" s="81"/>
      <c r="G11" s="179"/>
      <c r="H11" s="39"/>
      <c r="I11" s="84"/>
      <c r="J11" s="84"/>
      <c r="K11" s="84"/>
      <c r="L11" s="84"/>
      <c r="M11" s="84"/>
      <c r="N11" s="84"/>
      <c r="O11" s="84"/>
      <c r="P11" s="85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/>
      </c>
      <c r="E12" s="81" t="s">
        <v>541</v>
      </c>
      <c r="F12">
        <v>5</v>
      </c>
      <c r="G12" s="64"/>
      <c r="H12" s="95" t="str">
        <f>IF(G12="","",VLOOKUP(G12,$C$3:$F$26,2,FALSE))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/>
      </c>
      <c r="E13" s="8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/>
      </c>
      <c r="E14" s="81"/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81" t="s">
        <v>540</v>
      </c>
      <c r="F15">
        <v>6</v>
      </c>
      <c r="G15" s="64"/>
      <c r="H15" s="95" t="str">
        <f>IF(G15="","",VLOOKUP(G15,$C$3:$F$26,2,FALSE))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78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E16" s="81"/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78" t="str">
        <f>IF(BE25="","",IF(BE25&lt;BE26,AW25,AW26))</f>
        <v/>
      </c>
      <c r="BI16" s="478"/>
      <c r="BJ16" s="479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81"/>
      <c r="F17" s="42">
        <v>7</v>
      </c>
      <c r="G17" s="64"/>
      <c r="H17" s="20" t="str">
        <f t="shared" ref="H17:H18" si="1">IF(G17="","",VLOOKUP(G17,$C$3:$F$26,2,FALSE))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78"/>
      <c r="BI17" s="478"/>
      <c r="BJ17" s="479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E18" s="81"/>
      <c r="F18">
        <v>8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78"/>
      <c r="BJ18" s="479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E19" s="81"/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80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E20" s="81"/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82" t="s">
        <v>58</v>
      </c>
      <c r="BJ20" s="480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81" t="s">
        <v>536</v>
      </c>
      <c r="F21" s="42">
        <v>9</v>
      </c>
      <c r="G21" s="240"/>
      <c r="H21" s="302" t="str">
        <f t="shared" ref="H21" si="2">IF(G21="","",VLOOKUP(G21,$C$3:$F$26,2,FALSE))</f>
        <v/>
      </c>
      <c r="I21" s="83"/>
      <c r="J21" s="84"/>
      <c r="K21" s="84"/>
      <c r="L21" s="84"/>
      <c r="M21" s="84"/>
      <c r="N21" s="84"/>
      <c r="O21" s="84"/>
      <c r="P21" s="85"/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85" t="s">
        <v>59</v>
      </c>
      <c r="BI21" s="483"/>
      <c r="BJ21" s="481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81"/>
      <c r="F22" s="49"/>
      <c r="G22" s="300"/>
      <c r="H22" s="301"/>
      <c r="I22" s="40"/>
      <c r="J22" s="40"/>
      <c r="K22" s="40"/>
      <c r="L22" s="40"/>
      <c r="M22" s="40"/>
      <c r="N22" s="40"/>
      <c r="O22" s="40"/>
      <c r="P22" s="299"/>
      <c r="Q22" s="49"/>
      <c r="R22" s="100" t="str">
        <f>H21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86"/>
      <c r="BI22" s="483"/>
      <c r="BJ22" s="488" t="s">
        <v>60</v>
      </c>
    </row>
    <row r="23" spans="2:63" ht="16.5" customHeight="1" thickBot="1">
      <c r="B23" s="78"/>
      <c r="C23" s="78"/>
      <c r="D23" s="74"/>
      <c r="G23" s="179"/>
      <c r="H23" s="39"/>
      <c r="I23" s="84"/>
      <c r="J23" s="84"/>
      <c r="K23" s="84"/>
      <c r="L23" s="84"/>
      <c r="M23" s="84"/>
      <c r="N23" s="84"/>
      <c r="O23" s="84"/>
      <c r="P23" s="296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87"/>
      <c r="BI23" s="484"/>
      <c r="BJ23" s="489"/>
    </row>
    <row r="24" spans="2:63" ht="15.75">
      <c r="B24" s="78"/>
      <c r="C24" s="78"/>
      <c r="D24" s="74"/>
      <c r="E24" s="81"/>
      <c r="F24">
        <v>10</v>
      </c>
      <c r="G24" s="64"/>
      <c r="H24" s="95" t="str">
        <f>IF(G24="","",VLOOKUP(G24,$C$3:$F$26,2,FALSE))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78"/>
      <c r="C25" s="78"/>
      <c r="D25" s="74"/>
      <c r="E25" s="8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5.75">
      <c r="B26" s="78"/>
      <c r="C26" s="78"/>
      <c r="D26" s="74"/>
      <c r="E26" s="81"/>
      <c r="F26" s="297"/>
      <c r="G26" s="298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81" t="s">
        <v>539</v>
      </c>
      <c r="F27">
        <v>11</v>
      </c>
      <c r="G27" s="64">
        <v>3</v>
      </c>
      <c r="H27" s="95" t="str">
        <f>IF(G27="","",VLOOKUP(G27,$C$3:$F$26,2,FALSE))</f>
        <v>Ива Димитриевска (219)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91" t="s">
        <v>81</v>
      </c>
      <c r="BH27" s="492"/>
      <c r="BI27" s="492"/>
      <c r="BJ27" s="492"/>
      <c r="BK27" s="493"/>
    </row>
    <row r="28" spans="2:63" ht="15.75">
      <c r="C28" s="73"/>
      <c r="D28" s="74"/>
      <c r="E28" s="81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Ива Димитриевска (219)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94" t="str">
        <f>IF(BE25="","",IF(BE25&gt;BE26,AW25,AW26))</f>
        <v/>
      </c>
      <c r="BJ28" s="494"/>
      <c r="BK28" s="494"/>
    </row>
    <row r="29" spans="2:63" s="42" customFormat="1" ht="15.75">
      <c r="C29" s="73"/>
      <c r="D29" s="74"/>
      <c r="E29" s="81"/>
      <c r="F29" s="42">
        <v>12</v>
      </c>
      <c r="G29" s="64"/>
      <c r="H29" s="20" t="str">
        <f t="shared" ref="H29:H30" si="3">IF(G29="","",VLOOKUP(G29,$C$3:$F$26,2,FALSE))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95" t="str">
        <f>IF(BE25="","",IF(BE25&lt;BE26,AW25,AW26))</f>
        <v/>
      </c>
      <c r="BJ29" s="495"/>
      <c r="BK29" s="495"/>
    </row>
    <row r="30" spans="2:63" ht="16.5" thickBot="1">
      <c r="C30" s="73"/>
      <c r="D30" s="74"/>
      <c r="E30" s="81"/>
      <c r="F30">
        <v>13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96" t="str">
        <f>IF(BE25=BE26,"",IF(BE34=BE35,AW34,IF(BE34&gt;BE35,AW34,AW35)))</f>
        <v/>
      </c>
      <c r="BJ30" s="496"/>
      <c r="BK30" s="496"/>
    </row>
    <row r="31" spans="2:63" ht="15.75">
      <c r="C31" s="73"/>
      <c r="D31" s="74"/>
      <c r="E31" s="81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96" t="str">
        <f>IF(BE25=BE26,"",IF(BE34=BE35,AW35,IF(BE34&lt;BE35,AW34,AW35)))</f>
        <v/>
      </c>
      <c r="BJ31" s="496"/>
      <c r="BK31" s="496"/>
    </row>
    <row r="32" spans="2:63" ht="15.75">
      <c r="C32" s="73"/>
      <c r="D32" s="74"/>
      <c r="E32" s="81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97" t="str">
        <f>IF(AJ7="","",IF(AJ7&lt;AJ8,AB7,AB8))</f>
        <v/>
      </c>
      <c r="BJ32" s="497"/>
      <c r="BK32" s="497"/>
    </row>
    <row r="33" spans="3:63" s="42" customFormat="1" ht="15.75">
      <c r="C33" s="73"/>
      <c r="D33" s="74"/>
      <c r="E33" s="81" t="s">
        <v>536</v>
      </c>
      <c r="F33" s="42">
        <v>14</v>
      </c>
      <c r="G33" s="240"/>
      <c r="H33" s="302" t="str">
        <f t="shared" ref="H33" si="4">IF(G33="","",VLOOKUP(G33,$C$3:$F$26,2,FALSE))</f>
        <v/>
      </c>
      <c r="I33" s="83"/>
      <c r="J33" s="84"/>
      <c r="K33" s="84"/>
      <c r="L33" s="84"/>
      <c r="M33" s="84"/>
      <c r="N33" s="84"/>
      <c r="O33" s="84"/>
      <c r="P33" s="85"/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97" t="str">
        <f>IF(AJ19="","",IF(AJ19&lt;AJ20,AB19,AB20))</f>
        <v/>
      </c>
      <c r="BJ33" s="497"/>
      <c r="BK33" s="497"/>
    </row>
    <row r="34" spans="3:63" ht="15.75">
      <c r="C34" s="73"/>
      <c r="D34" s="74"/>
      <c r="E34" s="81"/>
      <c r="F34" s="49"/>
      <c r="G34" s="300"/>
      <c r="H34" s="301"/>
      <c r="I34" s="40"/>
      <c r="J34" s="40"/>
      <c r="K34" s="40"/>
      <c r="L34" s="40"/>
      <c r="M34" s="40"/>
      <c r="N34" s="40"/>
      <c r="O34" s="40"/>
      <c r="P34" s="299"/>
      <c r="Q34" s="49"/>
      <c r="R34" s="100" t="str">
        <f>H33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97" t="str">
        <f>IF(AJ31="","",IF(AJ31&lt;AJ32,AB31,AB32))</f>
        <v/>
      </c>
      <c r="BJ34" s="497"/>
      <c r="BK34" s="497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97" t="str">
        <f>IF(AJ43="","",IF(AJ43&lt;AJ44,AB43,AB44))</f>
        <v/>
      </c>
      <c r="BJ35" s="497"/>
      <c r="BK35" s="497"/>
    </row>
    <row r="36" spans="3:63" ht="15.75">
      <c r="E36" s="81" t="s">
        <v>541</v>
      </c>
      <c r="F36">
        <v>15</v>
      </c>
      <c r="G36" s="64"/>
      <c r="H36" s="95" t="str">
        <f>IF(G36="","",VLOOKUP(G36,$C$3:$F$26,2,FALSE))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4" t="str">
        <f>IF(Z4="","",IF(Z4&lt;Z5,R4,R5))</f>
        <v/>
      </c>
      <c r="BJ36" s="514"/>
      <c r="BK36" s="514"/>
    </row>
    <row r="37" spans="3:63" s="42" customFormat="1">
      <c r="E37" s="353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4" t="str">
        <f>IF(Z10="","",IF(Z10&lt;Z11,R10,R11))</f>
        <v/>
      </c>
      <c r="BJ37" s="514"/>
      <c r="BK37" s="514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4" t="str">
        <f>IF(Z16="","",IF(Z16&lt;Z17,R16,R17))</f>
        <v/>
      </c>
      <c r="BJ38" s="514"/>
      <c r="BK38" s="514"/>
    </row>
    <row r="39" spans="3:63" ht="15.75">
      <c r="E39" s="353" t="s">
        <v>540</v>
      </c>
      <c r="F39">
        <v>16</v>
      </c>
      <c r="G39" s="64"/>
      <c r="H39" s="95" t="str">
        <f>IF(G39="","",VLOOKUP(G39,$C$3:$F$26,2,FALSE))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4" t="str">
        <f>IF(Z22="","",IF(Z22&lt;Z23,R22,R23))</f>
        <v/>
      </c>
      <c r="BJ39" s="514"/>
      <c r="BK39" s="514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4" t="str">
        <f>IF(Z28="","",IF(Z28&lt;Z29,R28,R29))</f>
        <v/>
      </c>
      <c r="BJ40" s="514"/>
      <c r="BK40" s="514"/>
    </row>
    <row r="41" spans="3:63" s="42" customFormat="1" ht="15.75">
      <c r="E41" s="353"/>
      <c r="F41" s="42">
        <v>17</v>
      </c>
      <c r="G41" s="64"/>
      <c r="H41" s="20" t="str">
        <f t="shared" ref="H41:H42" si="5">IF(G41="","",VLOOKUP(G41,$C$3:$F$26,2,FALSE))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4" t="str">
        <f>IF(Z34="","",IF(Z34&lt;Z35,R34,R35))</f>
        <v/>
      </c>
      <c r="BJ41" s="514"/>
      <c r="BK41" s="514"/>
    </row>
    <row r="42" spans="3:63" ht="15.75">
      <c r="F42">
        <v>18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4" t="str">
        <f>IF(Z40="","",IF(Z40&lt;Z41,R40,R41))</f>
        <v/>
      </c>
      <c r="BJ42" s="514"/>
      <c r="BK42" s="514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4" t="str">
        <f>IF(Z46="","",IF(Z46&lt;Z47,R46,R47))</f>
        <v/>
      </c>
      <c r="BJ43" s="514"/>
      <c r="BK43" s="514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81" t="s">
        <v>536</v>
      </c>
      <c r="F45" s="42">
        <v>19</v>
      </c>
      <c r="G45" s="240"/>
      <c r="H45" s="302" t="str">
        <f>IF(G45="","",VLOOKUP(G45,$C$3:$F$26,2,FALSE))</f>
        <v/>
      </c>
      <c r="I45" s="83"/>
      <c r="J45" s="40"/>
      <c r="K45" s="40"/>
      <c r="L45" s="40"/>
      <c r="M45" s="40"/>
      <c r="N45" s="40"/>
      <c r="O45" s="40"/>
      <c r="P45" s="41"/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F46" s="49"/>
      <c r="G46" s="300"/>
      <c r="H46" s="301"/>
      <c r="I46" s="92"/>
      <c r="J46" s="92"/>
      <c r="K46" s="92"/>
      <c r="L46" s="92"/>
      <c r="M46" s="92"/>
      <c r="N46" s="92"/>
      <c r="O46" s="92"/>
      <c r="P46" s="294"/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4"/>
      <c r="J47" s="84"/>
      <c r="K47" s="84"/>
      <c r="L47" s="84"/>
      <c r="M47" s="84"/>
      <c r="N47" s="84"/>
      <c r="O47" s="84"/>
      <c r="P47" s="296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F48">
        <v>20</v>
      </c>
      <c r="G48" s="64"/>
      <c r="H48" s="95" t="str">
        <f>IF(G48="","",VLOOKUP(G48,$C$3:$F$26,2,FALSE))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53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90"/>
      <c r="BJ50" s="490"/>
      <c r="BK50" s="490"/>
    </row>
    <row r="51" spans="5:63">
      <c r="H51"/>
      <c r="I51"/>
      <c r="J51"/>
      <c r="K51"/>
      <c r="L51"/>
      <c r="M51"/>
      <c r="N51"/>
      <c r="O51"/>
      <c r="P51"/>
      <c r="BH51" s="75"/>
      <c r="BI51" s="490"/>
      <c r="BJ51" s="490"/>
      <c r="BK51" s="490"/>
    </row>
    <row r="52" spans="5:63">
      <c r="H52"/>
      <c r="I52"/>
      <c r="J52"/>
      <c r="K52"/>
      <c r="L52"/>
      <c r="M52"/>
      <c r="N52"/>
      <c r="O52"/>
      <c r="P52"/>
      <c r="BH52" s="75"/>
      <c r="BI52" s="490"/>
      <c r="BJ52" s="490"/>
      <c r="BK52" s="490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BV52"/>
  <sheetViews>
    <sheetView workbookViewId="0">
      <selection activeCell="D27" sqref="D27"/>
    </sheetView>
  </sheetViews>
  <sheetFormatPr defaultRowHeight="15"/>
  <cols>
    <col min="2" max="2" width="11.85546875" customWidth="1"/>
    <col min="4" max="4" width="31.42578125" customWidth="1"/>
    <col min="5" max="5" width="18.140625" style="359" customWidth="1"/>
    <col min="6" max="6" width="4.7109375" customWidth="1"/>
    <col min="7" max="7" width="9.140625" style="80"/>
    <col min="8" max="8" width="31.42578125" style="21" customWidth="1"/>
    <col min="9" max="9" width="3" style="17" bestFit="1" customWidth="1"/>
    <col min="10" max="10" width="3" style="17" customWidth="1"/>
    <col min="11" max="12" width="3" style="17" bestFit="1" customWidth="1"/>
    <col min="13" max="14" width="3" style="17" customWidth="1"/>
    <col min="15" max="15" width="3" style="17" bestFit="1" customWidth="1"/>
    <col min="16" max="16" width="3.140625" style="11" customWidth="1"/>
    <col min="18" max="18" width="31.42578125" style="74" customWidth="1"/>
    <col min="19" max="26" width="3" style="74" customWidth="1"/>
    <col min="27" max="27" width="9.140625" style="74"/>
    <col min="28" max="28" width="31.42578125" style="74" customWidth="1"/>
    <col min="29" max="36" width="3" style="74" customWidth="1"/>
    <col min="37" max="37" width="9.140625" style="74"/>
    <col min="38" max="38" width="31.42578125" style="74" customWidth="1"/>
    <col min="39" max="46" width="3.140625" style="74" customWidth="1"/>
    <col min="47" max="47" width="4.5703125" style="74" customWidth="1"/>
    <col min="48" max="48" width="4.5703125" style="49" customWidth="1"/>
    <col min="49" max="49" width="31.42578125" style="74" customWidth="1"/>
    <col min="50" max="57" width="3" style="74" customWidth="1"/>
    <col min="60" max="62" width="31.42578125" customWidth="1"/>
  </cols>
  <sheetData>
    <row r="1" spans="2:74" s="66" customFormat="1">
      <c r="C1" s="500" t="s">
        <v>61</v>
      </c>
      <c r="D1" s="477"/>
      <c r="E1" s="360"/>
      <c r="G1" s="72" t="s">
        <v>78</v>
      </c>
      <c r="H1" s="67" t="s">
        <v>83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9" t="s">
        <v>19</v>
      </c>
      <c r="R1" s="67" t="s">
        <v>20</v>
      </c>
      <c r="S1" s="96" t="s">
        <v>8</v>
      </c>
      <c r="T1" s="96" t="s">
        <v>9</v>
      </c>
      <c r="U1" s="96" t="s">
        <v>10</v>
      </c>
      <c r="V1" s="96" t="s">
        <v>11</v>
      </c>
      <c r="W1" s="96" t="s">
        <v>12</v>
      </c>
      <c r="X1" s="96" t="s">
        <v>13</v>
      </c>
      <c r="Y1" s="96" t="s">
        <v>14</v>
      </c>
      <c r="Z1" s="97" t="s">
        <v>19</v>
      </c>
      <c r="AA1" s="76"/>
      <c r="AB1" s="67" t="s">
        <v>21</v>
      </c>
      <c r="AC1" s="96" t="s">
        <v>8</v>
      </c>
      <c r="AD1" s="96" t="s">
        <v>9</v>
      </c>
      <c r="AE1" s="96" t="s">
        <v>10</v>
      </c>
      <c r="AF1" s="96" t="s">
        <v>11</v>
      </c>
      <c r="AG1" s="96" t="s">
        <v>12</v>
      </c>
      <c r="AH1" s="96" t="s">
        <v>13</v>
      </c>
      <c r="AI1" s="96" t="s">
        <v>14</v>
      </c>
      <c r="AJ1" s="97" t="s">
        <v>19</v>
      </c>
      <c r="AK1" s="98"/>
      <c r="AL1" s="67" t="s">
        <v>22</v>
      </c>
      <c r="AM1" s="96" t="s">
        <v>8</v>
      </c>
      <c r="AN1" s="96" t="s">
        <v>9</v>
      </c>
      <c r="AO1" s="96" t="s">
        <v>10</v>
      </c>
      <c r="AP1" s="96" t="s">
        <v>11</v>
      </c>
      <c r="AQ1" s="96" t="s">
        <v>12</v>
      </c>
      <c r="AR1" s="96" t="s">
        <v>13</v>
      </c>
      <c r="AS1" s="96" t="s">
        <v>14</v>
      </c>
      <c r="AT1" s="99" t="s">
        <v>19</v>
      </c>
      <c r="AU1" s="103"/>
      <c r="AV1" s="94"/>
      <c r="AW1" s="67" t="s">
        <v>23</v>
      </c>
      <c r="AX1" s="96" t="s">
        <v>8</v>
      </c>
      <c r="AY1" s="96" t="s">
        <v>9</v>
      </c>
      <c r="AZ1" s="96" t="s">
        <v>10</v>
      </c>
      <c r="BA1" s="96" t="s">
        <v>11</v>
      </c>
      <c r="BB1" s="96" t="s">
        <v>12</v>
      </c>
      <c r="BC1" s="96" t="s">
        <v>13</v>
      </c>
      <c r="BD1" s="96" t="s">
        <v>14</v>
      </c>
      <c r="BE1" s="97" t="s">
        <v>19</v>
      </c>
      <c r="BH1" s="76"/>
      <c r="BI1" s="77"/>
      <c r="BJ1" s="192"/>
      <c r="BK1" s="192"/>
      <c r="BL1" s="192"/>
      <c r="BM1" s="192"/>
      <c r="BN1" s="192"/>
      <c r="BO1" s="192"/>
      <c r="BP1" s="193"/>
      <c r="BQ1" s="194"/>
      <c r="BR1" s="194"/>
      <c r="BS1" s="194"/>
      <c r="BT1" s="194"/>
      <c r="BU1" s="194"/>
      <c r="BV1" s="194"/>
    </row>
    <row r="2" spans="2:74" ht="15.75" thickBot="1">
      <c r="B2" s="275" t="s">
        <v>125</v>
      </c>
      <c r="C2" s="275" t="s">
        <v>78</v>
      </c>
    </row>
    <row r="3" spans="2:74" ht="15.75">
      <c r="B3" s="63" t="s">
        <v>25</v>
      </c>
      <c r="C3" s="63">
        <v>1</v>
      </c>
      <c r="D3" s="25" t="str">
        <f>IF(' I'!$X$2="","",' I'!$X$2)</f>
        <v>Амелиа Николов (187)</v>
      </c>
      <c r="E3" s="359" t="s">
        <v>532</v>
      </c>
      <c r="F3">
        <v>1</v>
      </c>
      <c r="G3" s="63">
        <v>1</v>
      </c>
      <c r="H3" s="95" t="str">
        <f>IF(G3="","",VLOOKUP(G3,$C$3:$E$26,2,FALSE))</f>
        <v>Амелиа Николов (187)</v>
      </c>
      <c r="I3" s="83"/>
      <c r="J3" s="84"/>
      <c r="K3" s="84"/>
      <c r="L3" s="84"/>
      <c r="M3" s="84"/>
      <c r="N3" s="84"/>
      <c r="O3" s="84"/>
      <c r="P3" s="85"/>
      <c r="Q3" s="49"/>
    </row>
    <row r="4" spans="2:74" ht="16.5" thickBot="1">
      <c r="B4" s="240" t="s">
        <v>55</v>
      </c>
      <c r="C4" s="240">
        <v>2</v>
      </c>
      <c r="D4" s="28" t="str">
        <f>IF(' I'!$X$3="","",' I'!$X$3)</f>
        <v>Фани Јованоска (193)</v>
      </c>
      <c r="G4" s="78"/>
      <c r="H4" s="39"/>
      <c r="I4" s="40"/>
      <c r="J4" s="40"/>
      <c r="K4" s="40"/>
      <c r="L4" s="40"/>
      <c r="M4" s="40"/>
      <c r="N4" s="40"/>
      <c r="O4" s="40"/>
      <c r="P4" s="41"/>
      <c r="Q4" s="86"/>
      <c r="R4" s="100" t="str">
        <f>H3</f>
        <v>Амелиа Николов (187)</v>
      </c>
      <c r="S4" s="101"/>
      <c r="T4" s="101"/>
      <c r="U4" s="101"/>
      <c r="V4" s="101"/>
      <c r="W4" s="101"/>
      <c r="X4" s="101"/>
      <c r="Y4" s="101"/>
      <c r="Z4" s="19" t="str">
        <f>IF(S4="","",SUMPRODUCT(--(S4:Y4&gt;S5:Y5)))</f>
        <v/>
      </c>
    </row>
    <row r="5" spans="2:74" ht="15.75">
      <c r="B5" s="63" t="s">
        <v>27</v>
      </c>
      <c r="C5" s="63">
        <v>3</v>
      </c>
      <c r="D5" s="29" t="str">
        <f>IF(' II'!$X$2="","",' II'!$X$2)</f>
        <v>Ива Димитриевска (219)</v>
      </c>
      <c r="F5">
        <v>2</v>
      </c>
      <c r="G5" s="64"/>
      <c r="H5" s="20" t="str">
        <f>IF(G5="","",VLOOKUP(G5,$C$3:$E$26,2,FALSE))</f>
        <v/>
      </c>
      <c r="I5" s="79"/>
      <c r="J5" s="79"/>
      <c r="K5" s="79"/>
      <c r="L5" s="79"/>
      <c r="M5" s="79"/>
      <c r="N5" s="79"/>
      <c r="O5" s="79"/>
      <c r="P5" s="19" t="str">
        <f>IF(I5="","",SUMPRODUCT(--(I5:O5&gt;I6:O6)))</f>
        <v/>
      </c>
      <c r="Q5" s="49"/>
      <c r="R5" s="100" t="str">
        <f>IF(P5="","",IF(P5&gt;P6,H5,H6))</f>
        <v/>
      </c>
      <c r="S5" s="101"/>
      <c r="T5" s="101"/>
      <c r="U5" s="101"/>
      <c r="V5" s="101"/>
      <c r="W5" s="101"/>
      <c r="X5" s="101"/>
      <c r="Y5" s="101"/>
      <c r="Z5" s="19" t="str">
        <f>IF(S4="","",SUMPRODUCT(--(S4:Y4&lt;S5:Y5)))</f>
        <v/>
      </c>
    </row>
    <row r="6" spans="2:74" ht="16.5" thickBot="1">
      <c r="B6" s="65" t="s">
        <v>54</v>
      </c>
      <c r="C6" s="65">
        <v>4</v>
      </c>
      <c r="D6" s="30" t="str">
        <f>IF(' II'!$X$3="","",' II'!$X$3)</f>
        <v>Сара А.Стојановска (182)</v>
      </c>
      <c r="F6">
        <v>3</v>
      </c>
      <c r="G6" s="64"/>
      <c r="H6" s="20" t="str">
        <f>IF(G6="","",VLOOKUP(G6,$C$3:$E$26,2,FALSE))</f>
        <v/>
      </c>
      <c r="I6" s="79"/>
      <c r="J6" s="79"/>
      <c r="K6" s="79"/>
      <c r="L6" s="79"/>
      <c r="M6" s="79"/>
      <c r="N6" s="79"/>
      <c r="O6" s="79"/>
      <c r="P6" s="19" t="str">
        <f>IF(I5="","",SUMPRODUCT(--(I5:O5&lt;I6:O6)))</f>
        <v/>
      </c>
      <c r="Q6" s="49"/>
      <c r="Z6" s="34"/>
      <c r="AA6" s="102"/>
    </row>
    <row r="7" spans="2:74" ht="15.75">
      <c r="B7" s="238" t="s">
        <v>29</v>
      </c>
      <c r="C7" s="238">
        <v>5</v>
      </c>
      <c r="D7" s="27" t="str">
        <f>IF(' III'!$X$2="","",' III'!$X$2)</f>
        <v>Ана Стојановска (181)</v>
      </c>
      <c r="G7" s="179"/>
      <c r="H7" s="39"/>
      <c r="I7" s="40"/>
      <c r="J7" s="40"/>
      <c r="K7" s="40"/>
      <c r="L7" s="40"/>
      <c r="M7" s="40"/>
      <c r="N7" s="40"/>
      <c r="O7" s="40"/>
      <c r="P7" s="41"/>
      <c r="Q7" s="49"/>
      <c r="AA7" s="102"/>
      <c r="AB7" s="122" t="str">
        <f>IF(Z4="","",IF(Z4&gt;Z5,R4,R5))</f>
        <v/>
      </c>
      <c r="AC7" s="101"/>
      <c r="AD7" s="101"/>
      <c r="AE7" s="101"/>
      <c r="AF7" s="101"/>
      <c r="AG7" s="101"/>
      <c r="AH7" s="101"/>
      <c r="AI7" s="101"/>
      <c r="AJ7" s="19" t="str">
        <f>IF(AC7="","",SUMPRODUCT(--(AC7:AI7&gt;AC8:AI8)))</f>
        <v/>
      </c>
    </row>
    <row r="8" spans="2:74" ht="16.5" thickBot="1">
      <c r="B8" s="240" t="s">
        <v>53</v>
      </c>
      <c r="C8" s="240">
        <v>6</v>
      </c>
      <c r="D8" s="28" t="str">
        <f>IF(' III'!$X$3="","",' III'!$X$3)</f>
        <v>Изабела Ковачовска (140)</v>
      </c>
      <c r="G8" s="179"/>
      <c r="H8" s="39"/>
      <c r="I8" s="40"/>
      <c r="J8" s="40"/>
      <c r="K8" s="40"/>
      <c r="L8" s="40"/>
      <c r="M8" s="40"/>
      <c r="N8" s="40"/>
      <c r="O8" s="40"/>
      <c r="P8" s="41"/>
      <c r="Q8" s="49"/>
      <c r="AA8" s="108"/>
      <c r="AB8" s="122" t="str">
        <f>IF(Z10="","",IF(Z10&gt;Z11,R10,R11))</f>
        <v/>
      </c>
      <c r="AC8" s="101"/>
      <c r="AD8" s="101"/>
      <c r="AE8" s="101"/>
      <c r="AF8" s="101"/>
      <c r="AG8" s="101"/>
      <c r="AH8" s="101"/>
      <c r="AI8" s="101"/>
      <c r="AJ8" s="19" t="str">
        <f>IF(AC7="","",SUMPRODUCT(--(AC7:AI7&lt;AC8:AI8)))</f>
        <v/>
      </c>
    </row>
    <row r="9" spans="2:74" ht="15.75">
      <c r="B9" s="63" t="s">
        <v>30</v>
      </c>
      <c r="C9" s="63">
        <v>7</v>
      </c>
      <c r="D9" s="29" t="str">
        <f>IF(IV!$X$2="","",IV!$X$2)</f>
        <v>Софија Хасану (194)</v>
      </c>
      <c r="E9" s="361" t="s">
        <v>537</v>
      </c>
      <c r="F9">
        <v>4</v>
      </c>
      <c r="G9" s="64"/>
      <c r="H9" s="20" t="str">
        <f t="shared" ref="H9:H10" si="0">IF(G9="","",VLOOKUP(G9,$C$3:$E$26,2,FALSE))</f>
        <v/>
      </c>
      <c r="I9" s="79"/>
      <c r="J9" s="79"/>
      <c r="K9" s="79"/>
      <c r="L9" s="79"/>
      <c r="M9" s="79"/>
      <c r="N9" s="79"/>
      <c r="O9" s="79"/>
      <c r="P9" s="19" t="str">
        <f>IF(I9="","",SUMPRODUCT(--(I9:O9&gt;I10:O10)))</f>
        <v/>
      </c>
      <c r="Q9" s="49"/>
      <c r="AA9" s="102"/>
      <c r="AJ9" s="34"/>
      <c r="AK9" s="102"/>
    </row>
    <row r="10" spans="2:74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F10">
        <v>5</v>
      </c>
      <c r="G10" s="64"/>
      <c r="H10" s="20" t="str">
        <f t="shared" si="0"/>
        <v/>
      </c>
      <c r="I10" s="79"/>
      <c r="J10" s="79"/>
      <c r="K10" s="79"/>
      <c r="L10" s="79"/>
      <c r="M10" s="79"/>
      <c r="N10" s="79"/>
      <c r="O10" s="79"/>
      <c r="P10" s="19" t="str">
        <f>IF(I9="","",SUMPRODUCT(--(I9:O9&lt;I10:O10)))</f>
        <v/>
      </c>
      <c r="Q10" s="49"/>
      <c r="R10" s="100" t="str">
        <f>IF(P9="","",IF(P9&gt;P10,H9,H10))</f>
        <v/>
      </c>
      <c r="S10" s="101"/>
      <c r="T10" s="101"/>
      <c r="U10" s="101"/>
      <c r="V10" s="101"/>
      <c r="W10" s="101"/>
      <c r="X10" s="101"/>
      <c r="Y10" s="101"/>
      <c r="Z10" s="19" t="str">
        <f>IF(S10="","",SUMPRODUCT(--(S10:Y10&gt;S11:Y11)))</f>
        <v/>
      </c>
      <c r="AJ10" s="34"/>
      <c r="AK10" s="102"/>
    </row>
    <row r="11" spans="2:74" ht="15.75">
      <c r="B11" s="238" t="s">
        <v>31</v>
      </c>
      <c r="C11" s="238">
        <v>9</v>
      </c>
      <c r="D11" s="27" t="str">
        <f>IF(V!$X$2="","",V!$X$2)</f>
        <v/>
      </c>
      <c r="G11" s="179"/>
      <c r="H11" s="39"/>
      <c r="I11" s="87"/>
      <c r="J11" s="87"/>
      <c r="K11" s="87"/>
      <c r="L11" s="87"/>
      <c r="M11" s="87"/>
      <c r="N11" s="87"/>
      <c r="O11" s="87"/>
      <c r="P11" s="88"/>
      <c r="Q11" s="89"/>
      <c r="R11" s="100" t="str">
        <f>H12</f>
        <v/>
      </c>
      <c r="S11" s="101"/>
      <c r="T11" s="101"/>
      <c r="U11" s="101"/>
      <c r="V11" s="101"/>
      <c r="W11" s="101"/>
      <c r="X11" s="101"/>
      <c r="Y11" s="101"/>
      <c r="Z11" s="19" t="str">
        <f>IF(S10="","",SUMPRODUCT(--(S10:Y10&lt;S11:Y11)))</f>
        <v/>
      </c>
      <c r="AK11" s="102"/>
    </row>
    <row r="12" spans="2:74" ht="16.5" thickBot="1">
      <c r="B12" s="240" t="s">
        <v>51</v>
      </c>
      <c r="C12" s="240">
        <v>10</v>
      </c>
      <c r="D12" s="28" t="str">
        <f>IF(V!$X$3="","",V!$X$3)</f>
        <v/>
      </c>
      <c r="E12" s="359" t="s">
        <v>536</v>
      </c>
      <c r="F12">
        <v>6</v>
      </c>
      <c r="G12" s="64"/>
      <c r="H12" s="95" t="str">
        <f>IF(G12="","",VLOOKUP(G12,$C$3:$E$26,2,FALSE))</f>
        <v/>
      </c>
      <c r="I12" s="40"/>
      <c r="J12" s="40"/>
      <c r="K12" s="40"/>
      <c r="L12" s="40"/>
      <c r="M12" s="40"/>
      <c r="N12" s="40"/>
      <c r="O12" s="40"/>
      <c r="P12" s="41"/>
      <c r="Q12" s="49"/>
      <c r="AK12" s="102"/>
      <c r="BI12" s="61"/>
    </row>
    <row r="13" spans="2:74" s="42" customFormat="1" ht="15.75">
      <c r="B13" s="63" t="s">
        <v>32</v>
      </c>
      <c r="C13" s="63">
        <v>11</v>
      </c>
      <c r="D13" s="29" t="str">
        <f>IF(VI!$X$2="","",VI!$X$2)</f>
        <v/>
      </c>
      <c r="E13" s="361"/>
      <c r="G13" s="179"/>
      <c r="H13" s="39"/>
      <c r="I13" s="40"/>
      <c r="J13" s="40"/>
      <c r="K13" s="40"/>
      <c r="L13" s="40"/>
      <c r="M13" s="40"/>
      <c r="N13" s="40"/>
      <c r="O13" s="40"/>
      <c r="P13" s="41"/>
      <c r="Q13" s="49"/>
      <c r="R13" s="74"/>
      <c r="S13" s="74"/>
      <c r="T13" s="74"/>
      <c r="U13" s="74"/>
      <c r="V13" s="74"/>
      <c r="W13" s="74"/>
      <c r="X13" s="74"/>
      <c r="Y13" s="74"/>
      <c r="Z13" s="3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102"/>
      <c r="AL13" s="121" t="str">
        <f>IF(AJ7="","",IF(AJ7&gt;AJ8,AB7,AB8))</f>
        <v/>
      </c>
      <c r="AM13" s="101"/>
      <c r="AN13" s="101"/>
      <c r="AO13" s="101"/>
      <c r="AP13" s="101"/>
      <c r="AQ13" s="101"/>
      <c r="AR13" s="101"/>
      <c r="AS13" s="101"/>
      <c r="AT13" s="19" t="str">
        <f>IF(AM13="","",SUMPRODUCT(--(AM13:AS13&gt;AM14:AS14)))</f>
        <v/>
      </c>
      <c r="AU13" s="41"/>
      <c r="AV13" s="49"/>
      <c r="AW13" s="74"/>
      <c r="AX13" s="74"/>
      <c r="AY13" s="74"/>
      <c r="AZ13" s="74"/>
      <c r="BA13" s="74"/>
      <c r="BB13" s="74"/>
      <c r="BC13" s="74"/>
      <c r="BD13" s="74"/>
      <c r="BE13" s="74"/>
    </row>
    <row r="14" spans="2:74" ht="16.5" thickBot="1">
      <c r="B14" s="65" t="s">
        <v>50</v>
      </c>
      <c r="C14" s="65">
        <v>12</v>
      </c>
      <c r="D14" s="30" t="str">
        <f>IF(VI!$X$3="","",VI!$X$3)</f>
        <v/>
      </c>
      <c r="G14" s="179"/>
      <c r="H14" s="39"/>
      <c r="I14" s="40"/>
      <c r="J14" s="40"/>
      <c r="K14" s="40"/>
      <c r="L14" s="40"/>
      <c r="M14" s="40"/>
      <c r="N14" s="40"/>
      <c r="O14" s="40"/>
      <c r="P14" s="41"/>
      <c r="Q14" s="49"/>
      <c r="Z14" s="34"/>
      <c r="AK14" s="108"/>
      <c r="AL14" s="121" t="str">
        <f>IF(AJ19="","",IF(AJ19&gt;AJ20,AB19,AB20))</f>
        <v/>
      </c>
      <c r="AM14" s="101"/>
      <c r="AN14" s="101"/>
      <c r="AO14" s="101"/>
      <c r="AP14" s="101"/>
      <c r="AQ14" s="101"/>
      <c r="AR14" s="101"/>
      <c r="AS14" s="101"/>
      <c r="AT14" s="19" t="str">
        <f>IF(AM13="","",SUMPRODUCT(--(AM13:AS13&lt;AM14:AS14)))</f>
        <v/>
      </c>
      <c r="AU14" s="41"/>
    </row>
    <row r="15" spans="2:74" ht="15.75">
      <c r="B15" s="238" t="s">
        <v>33</v>
      </c>
      <c r="C15" s="238">
        <v>13</v>
      </c>
      <c r="D15" s="27" t="str">
        <f>IF(VII!$X$2="","",VII!$X$2)</f>
        <v/>
      </c>
      <c r="E15" s="359" t="s">
        <v>534</v>
      </c>
      <c r="F15">
        <v>7</v>
      </c>
      <c r="G15" s="64"/>
      <c r="H15" s="95" t="str">
        <f>IF(G15="","",VLOOKUP(G15,$C$3:$E$26,2,FALSE))</f>
        <v/>
      </c>
      <c r="I15" s="40"/>
      <c r="J15" s="40"/>
      <c r="K15" s="40"/>
      <c r="L15" s="40"/>
      <c r="M15" s="40"/>
      <c r="N15" s="40"/>
      <c r="O15" s="40"/>
      <c r="P15" s="41"/>
      <c r="Q15" s="49"/>
      <c r="AK15" s="102"/>
      <c r="AT15" s="105"/>
      <c r="BI15" s="478" t="str">
        <f>IF(BE25="","",IF(BE25&gt;BE26,AW25,AW26))</f>
        <v/>
      </c>
    </row>
    <row r="16" spans="2:74" ht="16.5" thickBot="1">
      <c r="B16" s="240" t="s">
        <v>49</v>
      </c>
      <c r="C16" s="240">
        <v>14</v>
      </c>
      <c r="D16" s="28" t="str">
        <f>IF(VII!$X$3="","",VII!$X$3)</f>
        <v/>
      </c>
      <c r="G16" s="179"/>
      <c r="H16" s="39"/>
      <c r="I16" s="87"/>
      <c r="J16" s="87"/>
      <c r="K16" s="87"/>
      <c r="L16" s="87"/>
      <c r="M16" s="87"/>
      <c r="N16" s="87"/>
      <c r="O16" s="87"/>
      <c r="P16" s="90"/>
      <c r="Q16" s="86"/>
      <c r="R16" s="100" t="str">
        <f>H15</f>
        <v/>
      </c>
      <c r="S16" s="101"/>
      <c r="T16" s="101"/>
      <c r="U16" s="101"/>
      <c r="V16" s="101"/>
      <c r="W16" s="101"/>
      <c r="X16" s="101"/>
      <c r="Y16" s="101"/>
      <c r="Z16" s="19" t="str">
        <f>IF(S16="","",SUMPRODUCT(--(S16:Y16&gt;S17:Y17)))</f>
        <v/>
      </c>
      <c r="AK16" s="102"/>
      <c r="AT16" s="106"/>
      <c r="BH16" s="478" t="str">
        <f>IF(BE25="","",IF(BE25&lt;BE26,AW25,AW26))</f>
        <v/>
      </c>
      <c r="BI16" s="478"/>
      <c r="BJ16" s="479" t="str">
        <f>IF(BE25=BE26,"",IF(BE34=BE35,AW34,IF(BE34&gt;BE35,AW34,AW35)))</f>
        <v/>
      </c>
    </row>
    <row r="17" spans="2:63" s="42" customFormat="1" ht="15.75">
      <c r="B17" s="63" t="s">
        <v>34</v>
      </c>
      <c r="C17" s="63">
        <v>15</v>
      </c>
      <c r="D17" s="29" t="str">
        <f>IF(VIII!$X$2="","",VIII!$X$2)</f>
        <v/>
      </c>
      <c r="E17" s="361"/>
      <c r="F17" s="42">
        <v>8</v>
      </c>
      <c r="G17" s="64"/>
      <c r="H17" s="20" t="str">
        <f t="shared" ref="H17:H18" si="1">IF(G17="","",VLOOKUP(G17,$C$3:$E$26,2,FALSE))</f>
        <v/>
      </c>
      <c r="I17" s="79"/>
      <c r="J17" s="79"/>
      <c r="K17" s="79"/>
      <c r="L17" s="79"/>
      <c r="M17" s="79"/>
      <c r="N17" s="79"/>
      <c r="O17" s="79"/>
      <c r="P17" s="19" t="str">
        <f>IF(I17="","",SUMPRODUCT(--(I17:O17&gt;I18:O18)))</f>
        <v/>
      </c>
      <c r="Q17" s="49"/>
      <c r="R17" s="100" t="str">
        <f>IF(P17="","",IF(P17&gt;P18,H17,H18))</f>
        <v/>
      </c>
      <c r="S17" s="101"/>
      <c r="T17" s="101"/>
      <c r="U17" s="101"/>
      <c r="V17" s="101"/>
      <c r="W17" s="101"/>
      <c r="X17" s="101"/>
      <c r="Y17" s="101"/>
      <c r="Z17" s="19" t="str">
        <f>IF(S16="","",SUMPRODUCT(--(S16:Y16&lt;S17:Y17)))</f>
        <v/>
      </c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02"/>
      <c r="AL17" s="74"/>
      <c r="AM17" s="74"/>
      <c r="AN17" s="74"/>
      <c r="AO17" s="74"/>
      <c r="AP17" s="74"/>
      <c r="AQ17" s="74"/>
      <c r="AR17" s="74"/>
      <c r="AS17" s="74"/>
      <c r="AT17" s="106"/>
      <c r="AU17" s="74"/>
      <c r="AV17" s="49"/>
      <c r="AW17" s="74"/>
      <c r="AX17" s="74"/>
      <c r="AY17" s="74"/>
      <c r="AZ17" s="74"/>
      <c r="BA17" s="74"/>
      <c r="BB17" s="74"/>
      <c r="BC17" s="74"/>
      <c r="BD17" s="74"/>
      <c r="BE17" s="34"/>
      <c r="BH17" s="478"/>
      <c r="BI17" s="478"/>
      <c r="BJ17" s="479"/>
    </row>
    <row r="18" spans="2:63" ht="16.5" thickBot="1">
      <c r="B18" s="65" t="s">
        <v>57</v>
      </c>
      <c r="C18" s="65">
        <v>16</v>
      </c>
      <c r="D18" s="30" t="str">
        <f>IF(VIII!$X$3="","",VIII!$X$3)</f>
        <v/>
      </c>
      <c r="F18">
        <v>9</v>
      </c>
      <c r="G18" s="64"/>
      <c r="H18" s="20" t="str">
        <f t="shared" si="1"/>
        <v/>
      </c>
      <c r="I18" s="79"/>
      <c r="J18" s="79"/>
      <c r="K18" s="79"/>
      <c r="L18" s="79"/>
      <c r="M18" s="79"/>
      <c r="N18" s="79"/>
      <c r="O18" s="79"/>
      <c r="P18" s="19" t="str">
        <f>IF(I17="","",SUMPRODUCT(--(I17:O17&lt;I18:O18)))</f>
        <v/>
      </c>
      <c r="Q18" s="49"/>
      <c r="AA18" s="102"/>
      <c r="AK18" s="102"/>
      <c r="AT18" s="106"/>
      <c r="BE18" s="34"/>
      <c r="BH18" s="478"/>
      <c r="BJ18" s="479"/>
    </row>
    <row r="19" spans="2:63" ht="16.5" thickBot="1">
      <c r="B19" s="254" t="s">
        <v>35</v>
      </c>
      <c r="C19" s="238">
        <v>17</v>
      </c>
      <c r="D19" s="27" t="str">
        <f>IF(IX!$X$2="","",IX!$X$2)</f>
        <v/>
      </c>
      <c r="G19" s="179"/>
      <c r="H19" s="39"/>
      <c r="I19" s="40"/>
      <c r="J19" s="40"/>
      <c r="K19" s="40"/>
      <c r="L19" s="40"/>
      <c r="M19" s="40"/>
      <c r="N19" s="40"/>
      <c r="O19" s="40"/>
      <c r="P19" s="41"/>
      <c r="Q19" s="49"/>
      <c r="AA19" s="102"/>
      <c r="AB19" s="122" t="str">
        <f>IF(Z16="","",IF(Z16&gt;Z17,R16,R17))</f>
        <v/>
      </c>
      <c r="AC19" s="101"/>
      <c r="AD19" s="101"/>
      <c r="AE19" s="101"/>
      <c r="AF19" s="101"/>
      <c r="AG19" s="101"/>
      <c r="AH19" s="101"/>
      <c r="AI19" s="101"/>
      <c r="AJ19" s="19" t="str">
        <f>IF(AC19="","",SUMPRODUCT(--(AC19:AI19&gt;AC20:AI20)))</f>
        <v/>
      </c>
      <c r="AT19" s="106"/>
      <c r="BF19" s="49"/>
      <c r="BG19" s="49"/>
      <c r="BJ19" s="480" t="str">
        <f>IF(BE25=BE26,"",IF(OR(BE34&gt;BE35,BE34&lt;BE35),"",AW35))</f>
        <v/>
      </c>
    </row>
    <row r="20" spans="2:63" ht="16.5" thickBot="1">
      <c r="B20" s="255" t="s">
        <v>48</v>
      </c>
      <c r="C20" s="240">
        <v>18</v>
      </c>
      <c r="D20" s="28" t="str">
        <f>IF(IX!$X$3="","",IX!$X$3)</f>
        <v/>
      </c>
      <c r="G20" s="179"/>
      <c r="H20" s="39"/>
      <c r="I20" s="40"/>
      <c r="J20" s="40"/>
      <c r="K20" s="40"/>
      <c r="L20" s="40"/>
      <c r="M20" s="40"/>
      <c r="N20" s="40"/>
      <c r="O20" s="40"/>
      <c r="P20" s="41"/>
      <c r="Q20" s="49"/>
      <c r="AA20" s="108"/>
      <c r="AB20" s="122" t="str">
        <f>IF(Z22="","",IF(Z22&gt;Z23,R22,R23))</f>
        <v/>
      </c>
      <c r="AC20" s="101"/>
      <c r="AD20" s="101"/>
      <c r="AE20" s="101"/>
      <c r="AF20" s="101"/>
      <c r="AG20" s="101"/>
      <c r="AH20" s="101"/>
      <c r="AI20" s="101"/>
      <c r="AJ20" s="19" t="str">
        <f>IF(AC19="","",SUMPRODUCT(--(AC19:AI19&lt;AC20:AI20)))</f>
        <v/>
      </c>
      <c r="AT20" s="106"/>
      <c r="BF20" s="49"/>
      <c r="BG20" s="49"/>
      <c r="BI20" s="482" t="s">
        <v>58</v>
      </c>
      <c r="BJ20" s="480"/>
    </row>
    <row r="21" spans="2:63" s="42" customFormat="1" ht="16.5" thickBot="1">
      <c r="B21" s="256" t="s">
        <v>36</v>
      </c>
      <c r="C21" s="63">
        <v>19</v>
      </c>
      <c r="D21" s="29" t="str">
        <f>IF(X!$X$2="","",X!$X$2)</f>
        <v/>
      </c>
      <c r="E21" s="361" t="s">
        <v>537</v>
      </c>
      <c r="F21" s="42">
        <v>10</v>
      </c>
      <c r="G21" s="64"/>
      <c r="H21" s="20" t="str">
        <f t="shared" ref="H21:H22" si="2">IF(G21="","",VLOOKUP(G21,$C$3:$E$26,2,FALSE))</f>
        <v/>
      </c>
      <c r="I21" s="79"/>
      <c r="J21" s="79"/>
      <c r="K21" s="79"/>
      <c r="L21" s="79"/>
      <c r="M21" s="79"/>
      <c r="N21" s="79"/>
      <c r="O21" s="79"/>
      <c r="P21" s="19" t="str">
        <f>IF(I21="","",SUMPRODUCT(--(I21:O21&gt;I22:O22)))</f>
        <v/>
      </c>
      <c r="Q21" s="49"/>
      <c r="R21" s="74"/>
      <c r="S21" s="74"/>
      <c r="T21" s="74"/>
      <c r="U21" s="74"/>
      <c r="V21" s="74"/>
      <c r="W21" s="74"/>
      <c r="X21" s="74"/>
      <c r="Y21" s="74"/>
      <c r="Z21" s="34"/>
      <c r="AA21" s="102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06"/>
      <c r="AU21" s="74"/>
      <c r="AV21" s="49"/>
      <c r="AW21" s="74"/>
      <c r="AX21" s="74"/>
      <c r="AY21" s="74"/>
      <c r="AZ21" s="74"/>
      <c r="BA21" s="74"/>
      <c r="BB21" s="74"/>
      <c r="BC21" s="74"/>
      <c r="BD21" s="74"/>
      <c r="BE21" s="74"/>
      <c r="BF21" s="49"/>
      <c r="BG21" s="49"/>
      <c r="BH21" s="485" t="s">
        <v>59</v>
      </c>
      <c r="BI21" s="483"/>
      <c r="BJ21" s="481"/>
    </row>
    <row r="22" spans="2:63" ht="16.5" customHeight="1" thickBot="1">
      <c r="B22" s="236" t="s">
        <v>47</v>
      </c>
      <c r="C22" s="65">
        <v>20</v>
      </c>
      <c r="D22" s="30" t="str">
        <f>IF(X!$X$3="","",X!$X$3)</f>
        <v/>
      </c>
      <c r="E22" s="362"/>
      <c r="F22" s="49">
        <v>11</v>
      </c>
      <c r="G22" s="64"/>
      <c r="H22" s="20" t="str">
        <f t="shared" si="2"/>
        <v/>
      </c>
      <c r="I22" s="79"/>
      <c r="J22" s="79"/>
      <c r="K22" s="79"/>
      <c r="L22" s="79"/>
      <c r="M22" s="79"/>
      <c r="N22" s="79"/>
      <c r="O22" s="79"/>
      <c r="P22" s="19" t="str">
        <f>IF(I21="","",SUMPRODUCT(--(I21:O21&lt;I22:O22)))</f>
        <v/>
      </c>
      <c r="Q22" s="49"/>
      <c r="R22" s="100" t="str">
        <f>IF(P21="","",IF(P21&gt;P22,H21,H22))</f>
        <v/>
      </c>
      <c r="S22" s="101"/>
      <c r="T22" s="101"/>
      <c r="U22" s="101"/>
      <c r="V22" s="101"/>
      <c r="W22" s="101"/>
      <c r="X22" s="101"/>
      <c r="Y22" s="101"/>
      <c r="Z22" s="19" t="str">
        <f>IF(S22="","",SUMPRODUCT(--(S22:Y22&gt;S23:Y23)))</f>
        <v/>
      </c>
      <c r="AT22" s="106"/>
      <c r="BF22" s="49"/>
      <c r="BG22" s="49"/>
      <c r="BH22" s="486"/>
      <c r="BI22" s="483"/>
      <c r="BJ22" s="488" t="s">
        <v>60</v>
      </c>
    </row>
    <row r="23" spans="2:63" ht="16.5" customHeight="1" thickBot="1">
      <c r="B23" s="238" t="s">
        <v>37</v>
      </c>
      <c r="C23" s="238">
        <v>21</v>
      </c>
      <c r="D23" s="27" t="str">
        <f>IF(XI!$X$2="","",XI!$X$2)</f>
        <v/>
      </c>
      <c r="G23" s="179"/>
      <c r="H23" s="39"/>
      <c r="I23" s="87"/>
      <c r="J23" s="87"/>
      <c r="K23" s="87"/>
      <c r="L23" s="87"/>
      <c r="M23" s="87"/>
      <c r="N23" s="87"/>
      <c r="O23" s="87"/>
      <c r="P23" s="90"/>
      <c r="Q23" s="89"/>
      <c r="R23" s="100" t="str">
        <f>H24</f>
        <v/>
      </c>
      <c r="S23" s="101"/>
      <c r="T23" s="101"/>
      <c r="U23" s="101"/>
      <c r="V23" s="101"/>
      <c r="W23" s="101"/>
      <c r="X23" s="101"/>
      <c r="Y23" s="101"/>
      <c r="Z23" s="19" t="str">
        <f>IF(S22="","",SUMPRODUCT(--(S22:Y22&lt;S23:Y23)))</f>
        <v/>
      </c>
      <c r="AT23" s="106"/>
      <c r="BF23" s="49"/>
      <c r="BG23" s="49"/>
      <c r="BH23" s="487"/>
      <c r="BI23" s="484"/>
      <c r="BJ23" s="489"/>
    </row>
    <row r="24" spans="2:63" ht="16.5" thickBot="1">
      <c r="B24" s="240" t="s">
        <v>46</v>
      </c>
      <c r="C24" s="240">
        <v>22</v>
      </c>
      <c r="D24" s="237" t="str">
        <f>IF(XI!$X$3="","",XI!$X$3)</f>
        <v/>
      </c>
      <c r="E24" s="359" t="s">
        <v>536</v>
      </c>
      <c r="F24">
        <v>12</v>
      </c>
      <c r="G24" s="64"/>
      <c r="H24" s="95" t="str">
        <f>IF(G24="","",VLOOKUP(G24,$C$3:$E$26,2,FALSE))</f>
        <v/>
      </c>
      <c r="I24" s="40"/>
      <c r="J24" s="40"/>
      <c r="K24" s="40"/>
      <c r="L24" s="40"/>
      <c r="M24" s="40"/>
      <c r="N24" s="40"/>
      <c r="O24" s="40"/>
      <c r="P24" s="41"/>
      <c r="Q24" s="49"/>
      <c r="AT24" s="106"/>
      <c r="BF24" s="49"/>
      <c r="BG24" s="49"/>
    </row>
    <row r="25" spans="2:63" s="42" customFormat="1" ht="15.75">
      <c r="B25" s="256" t="s">
        <v>38</v>
      </c>
      <c r="C25" s="63">
        <v>23</v>
      </c>
      <c r="D25" s="29" t="str">
        <f>IF(XII!$X$2="","",XII!$X$2)</f>
        <v/>
      </c>
      <c r="E25" s="361"/>
      <c r="G25" s="179"/>
      <c r="H25" s="39"/>
      <c r="I25" s="40"/>
      <c r="J25" s="40"/>
      <c r="K25" s="40"/>
      <c r="L25" s="40"/>
      <c r="M25" s="40"/>
      <c r="N25" s="40"/>
      <c r="O25" s="40"/>
      <c r="P25" s="41"/>
      <c r="Q25" s="49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34"/>
      <c r="AK25" s="74"/>
      <c r="AL25" s="74"/>
      <c r="AM25" s="74"/>
      <c r="AN25" s="74"/>
      <c r="AO25" s="74"/>
      <c r="AP25" s="74"/>
      <c r="AQ25" s="74"/>
      <c r="AR25" s="74"/>
      <c r="AS25" s="74"/>
      <c r="AT25" s="106"/>
      <c r="AU25" s="74"/>
      <c r="AV25" s="49"/>
      <c r="AW25" s="123" t="str">
        <f>IF(AT13="","",IF(AT13&gt;AT14,AL13,AL14))</f>
        <v/>
      </c>
      <c r="AX25" s="101"/>
      <c r="AY25" s="101"/>
      <c r="AZ25" s="101"/>
      <c r="BA25" s="101"/>
      <c r="BB25" s="101"/>
      <c r="BC25" s="101"/>
      <c r="BD25" s="101"/>
      <c r="BE25" s="19" t="str">
        <f>IF(AX25="","",SUMPRODUCT(--(AX25:BD25&gt;AX26:BD26)))</f>
        <v/>
      </c>
      <c r="BF25" s="49"/>
      <c r="BG25" s="49"/>
    </row>
    <row r="26" spans="2:63" ht="16.5" thickBot="1">
      <c r="B26" s="236" t="s">
        <v>45</v>
      </c>
      <c r="C26" s="65">
        <v>24</v>
      </c>
      <c r="D26" s="30" t="str">
        <f>IF(XII!$X$3="","",XII!$X$3)</f>
        <v/>
      </c>
      <c r="E26" s="363"/>
      <c r="F26" s="48"/>
      <c r="G26" s="179"/>
      <c r="H26" s="39"/>
      <c r="I26" s="40"/>
      <c r="J26" s="40"/>
      <c r="K26" s="40"/>
      <c r="L26" s="40"/>
      <c r="M26" s="40"/>
      <c r="N26" s="40"/>
      <c r="O26" s="40"/>
      <c r="P26" s="41"/>
      <c r="Q26" s="49"/>
      <c r="AJ26" s="34"/>
      <c r="AT26" s="106"/>
      <c r="AU26" s="104"/>
      <c r="AV26" s="89"/>
      <c r="AW26" s="123" t="str">
        <f>IF(AT37="","",IF(AT37&gt;AT38,AL37,AL38))</f>
        <v/>
      </c>
      <c r="AX26" s="101"/>
      <c r="AY26" s="101"/>
      <c r="AZ26" s="101"/>
      <c r="BA26" s="101"/>
      <c r="BB26" s="101"/>
      <c r="BC26" s="101"/>
      <c r="BD26" s="101"/>
      <c r="BE26" s="19" t="str">
        <f>IF(AX25="","",SUMPRODUCT(--(AX25:BD25&lt;AX26:BD26)))</f>
        <v/>
      </c>
      <c r="BF26" s="49"/>
      <c r="BG26" s="49"/>
    </row>
    <row r="27" spans="2:63" ht="15.75">
      <c r="C27" s="73"/>
      <c r="D27" s="74"/>
      <c r="E27" s="359" t="s">
        <v>533</v>
      </c>
      <c r="F27">
        <v>13</v>
      </c>
      <c r="G27" s="64">
        <v>3</v>
      </c>
      <c r="H27" s="95" t="str">
        <f>IF(G27="","",VLOOKUP(G27,$C$3:$E$26,2,FALSE))</f>
        <v>Ива Димитриевска (219)</v>
      </c>
      <c r="I27" s="40"/>
      <c r="J27" s="40"/>
      <c r="K27" s="40"/>
      <c r="L27" s="40"/>
      <c r="M27" s="40"/>
      <c r="N27" s="40"/>
      <c r="O27" s="40"/>
      <c r="P27" s="41"/>
      <c r="Q27" s="49"/>
      <c r="AT27" s="106"/>
      <c r="AV27" s="53"/>
      <c r="BF27" s="49"/>
      <c r="BG27" s="491" t="s">
        <v>81</v>
      </c>
      <c r="BH27" s="492"/>
      <c r="BI27" s="492"/>
      <c r="BJ27" s="492"/>
      <c r="BK27" s="493"/>
    </row>
    <row r="28" spans="2:63" ht="15.75">
      <c r="C28" s="73"/>
      <c r="D28" s="74"/>
      <c r="G28" s="78"/>
      <c r="H28" s="39"/>
      <c r="I28" s="87"/>
      <c r="J28" s="87"/>
      <c r="K28" s="87"/>
      <c r="L28" s="87"/>
      <c r="M28" s="87"/>
      <c r="N28" s="87"/>
      <c r="O28" s="87"/>
      <c r="P28" s="90"/>
      <c r="Q28" s="86"/>
      <c r="R28" s="100" t="str">
        <f>H27</f>
        <v>Ива Димитриевска (219)</v>
      </c>
      <c r="S28" s="101"/>
      <c r="T28" s="101"/>
      <c r="U28" s="101"/>
      <c r="V28" s="101"/>
      <c r="W28" s="101"/>
      <c r="X28" s="101"/>
      <c r="Y28" s="101"/>
      <c r="Z28" s="19" t="str">
        <f>IF(S28="","",SUMPRODUCT(--(S28:Y28&gt;S29:Y29)))</f>
        <v/>
      </c>
      <c r="AT28" s="106"/>
      <c r="AV28" s="53"/>
      <c r="BF28" s="49"/>
      <c r="BG28" s="349">
        <v>1</v>
      </c>
      <c r="BH28" s="350" t="s">
        <v>82</v>
      </c>
      <c r="BI28" s="494" t="str">
        <f>IF(BE25="","",IF(BE25&gt;BE26,AW25,AW26))</f>
        <v/>
      </c>
      <c r="BJ28" s="494"/>
      <c r="BK28" s="494"/>
    </row>
    <row r="29" spans="2:63" s="42" customFormat="1" ht="15.75">
      <c r="C29" s="73"/>
      <c r="D29" s="74"/>
      <c r="E29" s="361"/>
      <c r="F29" s="42">
        <v>14</v>
      </c>
      <c r="G29" s="64"/>
      <c r="H29" s="20" t="str">
        <f t="shared" ref="H29:H30" si="3">IF(G29="","",VLOOKUP(G29,$C$3:$E$26,2,FALSE))</f>
        <v/>
      </c>
      <c r="I29" s="79"/>
      <c r="J29" s="79"/>
      <c r="K29" s="79"/>
      <c r="L29" s="79"/>
      <c r="M29" s="79"/>
      <c r="N29" s="79"/>
      <c r="O29" s="79"/>
      <c r="P29" s="19" t="str">
        <f>IF(I29="","",SUMPRODUCT(--(I29:O29&gt;I30:O30)))</f>
        <v/>
      </c>
      <c r="Q29" s="49"/>
      <c r="R29" s="100" t="str">
        <f>IF(P29="","",IF(P29&gt;P30,H29,H30))</f>
        <v/>
      </c>
      <c r="S29" s="101"/>
      <c r="T29" s="101"/>
      <c r="U29" s="101"/>
      <c r="V29" s="101"/>
      <c r="W29" s="101"/>
      <c r="X29" s="101"/>
      <c r="Y29" s="101"/>
      <c r="Z29" s="19" t="str">
        <f>IF(S28="","",SUMPRODUCT(--(S28:Y28&lt;S29:Y29)))</f>
        <v/>
      </c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106"/>
      <c r="AU29" s="74"/>
      <c r="AV29" s="53"/>
      <c r="AW29" s="74"/>
      <c r="AX29" s="74"/>
      <c r="AY29" s="74"/>
      <c r="AZ29" s="74"/>
      <c r="BA29" s="74"/>
      <c r="BB29" s="74"/>
      <c r="BC29" s="74"/>
      <c r="BD29" s="74"/>
      <c r="BE29" s="74"/>
      <c r="BF29" s="49"/>
      <c r="BG29" s="116">
        <v>2</v>
      </c>
      <c r="BH29" s="117" t="s">
        <v>79</v>
      </c>
      <c r="BI29" s="495" t="str">
        <f>IF(BE25="","",IF(BE25&lt;BE26,AW25,AW26))</f>
        <v/>
      </c>
      <c r="BJ29" s="495"/>
      <c r="BK29" s="495"/>
    </row>
    <row r="30" spans="2:63" ht="16.5" thickBot="1">
      <c r="C30" s="73"/>
      <c r="D30" s="74"/>
      <c r="F30">
        <v>15</v>
      </c>
      <c r="G30" s="65"/>
      <c r="H30" s="20" t="str">
        <f t="shared" si="3"/>
        <v/>
      </c>
      <c r="I30" s="79"/>
      <c r="J30" s="79"/>
      <c r="K30" s="79"/>
      <c r="L30" s="79"/>
      <c r="M30" s="79"/>
      <c r="N30" s="79"/>
      <c r="O30" s="79"/>
      <c r="P30" s="19" t="str">
        <f>IF(I29="","",SUMPRODUCT(--(I29:O29&lt;I30:O30)))</f>
        <v/>
      </c>
      <c r="Q30" s="49"/>
      <c r="Z30" s="34"/>
      <c r="AA30" s="102"/>
      <c r="AT30" s="106"/>
      <c r="AV30" s="53"/>
      <c r="AW30" s="58" t="s">
        <v>56</v>
      </c>
      <c r="BF30" s="49"/>
      <c r="BG30" s="112">
        <v>3</v>
      </c>
      <c r="BH30" s="22" t="str">
        <f>IF(BE34="","Semi-Finalist","Third Place")</f>
        <v>Semi-Finalist</v>
      </c>
      <c r="BI30" s="496" t="str">
        <f>IF(BE25=BE26,"",IF(BE34=BE35,AW34,IF(BE34&gt;BE35,AW34,AW35)))</f>
        <v/>
      </c>
      <c r="BJ30" s="496"/>
      <c r="BK30" s="496"/>
    </row>
    <row r="31" spans="2:63" ht="15.75">
      <c r="C31" s="73"/>
      <c r="D31" s="74"/>
      <c r="G31" s="179"/>
      <c r="H31" s="39"/>
      <c r="I31" s="40"/>
      <c r="J31" s="40"/>
      <c r="K31" s="40"/>
      <c r="L31" s="40"/>
      <c r="M31" s="40"/>
      <c r="N31" s="40"/>
      <c r="O31" s="40"/>
      <c r="P31" s="41"/>
      <c r="Q31" s="49"/>
      <c r="AA31" s="102"/>
      <c r="AB31" s="122" t="str">
        <f>IF(Z28="","",IF(Z28&gt;Z29,R28,R29))</f>
        <v/>
      </c>
      <c r="AC31" s="101"/>
      <c r="AD31" s="101"/>
      <c r="AE31" s="101"/>
      <c r="AF31" s="101"/>
      <c r="AG31" s="101"/>
      <c r="AH31" s="101"/>
      <c r="AI31" s="101"/>
      <c r="AJ31" s="19" t="str">
        <f>IF(AC31="","",SUMPRODUCT(--(AC31:AI31&gt;AC32:AI32)))</f>
        <v/>
      </c>
      <c r="AT31" s="106"/>
      <c r="AV31" s="53"/>
      <c r="BF31" s="49"/>
      <c r="BG31" s="115" t="str">
        <f>IF(BE35="","3","4")</f>
        <v>3</v>
      </c>
      <c r="BH31" s="22" t="str">
        <f>IF(BE35="","Semi-Finalist","Fourth Place")</f>
        <v>Semi-Finalist</v>
      </c>
      <c r="BI31" s="496" t="str">
        <f>IF(BE25=BE26,"",IF(BE34=BE35,AW35,IF(BE34&lt;BE35,AW34,AW35)))</f>
        <v/>
      </c>
      <c r="BJ31" s="496"/>
      <c r="BK31" s="496"/>
    </row>
    <row r="32" spans="2:63" ht="15.75">
      <c r="C32" s="73"/>
      <c r="D32" s="74"/>
      <c r="G32" s="179"/>
      <c r="H32" s="39"/>
      <c r="I32" s="40"/>
      <c r="J32" s="40"/>
      <c r="K32" s="40"/>
      <c r="L32" s="40"/>
      <c r="M32" s="40"/>
      <c r="N32" s="40"/>
      <c r="O32" s="40"/>
      <c r="P32" s="41"/>
      <c r="Q32" s="49"/>
      <c r="AA32" s="108"/>
      <c r="AB32" s="122" t="str">
        <f>IF(Z34="","",IF(Z34&gt;Z35,R34,R35))</f>
        <v/>
      </c>
      <c r="AC32" s="101"/>
      <c r="AD32" s="101"/>
      <c r="AE32" s="101"/>
      <c r="AF32" s="101"/>
      <c r="AG32" s="101"/>
      <c r="AH32" s="101"/>
      <c r="AI32" s="101"/>
      <c r="AJ32" s="19" t="str">
        <f>IF(AC31="","",SUMPRODUCT(--(AC31:AI31&lt;AC32:AI32)))</f>
        <v/>
      </c>
      <c r="AT32" s="106"/>
      <c r="AV32" s="53"/>
      <c r="BF32" s="49"/>
      <c r="BG32" s="113">
        <v>5</v>
      </c>
      <c r="BH32" s="114" t="s">
        <v>80</v>
      </c>
      <c r="BI32" s="497" t="str">
        <f>IF(AJ7="","",IF(AJ7&lt;AJ8,AB7,AB8))</f>
        <v/>
      </c>
      <c r="BJ32" s="497"/>
      <c r="BK32" s="497"/>
    </row>
    <row r="33" spans="3:63" s="42" customFormat="1" ht="15.75">
      <c r="C33" s="73"/>
      <c r="D33" s="74"/>
      <c r="E33" s="361" t="s">
        <v>537</v>
      </c>
      <c r="F33" s="42">
        <v>16</v>
      </c>
      <c r="G33" s="64"/>
      <c r="H33" s="20" t="str">
        <f t="shared" ref="H33:H34" si="4">IF(G33="","",VLOOKUP(G33,$C$3:$E$26,2,FALSE))</f>
        <v/>
      </c>
      <c r="I33" s="79"/>
      <c r="J33" s="79"/>
      <c r="K33" s="79"/>
      <c r="L33" s="79"/>
      <c r="M33" s="79"/>
      <c r="N33" s="79"/>
      <c r="O33" s="79"/>
      <c r="P33" s="19" t="str">
        <f>IF(I33="","",SUMPRODUCT(--(I33:O33&gt;I34:O34)))</f>
        <v/>
      </c>
      <c r="Q33" s="49"/>
      <c r="R33" s="74"/>
      <c r="S33" s="74"/>
      <c r="T33" s="74"/>
      <c r="U33" s="74"/>
      <c r="V33" s="74"/>
      <c r="W33" s="74"/>
      <c r="X33" s="74"/>
      <c r="Y33" s="74"/>
      <c r="Z33" s="74"/>
      <c r="AA33" s="102"/>
      <c r="AB33" s="74"/>
      <c r="AC33" s="74"/>
      <c r="AD33" s="74"/>
      <c r="AE33" s="74"/>
      <c r="AF33" s="74"/>
      <c r="AG33" s="74"/>
      <c r="AH33" s="74"/>
      <c r="AI33" s="74"/>
      <c r="AJ33" s="74"/>
      <c r="AK33" s="102"/>
      <c r="AL33" s="74"/>
      <c r="AM33" s="74"/>
      <c r="AN33" s="74"/>
      <c r="AO33" s="74"/>
      <c r="AP33" s="74"/>
      <c r="AQ33" s="74"/>
      <c r="AR33" s="74"/>
      <c r="AS33" s="74"/>
      <c r="AT33" s="106"/>
      <c r="AU33" s="74"/>
      <c r="AV33" s="53"/>
      <c r="AW33" s="74"/>
      <c r="AX33" s="74"/>
      <c r="AY33" s="74"/>
      <c r="AZ33" s="74"/>
      <c r="BA33" s="74"/>
      <c r="BB33" s="74"/>
      <c r="BC33" s="74"/>
      <c r="BD33" s="74"/>
      <c r="BE33" s="74"/>
      <c r="BF33" s="49"/>
      <c r="BG33" s="113">
        <v>5</v>
      </c>
      <c r="BH33" s="114" t="s">
        <v>80</v>
      </c>
      <c r="BI33" s="497" t="str">
        <f>IF(AJ19="","",IF(AJ19&lt;AJ20,AB19,AB20))</f>
        <v/>
      </c>
      <c r="BJ33" s="497"/>
      <c r="BK33" s="497"/>
    </row>
    <row r="34" spans="3:63" ht="15.75">
      <c r="C34" s="73"/>
      <c r="D34" s="74"/>
      <c r="E34" s="362"/>
      <c r="F34" s="49">
        <v>17</v>
      </c>
      <c r="G34" s="64"/>
      <c r="H34" s="20" t="str">
        <f t="shared" si="4"/>
        <v/>
      </c>
      <c r="I34" s="79"/>
      <c r="J34" s="79"/>
      <c r="K34" s="79"/>
      <c r="L34" s="79"/>
      <c r="M34" s="79"/>
      <c r="N34" s="79"/>
      <c r="O34" s="79"/>
      <c r="P34" s="19" t="str">
        <f>IF(I33="","",SUMPRODUCT(--(I33:O33&lt;I34:O34)))</f>
        <v/>
      </c>
      <c r="Q34" s="49"/>
      <c r="R34" s="100" t="str">
        <f>IF(P33="","",IF(P33&gt;P34,H33,H34))</f>
        <v/>
      </c>
      <c r="S34" s="101"/>
      <c r="T34" s="101"/>
      <c r="U34" s="101"/>
      <c r="V34" s="101"/>
      <c r="W34" s="101"/>
      <c r="X34" s="101"/>
      <c r="Y34" s="101"/>
      <c r="Z34" s="19" t="str">
        <f>IF(S34="","",SUMPRODUCT(--(S34:Y34&gt;S35:Y35)))</f>
        <v/>
      </c>
      <c r="AK34" s="102"/>
      <c r="AT34" s="106"/>
      <c r="AV34" s="86"/>
      <c r="AW34" s="124" t="str">
        <f>IF(AT13="","",IF(AT13&lt;AT14,AL13,AL14))</f>
        <v/>
      </c>
      <c r="AX34" s="101"/>
      <c r="AY34" s="101"/>
      <c r="AZ34" s="101"/>
      <c r="BA34" s="101"/>
      <c r="BB34" s="101"/>
      <c r="BC34" s="101"/>
      <c r="BD34" s="101"/>
      <c r="BE34" s="19" t="str">
        <f>IF(AX34="","",SUMPRODUCT(--(AX34:BD34&gt;AX35:BD35)))</f>
        <v/>
      </c>
      <c r="BF34" s="49"/>
      <c r="BG34" s="113">
        <v>5</v>
      </c>
      <c r="BH34" s="114" t="s">
        <v>80</v>
      </c>
      <c r="BI34" s="497" t="str">
        <f>IF(AJ31="","",IF(AJ31&lt;AJ32,AB31,AB32))</f>
        <v/>
      </c>
      <c r="BJ34" s="497"/>
      <c r="BK34" s="497"/>
    </row>
    <row r="35" spans="3:63">
      <c r="G35" s="179"/>
      <c r="H35" s="39"/>
      <c r="I35" s="40"/>
      <c r="J35" s="40"/>
      <c r="K35" s="40"/>
      <c r="L35" s="40"/>
      <c r="M35" s="40"/>
      <c r="N35" s="40"/>
      <c r="O35" s="40"/>
      <c r="P35" s="41"/>
      <c r="Q35" s="89"/>
      <c r="R35" s="100" t="str">
        <f>H36</f>
        <v/>
      </c>
      <c r="S35" s="101"/>
      <c r="T35" s="101"/>
      <c r="U35" s="101"/>
      <c r="V35" s="101"/>
      <c r="W35" s="101"/>
      <c r="X35" s="101"/>
      <c r="Y35" s="101"/>
      <c r="Z35" s="19" t="str">
        <f>IF(S34="","",SUMPRODUCT(--(S34:Y34&lt;S35:Y35)))</f>
        <v/>
      </c>
      <c r="AK35" s="102"/>
      <c r="AT35" s="106"/>
      <c r="AW35" s="124" t="str">
        <f>IF(AT37="","",IF(AT37&lt;AT38,AL37,AL38))</f>
        <v/>
      </c>
      <c r="AX35" s="101"/>
      <c r="AY35" s="101"/>
      <c r="AZ35" s="101"/>
      <c r="BA35" s="101"/>
      <c r="BB35" s="101"/>
      <c r="BC35" s="101"/>
      <c r="BD35" s="101"/>
      <c r="BE35" s="19" t="str">
        <f>IF(AX34="","",SUMPRODUCT(--(AX34:BD34&lt;AX35:BD35)))</f>
        <v/>
      </c>
      <c r="BF35" s="49"/>
      <c r="BG35" s="113">
        <v>5</v>
      </c>
      <c r="BH35" s="114" t="s">
        <v>80</v>
      </c>
      <c r="BI35" s="497" t="str">
        <f>IF(AJ43="","",IF(AJ43&lt;AJ44,AB43,AB44))</f>
        <v/>
      </c>
      <c r="BJ35" s="497"/>
      <c r="BK35" s="497"/>
    </row>
    <row r="36" spans="3:63" ht="15.75">
      <c r="E36" s="359" t="s">
        <v>535</v>
      </c>
      <c r="F36">
        <v>18</v>
      </c>
      <c r="G36" s="64"/>
      <c r="H36" s="95" t="str">
        <f>IF(G36="","",VLOOKUP(G36,$C$3:$E$26,2,FALSE))</f>
        <v/>
      </c>
      <c r="I36" s="91"/>
      <c r="J36" s="92"/>
      <c r="K36" s="92"/>
      <c r="L36" s="92"/>
      <c r="M36" s="92"/>
      <c r="N36" s="92"/>
      <c r="O36" s="92"/>
      <c r="P36" s="93"/>
      <c r="Q36" s="49"/>
      <c r="AK36" s="102"/>
      <c r="AT36" s="107"/>
      <c r="BF36" s="49"/>
      <c r="BG36" s="118">
        <v>9</v>
      </c>
      <c r="BH36" s="24" t="s">
        <v>20</v>
      </c>
      <c r="BI36" s="514" t="str">
        <f>IF(Z4="","",IF(Z4&lt;Z5,R4,R5))</f>
        <v/>
      </c>
      <c r="BJ36" s="514"/>
      <c r="BK36" s="514"/>
    </row>
    <row r="37" spans="3:63" s="42" customFormat="1">
      <c r="E37" s="361"/>
      <c r="G37" s="179"/>
      <c r="H37" s="39"/>
      <c r="I37" s="40"/>
      <c r="J37" s="40"/>
      <c r="K37" s="40"/>
      <c r="L37" s="40"/>
      <c r="M37" s="40"/>
      <c r="N37" s="40"/>
      <c r="O37" s="40"/>
      <c r="P37" s="41"/>
      <c r="Q37" s="49"/>
      <c r="R37" s="74"/>
      <c r="S37" s="74"/>
      <c r="T37" s="74"/>
      <c r="U37" s="74"/>
      <c r="V37" s="74"/>
      <c r="W37" s="74"/>
      <c r="X37" s="74"/>
      <c r="Y37" s="74"/>
      <c r="Z37" s="3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02"/>
      <c r="AL37" s="121" t="str">
        <f>IF(AJ31="","",IF(AJ31&gt;AJ32,AB31,AB32))</f>
        <v/>
      </c>
      <c r="AM37" s="101"/>
      <c r="AN37" s="101"/>
      <c r="AO37" s="101"/>
      <c r="AP37" s="101"/>
      <c r="AQ37" s="101"/>
      <c r="AR37" s="101"/>
      <c r="AS37" s="101"/>
      <c r="AT37" s="19" t="str">
        <f>IF(AM37="","",SUMPRODUCT(--(AM37:AS37&gt;AM38:AS38)))</f>
        <v/>
      </c>
      <c r="AU37" s="41"/>
      <c r="AV37" s="49"/>
      <c r="AW37" s="74"/>
      <c r="AX37" s="74"/>
      <c r="AY37" s="74"/>
      <c r="AZ37" s="74"/>
      <c r="BA37" s="74"/>
      <c r="BB37" s="74"/>
      <c r="BC37" s="74"/>
      <c r="BD37" s="74"/>
      <c r="BE37" s="74"/>
      <c r="BF37" s="49"/>
      <c r="BG37" s="118">
        <v>9</v>
      </c>
      <c r="BH37" s="24" t="s">
        <v>20</v>
      </c>
      <c r="BI37" s="514" t="str">
        <f>IF(Z10="","",IF(Z10&lt;Z11,R10,R11))</f>
        <v/>
      </c>
      <c r="BJ37" s="514"/>
      <c r="BK37" s="514"/>
    </row>
    <row r="38" spans="3:63">
      <c r="G38" s="179"/>
      <c r="H38" s="39"/>
      <c r="I38" s="40"/>
      <c r="J38" s="40"/>
      <c r="K38" s="40"/>
      <c r="L38" s="40"/>
      <c r="M38" s="40"/>
      <c r="N38" s="40"/>
      <c r="O38" s="40"/>
      <c r="P38" s="41"/>
      <c r="Q38" s="49"/>
      <c r="Z38" s="34"/>
      <c r="AK38" s="108"/>
      <c r="AL38" s="121" t="str">
        <f>IF(AJ43="","",IF(AJ43&gt;AJ44,AB43,AB44))</f>
        <v/>
      </c>
      <c r="AM38" s="101"/>
      <c r="AN38" s="101"/>
      <c r="AO38" s="101"/>
      <c r="AP38" s="101"/>
      <c r="AQ38" s="101"/>
      <c r="AR38" s="101"/>
      <c r="AS38" s="101"/>
      <c r="AT38" s="19" t="str">
        <f>IF(AM37="","",SUMPRODUCT(--(AM37:AS37&lt;AM38:AS38)))</f>
        <v/>
      </c>
      <c r="AU38" s="41"/>
      <c r="BF38" s="49"/>
      <c r="BG38" s="118">
        <v>9</v>
      </c>
      <c r="BH38" s="24" t="s">
        <v>20</v>
      </c>
      <c r="BI38" s="514" t="str">
        <f>IF(Z16="","",IF(Z16&lt;Z17,R16,R17))</f>
        <v/>
      </c>
      <c r="BJ38" s="514"/>
      <c r="BK38" s="514"/>
    </row>
    <row r="39" spans="3:63" ht="15.75">
      <c r="E39" s="359" t="s">
        <v>536</v>
      </c>
      <c r="F39">
        <v>19</v>
      </c>
      <c r="G39" s="64"/>
      <c r="H39" s="95" t="str">
        <f>IF(G39="","",VLOOKUP(G39,$C$3:$E$26,2,FALSE))</f>
        <v/>
      </c>
      <c r="I39" s="40"/>
      <c r="J39" s="40"/>
      <c r="K39" s="40"/>
      <c r="L39" s="40"/>
      <c r="M39" s="40"/>
      <c r="N39" s="40"/>
      <c r="O39" s="40"/>
      <c r="P39" s="41"/>
      <c r="Q39" s="49"/>
      <c r="AK39" s="102"/>
      <c r="BF39" s="49"/>
      <c r="BG39" s="118">
        <v>9</v>
      </c>
      <c r="BH39" s="24" t="s">
        <v>20</v>
      </c>
      <c r="BI39" s="514" t="str">
        <f>IF(Z22="","",IF(Z22&lt;Z23,R22,R23))</f>
        <v/>
      </c>
      <c r="BJ39" s="514"/>
      <c r="BK39" s="514"/>
    </row>
    <row r="40" spans="3:63">
      <c r="G40" s="179"/>
      <c r="H40" s="39"/>
      <c r="I40" s="87"/>
      <c r="J40" s="87"/>
      <c r="K40" s="87"/>
      <c r="L40" s="87"/>
      <c r="M40" s="87"/>
      <c r="N40" s="87"/>
      <c r="O40" s="87"/>
      <c r="P40" s="90"/>
      <c r="Q40" s="86"/>
      <c r="R40" s="100" t="str">
        <f>H39</f>
        <v/>
      </c>
      <c r="S40" s="101"/>
      <c r="T40" s="101"/>
      <c r="U40" s="101"/>
      <c r="V40" s="101"/>
      <c r="W40" s="101"/>
      <c r="X40" s="101"/>
      <c r="Y40" s="101"/>
      <c r="Z40" s="19" t="str">
        <f>IF(S40="","",SUMPRODUCT(--(S40:Y40&gt;S41:Y41)))</f>
        <v/>
      </c>
      <c r="AK40" s="102"/>
      <c r="BF40" s="49"/>
      <c r="BG40" s="118">
        <v>9</v>
      </c>
      <c r="BH40" s="24" t="s">
        <v>20</v>
      </c>
      <c r="BI40" s="514" t="str">
        <f>IF(Z28="","",IF(Z28&lt;Z29,R28,R29))</f>
        <v/>
      </c>
      <c r="BJ40" s="514"/>
      <c r="BK40" s="514"/>
    </row>
    <row r="41" spans="3:63" s="42" customFormat="1" ht="15.75">
      <c r="E41" s="361"/>
      <c r="F41" s="42">
        <v>20</v>
      </c>
      <c r="G41" s="64"/>
      <c r="H41" s="20" t="str">
        <f t="shared" ref="H41:H42" si="5">IF(G41="","",VLOOKUP(G41,$C$3:$E$26,2,FALSE))</f>
        <v/>
      </c>
      <c r="I41" s="79"/>
      <c r="J41" s="79"/>
      <c r="K41" s="79"/>
      <c r="L41" s="79"/>
      <c r="M41" s="79"/>
      <c r="N41" s="79"/>
      <c r="O41" s="79"/>
      <c r="P41" s="19" t="str">
        <f>IF(I41="","",SUMPRODUCT(--(I41:O41&gt;I42:O42)))</f>
        <v/>
      </c>
      <c r="Q41" s="49"/>
      <c r="R41" s="100" t="str">
        <f>IF(P41="","",IF(P41&gt;P42,H41,H42))</f>
        <v/>
      </c>
      <c r="S41" s="101"/>
      <c r="T41" s="101"/>
      <c r="U41" s="101"/>
      <c r="V41" s="101"/>
      <c r="W41" s="101"/>
      <c r="X41" s="101"/>
      <c r="Y41" s="101"/>
      <c r="Z41" s="19" t="str">
        <f>IF(S40="","",SUMPRODUCT(--(S40:Y40&lt;S41:Y41)))</f>
        <v/>
      </c>
      <c r="AA41" s="74"/>
      <c r="AB41" s="74"/>
      <c r="AC41" s="74"/>
      <c r="AD41" s="74"/>
      <c r="AE41" s="74"/>
      <c r="AF41" s="74"/>
      <c r="AG41" s="74"/>
      <c r="AH41" s="74"/>
      <c r="AI41" s="74"/>
      <c r="AJ41" s="34"/>
      <c r="AK41" s="102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49"/>
      <c r="AW41" s="74"/>
      <c r="AX41" s="74"/>
      <c r="AY41" s="74"/>
      <c r="AZ41" s="74"/>
      <c r="BA41" s="74"/>
      <c r="BB41" s="74"/>
      <c r="BC41" s="74"/>
      <c r="BD41" s="74"/>
      <c r="BE41" s="74"/>
      <c r="BF41" s="49"/>
      <c r="BG41" s="118">
        <v>9</v>
      </c>
      <c r="BH41" s="24" t="s">
        <v>20</v>
      </c>
      <c r="BI41" s="514" t="str">
        <f>IF(Z34="","",IF(Z34&lt;Z35,R34,R35))</f>
        <v/>
      </c>
      <c r="BJ41" s="514"/>
      <c r="BK41" s="514"/>
    </row>
    <row r="42" spans="3:63" ht="15.75">
      <c r="F42">
        <v>21</v>
      </c>
      <c r="G42" s="64"/>
      <c r="H42" s="20" t="str">
        <f t="shared" si="5"/>
        <v/>
      </c>
      <c r="I42" s="79"/>
      <c r="J42" s="79"/>
      <c r="K42" s="79"/>
      <c r="L42" s="79"/>
      <c r="M42" s="79"/>
      <c r="N42" s="79"/>
      <c r="O42" s="79"/>
      <c r="P42" s="19" t="str">
        <f>IF(I41="","",SUMPRODUCT(--(I41:O41&lt;I42:O42)))</f>
        <v/>
      </c>
      <c r="Q42" s="49"/>
      <c r="AA42" s="102"/>
      <c r="AJ42" s="34"/>
      <c r="AK42" s="102"/>
      <c r="BF42" s="49"/>
      <c r="BG42" s="118">
        <v>9</v>
      </c>
      <c r="BH42" s="24" t="s">
        <v>20</v>
      </c>
      <c r="BI42" s="514" t="str">
        <f>IF(Z40="","",IF(Z40&lt;Z41,R40,R41))</f>
        <v/>
      </c>
      <c r="BJ42" s="514"/>
      <c r="BK42" s="514"/>
    </row>
    <row r="43" spans="3:63">
      <c r="G43" s="179"/>
      <c r="H43" s="39"/>
      <c r="I43" s="40"/>
      <c r="J43" s="40"/>
      <c r="K43" s="40"/>
      <c r="L43" s="40"/>
      <c r="M43" s="40"/>
      <c r="N43" s="40"/>
      <c r="O43" s="40"/>
      <c r="P43" s="41"/>
      <c r="Q43" s="49"/>
      <c r="AA43" s="102"/>
      <c r="AB43" s="122" t="str">
        <f>IF(Z40="","",IF(Z40&gt;Z41,R40,R41))</f>
        <v/>
      </c>
      <c r="AC43" s="101"/>
      <c r="AD43" s="101"/>
      <c r="AE43" s="101"/>
      <c r="AF43" s="101"/>
      <c r="AG43" s="101"/>
      <c r="AH43" s="101"/>
      <c r="AI43" s="101"/>
      <c r="AJ43" s="19" t="str">
        <f>IF(AC43="","",SUMPRODUCT(--(AC43:AI43&gt;AC44:AI44)))</f>
        <v/>
      </c>
      <c r="BF43" s="49"/>
      <c r="BG43" s="118">
        <v>9</v>
      </c>
      <c r="BH43" s="24" t="s">
        <v>20</v>
      </c>
      <c r="BI43" s="514" t="str">
        <f>IF(Z46="","",IF(Z46&lt;Z47,R46,R47))</f>
        <v/>
      </c>
      <c r="BJ43" s="514"/>
      <c r="BK43" s="514"/>
    </row>
    <row r="44" spans="3:63">
      <c r="G44" s="179"/>
      <c r="H44" s="39"/>
      <c r="I44" s="40"/>
      <c r="J44" s="40"/>
      <c r="K44" s="40"/>
      <c r="L44" s="40"/>
      <c r="M44" s="40"/>
      <c r="N44" s="40"/>
      <c r="O44" s="40"/>
      <c r="P44" s="41"/>
      <c r="Q44" s="49"/>
      <c r="AA44" s="108"/>
      <c r="AB44" s="122" t="str">
        <f>IF(Z46="","",IF(Z46&gt;Z47,R46,R47))</f>
        <v/>
      </c>
      <c r="AC44" s="101"/>
      <c r="AD44" s="101"/>
      <c r="AE44" s="101"/>
      <c r="AF44" s="101"/>
      <c r="AG44" s="101"/>
      <c r="AH44" s="101"/>
      <c r="AI44" s="101"/>
      <c r="AJ44" s="19" t="str">
        <f>IF(AC43="","",SUMPRODUCT(--(AC43:AI43&lt;AC44:AI44)))</f>
        <v/>
      </c>
      <c r="BF44" s="49"/>
      <c r="BG44" s="49"/>
    </row>
    <row r="45" spans="3:63" s="42" customFormat="1" ht="15.75">
      <c r="E45" s="361" t="s">
        <v>537</v>
      </c>
      <c r="F45" s="42">
        <v>22</v>
      </c>
      <c r="G45" s="64"/>
      <c r="H45" s="20" t="str">
        <f>IF(G45="","",VLOOKUP(G45,$C$3:$E$26,2,FALSE))</f>
        <v/>
      </c>
      <c r="I45" s="79"/>
      <c r="J45" s="79"/>
      <c r="K45" s="79"/>
      <c r="L45" s="79"/>
      <c r="M45" s="79"/>
      <c r="N45" s="79"/>
      <c r="O45" s="79"/>
      <c r="P45" s="19" t="str">
        <f>IF(I45="","",SUMPRODUCT(--(I45:O45&gt;I46:O46)))</f>
        <v/>
      </c>
      <c r="Q45" s="49"/>
      <c r="R45" s="74"/>
      <c r="S45" s="74"/>
      <c r="T45" s="74"/>
      <c r="U45" s="74"/>
      <c r="V45" s="74"/>
      <c r="W45" s="74"/>
      <c r="X45" s="74"/>
      <c r="Y45" s="74"/>
      <c r="Z45" s="34"/>
      <c r="AA45" s="102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49"/>
      <c r="AW45" s="74"/>
      <c r="AX45" s="74"/>
      <c r="AY45" s="74"/>
      <c r="AZ45" s="74"/>
      <c r="BA45" s="74"/>
      <c r="BB45" s="74"/>
      <c r="BC45" s="74"/>
      <c r="BD45" s="74"/>
      <c r="BE45" s="74"/>
      <c r="BF45" s="49"/>
      <c r="BG45" s="49"/>
    </row>
    <row r="46" spans="3:63" ht="15.75">
      <c r="E46" s="362"/>
      <c r="F46" s="49">
        <v>23</v>
      </c>
      <c r="G46" s="64"/>
      <c r="H46" s="20" t="str">
        <f t="shared" ref="H46" si="6">IF(G46="","",VLOOKUP(G46,$C$3:$E$26,2,FALSE))</f>
        <v/>
      </c>
      <c r="I46" s="79"/>
      <c r="J46" s="79"/>
      <c r="K46" s="79"/>
      <c r="L46" s="79"/>
      <c r="M46" s="79"/>
      <c r="N46" s="79"/>
      <c r="O46" s="79"/>
      <c r="P46" s="19" t="str">
        <f>IF(I45="","",SUMPRODUCT(--(I45:O45&lt;I46:O46)))</f>
        <v/>
      </c>
      <c r="Q46" s="49"/>
      <c r="R46" s="100" t="str">
        <f>IF(P45="","",IF(P45&gt;P46,H45,H46))</f>
        <v/>
      </c>
      <c r="S46" s="101"/>
      <c r="T46" s="101"/>
      <c r="U46" s="101"/>
      <c r="V46" s="101"/>
      <c r="W46" s="101"/>
      <c r="X46" s="101"/>
      <c r="Y46" s="101"/>
      <c r="Z46" s="19" t="str">
        <f>IF(S46="","",SUMPRODUCT(--(S46:Y46&gt;S47:Y47)))</f>
        <v/>
      </c>
      <c r="BF46" s="49"/>
      <c r="BG46" s="49"/>
    </row>
    <row r="47" spans="3:63">
      <c r="G47" s="179"/>
      <c r="H47" s="39"/>
      <c r="I47" s="87"/>
      <c r="J47" s="87"/>
      <c r="K47" s="87"/>
      <c r="L47" s="87"/>
      <c r="M47" s="87"/>
      <c r="N47" s="87"/>
      <c r="O47" s="87"/>
      <c r="P47" s="90"/>
      <c r="Q47" s="89"/>
      <c r="R47" s="100" t="str">
        <f>H48</f>
        <v/>
      </c>
      <c r="S47" s="101"/>
      <c r="T47" s="101"/>
      <c r="U47" s="101"/>
      <c r="V47" s="101"/>
      <c r="W47" s="101"/>
      <c r="X47" s="101"/>
      <c r="Y47" s="101"/>
      <c r="Z47" s="19" t="str">
        <f>IF(S46="","",SUMPRODUCT(--(S46:Y46&lt;S47:Y47)))</f>
        <v/>
      </c>
      <c r="BF47" s="49"/>
      <c r="BG47" s="49"/>
    </row>
    <row r="48" spans="3:63" ht="15.75">
      <c r="E48" s="359" t="s">
        <v>536</v>
      </c>
      <c r="F48">
        <v>24</v>
      </c>
      <c r="G48" s="64"/>
      <c r="H48" s="95" t="str">
        <f>IF(G48="","",VLOOKUP(G48,$C$3:$E$26,2,FALSE))</f>
        <v/>
      </c>
      <c r="I48" s="40"/>
      <c r="J48" s="40"/>
      <c r="K48" s="40"/>
      <c r="L48" s="40"/>
      <c r="M48" s="40"/>
      <c r="N48" s="40"/>
      <c r="O48" s="40"/>
      <c r="P48" s="41"/>
      <c r="Q48" s="49"/>
      <c r="BF48" s="49"/>
      <c r="BG48" s="49"/>
    </row>
    <row r="49" spans="5:63" s="42" customFormat="1">
      <c r="E49" s="361"/>
      <c r="G49" s="82"/>
      <c r="H49" s="39"/>
      <c r="I49" s="40"/>
      <c r="J49" s="40"/>
      <c r="K49" s="40"/>
      <c r="L49" s="40"/>
      <c r="M49" s="40"/>
      <c r="N49" s="40"/>
      <c r="O49" s="40"/>
      <c r="P49" s="41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49"/>
      <c r="AW49" s="74"/>
      <c r="AX49" s="74"/>
      <c r="AY49" s="74"/>
      <c r="AZ49" s="74"/>
      <c r="BA49" s="74"/>
      <c r="BB49" s="74"/>
      <c r="BC49" s="74"/>
      <c r="BD49" s="74"/>
      <c r="BE49" s="34"/>
    </row>
    <row r="50" spans="5:63">
      <c r="H50"/>
      <c r="I50"/>
      <c r="J50"/>
      <c r="K50"/>
      <c r="L50"/>
      <c r="M50"/>
      <c r="N50"/>
      <c r="O50"/>
      <c r="P50"/>
      <c r="BH50" s="75"/>
      <c r="BI50" s="490"/>
      <c r="BJ50" s="490"/>
      <c r="BK50" s="490"/>
    </row>
    <row r="51" spans="5:63">
      <c r="H51"/>
      <c r="I51"/>
      <c r="J51"/>
      <c r="K51"/>
      <c r="L51"/>
      <c r="M51"/>
      <c r="N51"/>
      <c r="O51"/>
      <c r="P51"/>
      <c r="BH51" s="75"/>
      <c r="BI51" s="490"/>
      <c r="BJ51" s="490"/>
      <c r="BK51" s="490"/>
    </row>
    <row r="52" spans="5:63">
      <c r="H52"/>
      <c r="I52"/>
      <c r="J52"/>
      <c r="K52"/>
      <c r="L52"/>
      <c r="M52"/>
      <c r="N52"/>
      <c r="O52"/>
      <c r="P52"/>
      <c r="BH52" s="75"/>
      <c r="BI52" s="490"/>
      <c r="BJ52" s="490"/>
      <c r="BK52" s="490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</sheetPr>
  <dimension ref="B1:BI67"/>
  <sheetViews>
    <sheetView showGridLines="0" zoomScalePageLayoutView="80" workbookViewId="0">
      <selection activeCell="D27" sqref="D27"/>
    </sheetView>
  </sheetViews>
  <sheetFormatPr defaultRowHeight="15.75"/>
  <cols>
    <col min="2" max="2" width="11.7109375" customWidth="1"/>
    <col min="4" max="4" width="31.42578125" customWidth="1"/>
    <col min="5" max="5" width="31.7109375" style="359" customWidth="1"/>
    <col min="6" max="6" width="9.140625" style="195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customWidth="1"/>
    <col min="18" max="25" width="3" customWidth="1"/>
    <col min="27" max="27" width="31.42578125" customWidth="1"/>
    <col min="28" max="35" width="3" customWidth="1"/>
    <col min="37" max="37" width="31.42578125" customWidth="1"/>
    <col min="38" max="45" width="3" customWidth="1"/>
    <col min="48" max="48" width="31.42578125" customWidth="1"/>
    <col min="49" max="56" width="3" customWidth="1"/>
    <col min="58" max="60" width="31.42578125" customWidth="1"/>
  </cols>
  <sheetData>
    <row r="1" spans="2:60" s="66" customFormat="1">
      <c r="C1" s="500" t="s">
        <v>61</v>
      </c>
      <c r="D1" s="477"/>
      <c r="E1" s="360"/>
      <c r="F1" s="198" t="s">
        <v>78</v>
      </c>
      <c r="G1" s="67" t="s">
        <v>18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Q1" s="67" t="s">
        <v>20</v>
      </c>
      <c r="R1" s="68" t="s">
        <v>8</v>
      </c>
      <c r="S1" s="68" t="s">
        <v>9</v>
      </c>
      <c r="T1" s="68" t="s">
        <v>10</v>
      </c>
      <c r="U1" s="68" t="s">
        <v>11</v>
      </c>
      <c r="V1" s="68" t="s">
        <v>12</v>
      </c>
      <c r="W1" s="68" t="s">
        <v>13</v>
      </c>
      <c r="X1" s="68" t="s">
        <v>14</v>
      </c>
      <c r="Y1" s="69" t="s">
        <v>19</v>
      </c>
      <c r="Z1" s="70"/>
      <c r="AA1" s="67" t="s">
        <v>21</v>
      </c>
      <c r="AB1" s="68" t="s">
        <v>8</v>
      </c>
      <c r="AC1" s="68" t="s">
        <v>9</v>
      </c>
      <c r="AD1" s="68" t="s">
        <v>10</v>
      </c>
      <c r="AE1" s="68" t="s">
        <v>11</v>
      </c>
      <c r="AF1" s="68" t="s">
        <v>12</v>
      </c>
      <c r="AG1" s="68" t="s">
        <v>13</v>
      </c>
      <c r="AH1" s="68" t="s">
        <v>14</v>
      </c>
      <c r="AI1" s="69" t="s">
        <v>19</v>
      </c>
      <c r="AK1" s="67" t="s">
        <v>22</v>
      </c>
      <c r="AL1" s="68" t="s">
        <v>8</v>
      </c>
      <c r="AM1" s="68" t="s">
        <v>9</v>
      </c>
      <c r="AN1" s="68" t="s">
        <v>10</v>
      </c>
      <c r="AO1" s="68" t="s">
        <v>11</v>
      </c>
      <c r="AP1" s="68" t="s">
        <v>12</v>
      </c>
      <c r="AQ1" s="68" t="s">
        <v>13</v>
      </c>
      <c r="AR1" s="68" t="s">
        <v>14</v>
      </c>
      <c r="AS1" s="69" t="s">
        <v>19</v>
      </c>
      <c r="AV1" s="71" t="s">
        <v>23</v>
      </c>
      <c r="AW1" s="68" t="s">
        <v>8</v>
      </c>
      <c r="AX1" s="68" t="s">
        <v>9</v>
      </c>
      <c r="AY1" s="68" t="s">
        <v>10</v>
      </c>
      <c r="AZ1" s="68" t="s">
        <v>11</v>
      </c>
      <c r="BA1" s="68" t="s">
        <v>12</v>
      </c>
      <c r="BB1" s="68" t="s">
        <v>13</v>
      </c>
      <c r="BC1" s="68" t="s">
        <v>14</v>
      </c>
      <c r="BD1" s="69" t="s">
        <v>19</v>
      </c>
    </row>
    <row r="2" spans="2:60" ht="16.5" thickBot="1">
      <c r="B2" s="275" t="s">
        <v>125</v>
      </c>
      <c r="C2" s="275" t="s">
        <v>78</v>
      </c>
    </row>
    <row r="3" spans="2:60">
      <c r="B3" s="63" t="s">
        <v>25</v>
      </c>
      <c r="C3" s="63">
        <v>1</v>
      </c>
      <c r="D3" s="25" t="str">
        <f>IF(' I'!$X$2="","",' I'!$X$2)</f>
        <v>Амелиа Николов (187)</v>
      </c>
      <c r="E3" s="359" t="s">
        <v>610</v>
      </c>
      <c r="F3" s="199"/>
      <c r="G3" s="20" t="str">
        <f>IF(F3="","",VLOOKUP(F3,$C$3:$E$44,2,FALSE))</f>
        <v/>
      </c>
      <c r="H3" s="18"/>
      <c r="I3" s="18"/>
      <c r="J3" s="18"/>
      <c r="K3" s="18"/>
      <c r="L3" s="18"/>
      <c r="M3" s="18"/>
      <c r="N3" s="18"/>
      <c r="O3" s="19" t="str">
        <f>IF(H3="","",SUMPRODUCT(--(H3:N3&gt;H4:N4)))</f>
        <v/>
      </c>
    </row>
    <row r="4" spans="2:60" ht="16.5" thickBot="1">
      <c r="B4" s="65" t="s">
        <v>55</v>
      </c>
      <c r="C4" s="65">
        <v>2</v>
      </c>
      <c r="D4" s="26" t="str">
        <f>IF(' I'!$X$3="","",' I'!$X$3)</f>
        <v>Фани Јованоска (193)</v>
      </c>
      <c r="F4" s="199"/>
      <c r="G4" s="20" t="str">
        <f>IF(F4="","",VLOOKUP(F4,$C$3:$E$44,2,FALSE))</f>
        <v/>
      </c>
      <c r="H4" s="18"/>
      <c r="I4" s="18"/>
      <c r="J4" s="18"/>
      <c r="K4" s="18"/>
      <c r="L4" s="18"/>
      <c r="M4" s="18"/>
      <c r="N4" s="18"/>
      <c r="O4" s="19" t="str">
        <f>IF(H4="","",SUMPRODUCT(--(H4:N4&gt;H3:N3)))</f>
        <v/>
      </c>
    </row>
    <row r="5" spans="2:60">
      <c r="B5" s="63" t="s">
        <v>27</v>
      </c>
      <c r="C5" s="63">
        <v>3</v>
      </c>
      <c r="D5" s="29" t="str">
        <f>IF(' II'!$X$2="","",' II'!$X$2)</f>
        <v>Ива Димитриевска (219)</v>
      </c>
      <c r="G5" s="39"/>
      <c r="H5" s="40"/>
      <c r="I5" s="40"/>
      <c r="J5" s="40"/>
      <c r="K5" s="40"/>
      <c r="L5" s="40"/>
      <c r="M5" s="40"/>
      <c r="N5" s="40"/>
      <c r="O5" s="41"/>
      <c r="P5" s="50"/>
      <c r="Q5" s="59" t="str">
        <f>IF(O3="","",IF(O3&gt;O4,G3,G4))</f>
        <v/>
      </c>
      <c r="R5" s="46"/>
      <c r="S5" s="46"/>
      <c r="T5" s="46"/>
      <c r="U5" s="46"/>
      <c r="V5" s="46"/>
      <c r="W5" s="46"/>
      <c r="X5" s="46"/>
      <c r="Y5" s="19" t="str">
        <f>IF(R5="","",SUMPRODUCT(--(R5:X5&gt;R6:X6)))</f>
        <v/>
      </c>
    </row>
    <row r="6" spans="2:60" ht="16.5" thickBot="1">
      <c r="B6" s="65" t="s">
        <v>54</v>
      </c>
      <c r="C6" s="65">
        <v>4</v>
      </c>
      <c r="D6" s="30" t="str">
        <f>IF(' II'!$X$3="","",' II'!$X$3)</f>
        <v>Сара А.Стојановска (182)</v>
      </c>
      <c r="P6" s="33"/>
      <c r="Q6" s="59" t="str">
        <f>IF(O7="","",IF(O7&gt;O8,G7,G8))</f>
        <v/>
      </c>
      <c r="R6" s="46"/>
      <c r="S6" s="46"/>
      <c r="T6" s="46"/>
      <c r="U6" s="46"/>
      <c r="V6" s="46"/>
      <c r="W6" s="46"/>
      <c r="X6" s="46"/>
      <c r="Y6" s="19" t="str">
        <f>IF(R6="","",SUMPRODUCT(--(R6:X6&gt;R5:X5)))</f>
        <v/>
      </c>
    </row>
    <row r="7" spans="2:60">
      <c r="B7" s="63" t="s">
        <v>29</v>
      </c>
      <c r="C7" s="63">
        <v>5</v>
      </c>
      <c r="D7" s="25" t="str">
        <f>IF(' III'!$X$2="","",' III'!$X$2)</f>
        <v>Ана Стојановска (181)</v>
      </c>
      <c r="F7" s="199"/>
      <c r="G7" s="207" t="str">
        <f>IF(F7="","",VLOOKUP(F7,$C$3:$E$44,2,FALSE))</f>
        <v/>
      </c>
      <c r="H7" s="18"/>
      <c r="I7" s="18"/>
      <c r="J7" s="18"/>
      <c r="K7" s="18"/>
      <c r="L7" s="18"/>
      <c r="M7" s="18"/>
      <c r="N7" s="18"/>
      <c r="O7" s="19" t="str">
        <f>IF(H7="","",SUMPRODUCT(--(H7:N7&gt;H8:N8)))</f>
        <v/>
      </c>
      <c r="Z7" s="52"/>
    </row>
    <row r="8" spans="2:60" ht="16.5" thickBot="1">
      <c r="B8" s="65" t="s">
        <v>53</v>
      </c>
      <c r="C8" s="65">
        <v>6</v>
      </c>
      <c r="D8" s="26" t="str">
        <f>IF(' III'!$X$3="","",' III'!$X$3)</f>
        <v>Изабела Ковачовска (140)</v>
      </c>
      <c r="E8" s="359" t="s">
        <v>611</v>
      </c>
      <c r="F8" s="196"/>
      <c r="G8" s="207" t="str">
        <f>IF(F8="","",VLOOKUP(F8,$C$3:$E$44,2,FALSE))</f>
        <v/>
      </c>
      <c r="H8" s="18"/>
      <c r="I8" s="18"/>
      <c r="J8" s="18"/>
      <c r="K8" s="18"/>
      <c r="L8" s="18"/>
      <c r="M8" s="18"/>
      <c r="N8" s="18"/>
      <c r="O8" s="19" t="str">
        <f>IF(H8="","",SUMPRODUCT(--(H8:N8&gt;H7:N7)))</f>
        <v/>
      </c>
      <c r="Z8" s="52"/>
    </row>
    <row r="9" spans="2:60">
      <c r="B9" s="63" t="s">
        <v>30</v>
      </c>
      <c r="C9" s="63">
        <v>7</v>
      </c>
      <c r="D9" s="29" t="str">
        <f>IF(IV!$X$2="","",IV!$X$2)</f>
        <v>Софија Хасану (194)</v>
      </c>
      <c r="G9" s="39"/>
      <c r="H9" s="40"/>
      <c r="I9" s="40"/>
      <c r="J9" s="40"/>
      <c r="K9" s="40"/>
      <c r="L9" s="40"/>
      <c r="M9" s="40"/>
      <c r="N9" s="40"/>
      <c r="O9" s="41"/>
      <c r="Q9" s="48"/>
      <c r="R9" s="48"/>
      <c r="S9" s="48"/>
      <c r="T9" s="48"/>
      <c r="U9" s="48"/>
      <c r="V9" s="48"/>
      <c r="W9" s="48"/>
      <c r="X9" s="48"/>
      <c r="Y9" s="48"/>
      <c r="Z9" s="52"/>
      <c r="AA9" s="60" t="str">
        <f>IF(Y5="","",IF(Y5&gt;Y6,Q5,Q6))</f>
        <v/>
      </c>
      <c r="AB9" s="46"/>
      <c r="AC9" s="46"/>
      <c r="AD9" s="46"/>
      <c r="AE9" s="46"/>
      <c r="AF9" s="46"/>
      <c r="AG9" s="46"/>
      <c r="AH9" s="46"/>
      <c r="AI9" s="19" t="str">
        <f>IF(AB9="","",SUMPRODUCT(--(AB9:AH9&gt;AB10:AH10)))</f>
        <v/>
      </c>
    </row>
    <row r="10" spans="2:60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Q10" s="48"/>
      <c r="R10" s="48"/>
      <c r="S10" s="48"/>
      <c r="T10" s="48"/>
      <c r="U10" s="48"/>
      <c r="V10" s="48"/>
      <c r="W10" s="48"/>
      <c r="X10" s="48"/>
      <c r="Y10" s="48"/>
      <c r="Z10" s="33"/>
      <c r="AA10" s="60" t="str">
        <f>IF(Y13="","",IF(Y13&gt;Y14,Q13,Q14))</f>
        <v/>
      </c>
      <c r="AB10" s="46"/>
      <c r="AC10" s="46"/>
      <c r="AD10" s="46"/>
      <c r="AE10" s="46"/>
      <c r="AF10" s="46"/>
      <c r="AG10" s="46"/>
      <c r="AH10" s="46"/>
      <c r="AI10" s="19" t="str">
        <f>IF(AB10="","",SUMPRODUCT(--(AB10:AH10&gt;AB9:AH9)))</f>
        <v/>
      </c>
    </row>
    <row r="11" spans="2:60">
      <c r="B11" s="63" t="s">
        <v>31</v>
      </c>
      <c r="C11" s="63">
        <v>9</v>
      </c>
      <c r="D11" s="25" t="str">
        <f>IF(V!$X$2="","",V!$X$2)</f>
        <v/>
      </c>
      <c r="E11" s="359" t="s">
        <v>612</v>
      </c>
      <c r="F11" s="199"/>
      <c r="G11" s="207" t="str">
        <f>IF(F11="","",VLOOKUP(F11,$C$3:$E$44,2,FALSE))</f>
        <v/>
      </c>
      <c r="H11" s="18"/>
      <c r="I11" s="18"/>
      <c r="J11" s="18"/>
      <c r="K11" s="18"/>
      <c r="L11" s="18"/>
      <c r="M11" s="18"/>
      <c r="N11" s="18"/>
      <c r="O11" s="19" t="str">
        <f>IF(H11="","",SUMPRODUCT(--(H11:N11&gt;H12:N12)))</f>
        <v/>
      </c>
      <c r="Z11" s="52"/>
      <c r="AJ11" s="52"/>
    </row>
    <row r="12" spans="2:60" ht="16.5" thickBot="1">
      <c r="B12" s="65" t="s">
        <v>51</v>
      </c>
      <c r="C12" s="65">
        <v>10</v>
      </c>
      <c r="D12" s="26" t="str">
        <f>IF(V!$X$3="","",V!$X$3)</f>
        <v/>
      </c>
      <c r="F12" s="196"/>
      <c r="G12" s="207" t="str">
        <f>IF(F12="","",VLOOKUP(F12,$C$3:$E$44,2,FALSE))</f>
        <v/>
      </c>
      <c r="H12" s="18"/>
      <c r="I12" s="18"/>
      <c r="J12" s="18"/>
      <c r="K12" s="18"/>
      <c r="L12" s="18"/>
      <c r="M12" s="18"/>
      <c r="N12" s="18"/>
      <c r="O12" s="19" t="str">
        <f>IF(H12="","",SUMPRODUCT(--(H12:N12&gt;H11:N11)))</f>
        <v/>
      </c>
      <c r="Z12" s="52"/>
      <c r="AJ12" s="52"/>
      <c r="BG12" s="61"/>
    </row>
    <row r="13" spans="2:60" s="42" customFormat="1">
      <c r="B13" s="63" t="s">
        <v>32</v>
      </c>
      <c r="C13" s="63">
        <v>11</v>
      </c>
      <c r="D13" s="29" t="str">
        <f>IF(VI!$X$2="","",VI!$X$2)</f>
        <v/>
      </c>
      <c r="E13" s="361"/>
      <c r="F13" s="197"/>
      <c r="G13" s="39"/>
      <c r="H13" s="40"/>
      <c r="I13" s="40"/>
      <c r="J13" s="40"/>
      <c r="K13" s="40"/>
      <c r="L13" s="40"/>
      <c r="M13" s="40"/>
      <c r="N13" s="40"/>
      <c r="O13" s="41"/>
      <c r="P13" s="50"/>
      <c r="Q13" s="59" t="str">
        <f>IF(O11="","",IF(O11&gt;O12,G11,G12))</f>
        <v/>
      </c>
      <c r="R13" s="47"/>
      <c r="S13" s="47"/>
      <c r="T13" s="47"/>
      <c r="U13" s="47"/>
      <c r="V13" s="47"/>
      <c r="W13" s="47"/>
      <c r="X13" s="47"/>
      <c r="Y13" s="19" t="str">
        <f>IF(R13="","",SUMPRODUCT(--(R13:X13&gt;R14:X14)))</f>
        <v/>
      </c>
      <c r="AJ13" s="53"/>
    </row>
    <row r="14" spans="2:60" ht="16.5" thickBot="1">
      <c r="B14" s="65" t="s">
        <v>50</v>
      </c>
      <c r="C14" s="65">
        <v>12</v>
      </c>
      <c r="D14" s="30" t="str">
        <f>IF(VI!$X$3="","",VI!$X$3)</f>
        <v/>
      </c>
      <c r="P14" s="33"/>
      <c r="Q14" s="59" t="str">
        <f>IF(O15="","",IF(O15&gt;O16,G15,G16))</f>
        <v/>
      </c>
      <c r="R14" s="46"/>
      <c r="S14" s="46"/>
      <c r="T14" s="46"/>
      <c r="U14" s="46"/>
      <c r="V14" s="46"/>
      <c r="W14" s="46"/>
      <c r="X14" s="46"/>
      <c r="Y14" s="19" t="str">
        <f>IF(R14="","",SUMPRODUCT(--(R14:X14&gt;R15:X15)))</f>
        <v/>
      </c>
      <c r="AJ14" s="52"/>
    </row>
    <row r="15" spans="2:60">
      <c r="B15" s="63" t="s">
        <v>33</v>
      </c>
      <c r="C15" s="63">
        <v>13</v>
      </c>
      <c r="D15" s="25" t="str">
        <f>IF(VII!$X$2="","",VII!$X$2)</f>
        <v/>
      </c>
      <c r="F15" s="200"/>
      <c r="G15" s="20" t="str">
        <f>IF(F15="","",VLOOKUP(F15,$C$3:$E$44,2,FALSE))</f>
        <v/>
      </c>
      <c r="H15" s="18"/>
      <c r="I15" s="18"/>
      <c r="J15" s="18"/>
      <c r="K15" s="18"/>
      <c r="L15" s="18"/>
      <c r="M15" s="18"/>
      <c r="N15" s="18"/>
      <c r="O15" s="19" t="str">
        <f>IF(H15="","",SUMPRODUCT(--(H15:N15&gt;H16:N16)))</f>
        <v/>
      </c>
      <c r="AJ15" s="52"/>
      <c r="BG15" s="478" t="str">
        <f>IF(BD33="","",IF(BD33&gt;BD34,AV33,AV34))</f>
        <v/>
      </c>
    </row>
    <row r="16" spans="2:60" ht="15.75" customHeight="1" thickBot="1">
      <c r="B16" s="240" t="s">
        <v>49</v>
      </c>
      <c r="C16" s="240">
        <v>14</v>
      </c>
      <c r="D16" s="28" t="str">
        <f>IF(VII!$X$3="","",VII!$X$3)</f>
        <v/>
      </c>
      <c r="E16" s="359" t="s">
        <v>613</v>
      </c>
      <c r="F16" s="196"/>
      <c r="G16" s="20" t="str">
        <f>IF(F16="","",VLOOKUP(F16,$C$3:$E$44,2,FALSE))</f>
        <v/>
      </c>
      <c r="H16" s="18"/>
      <c r="I16" s="18"/>
      <c r="J16" s="18"/>
      <c r="K16" s="18"/>
      <c r="L16" s="18"/>
      <c r="M16" s="18"/>
      <c r="N16" s="18"/>
      <c r="O16" s="19" t="str">
        <f>IF(H16="","",SUMPRODUCT(--(H16:N16&gt;H15:N15)))</f>
        <v/>
      </c>
      <c r="AJ16" s="52"/>
      <c r="BF16" s="478" t="str">
        <f>IF(BD33=BD34,"",IF(BD33="","",IF(BD33&lt;BD34,AV33,AV34)))</f>
        <v/>
      </c>
      <c r="BG16" s="478"/>
      <c r="BH16" s="479" t="str">
        <f>IF(BD33=BD34,"",IF(BD41=BD42,AV41,IF(BD41&gt;BD42,AV41,AV42)))</f>
        <v/>
      </c>
    </row>
    <row r="17" spans="2:60" s="42" customFormat="1" ht="15.75" customHeight="1">
      <c r="B17" s="63" t="s">
        <v>34</v>
      </c>
      <c r="C17" s="63">
        <v>15</v>
      </c>
      <c r="D17" s="29" t="str">
        <f>IF(VIII!$X$2="","",VIII!$X$2)</f>
        <v/>
      </c>
      <c r="E17" s="361"/>
      <c r="F17" s="197"/>
      <c r="G17" s="39"/>
      <c r="H17" s="40"/>
      <c r="I17" s="40"/>
      <c r="J17" s="40"/>
      <c r="K17" s="40"/>
      <c r="L17" s="40"/>
      <c r="M17" s="40"/>
      <c r="N17" s="40"/>
      <c r="O17" s="41"/>
      <c r="Q17" s="49"/>
      <c r="R17" s="49"/>
      <c r="S17" s="49"/>
      <c r="T17" s="49"/>
      <c r="U17" s="49"/>
      <c r="V17" s="49"/>
      <c r="W17" s="49"/>
      <c r="X17" s="49"/>
      <c r="Y17" s="49"/>
      <c r="AJ17" s="53"/>
      <c r="AK17" s="109" t="str">
        <f>IF(AI9="","",IF(AI9&gt;AI10,AA9,AA10))</f>
        <v/>
      </c>
      <c r="AL17" s="47"/>
      <c r="AM17" s="47"/>
      <c r="AN17" s="47"/>
      <c r="AO17" s="47"/>
      <c r="AP17" s="47"/>
      <c r="AQ17" s="47"/>
      <c r="AR17" s="47"/>
      <c r="AS17" s="19" t="str">
        <f>IF(AL17="","",SUMPRODUCT(--(AL17:AR17&gt;AL18:AR18)))</f>
        <v/>
      </c>
      <c r="BF17" s="478"/>
      <c r="BG17" s="478"/>
      <c r="BH17" s="479"/>
    </row>
    <row r="18" spans="2:60" ht="16.149999999999999" customHeight="1" thickBot="1">
      <c r="B18" s="240" t="s">
        <v>57</v>
      </c>
      <c r="C18" s="240">
        <v>16</v>
      </c>
      <c r="D18" s="31" t="str">
        <f>IF(VIII!$X$3="","",VIII!$X$3)</f>
        <v/>
      </c>
      <c r="E18" s="364"/>
      <c r="Q18" s="48"/>
      <c r="R18" s="48"/>
      <c r="S18" s="48"/>
      <c r="T18" s="48"/>
      <c r="U18" s="48"/>
      <c r="V18" s="48"/>
      <c r="W18" s="48"/>
      <c r="X18" s="48"/>
      <c r="Y18" s="48"/>
      <c r="AJ18" s="54"/>
      <c r="AK18" s="109" t="str">
        <f>IF(AI25="","",IF(AI25&gt;AI26,AA25,AA26))</f>
        <v/>
      </c>
      <c r="AL18" s="46"/>
      <c r="AM18" s="46"/>
      <c r="AN18" s="46"/>
      <c r="AO18" s="46"/>
      <c r="AP18" s="46"/>
      <c r="AQ18" s="46"/>
      <c r="AR18" s="46"/>
      <c r="AS18" s="19" t="str">
        <f>IF(AL18="","",SUMPRODUCT(--(AL18:AR18&gt;AL17:AR17)))</f>
        <v/>
      </c>
      <c r="BF18" s="478"/>
      <c r="BH18" s="479"/>
    </row>
    <row r="19" spans="2:60" ht="15.75" customHeight="1" thickBot="1">
      <c r="B19" s="63" t="s">
        <v>35</v>
      </c>
      <c r="C19" s="63">
        <v>17</v>
      </c>
      <c r="D19" s="25" t="str">
        <f>IF(IX!$X$2="","",IX!$X$2)</f>
        <v/>
      </c>
      <c r="E19" s="359" t="s">
        <v>613</v>
      </c>
      <c r="F19" s="200"/>
      <c r="G19" s="20" t="str">
        <f>IF(F19="","",VLOOKUP(F19,$C$3:$E$44,2,FALSE))</f>
        <v/>
      </c>
      <c r="H19" s="18"/>
      <c r="I19" s="18"/>
      <c r="J19" s="18"/>
      <c r="K19" s="18"/>
      <c r="L19" s="18"/>
      <c r="M19" s="18"/>
      <c r="N19" s="18"/>
      <c r="O19" s="19" t="str">
        <f>IF(H19="","",SUMPRODUCT(--(H19:N19&gt;H20:N20)))</f>
        <v/>
      </c>
      <c r="AJ19" s="52"/>
      <c r="AT19" s="52"/>
      <c r="AU19" s="48"/>
      <c r="BH19" s="480" t="str">
        <f>IF(BD33=BD34,"",IF(OR(BD41&gt;BD42,BD41&lt;BD42),"",AV42))</f>
        <v/>
      </c>
    </row>
    <row r="20" spans="2:60" ht="15.75" customHeight="1" thickBot="1">
      <c r="B20" s="240" t="s">
        <v>48</v>
      </c>
      <c r="C20" s="240">
        <v>18</v>
      </c>
      <c r="D20" s="28" t="str">
        <f>IF(IX!$X$3="","",IX!$X$3)</f>
        <v/>
      </c>
      <c r="F20" s="196"/>
      <c r="G20" s="20" t="str">
        <f>IF(F20="","",VLOOKUP(F20,$C$3:$E$44,2,FALSE))</f>
        <v/>
      </c>
      <c r="H20" s="18"/>
      <c r="I20" s="18"/>
      <c r="J20" s="18"/>
      <c r="K20" s="18"/>
      <c r="L20" s="18"/>
      <c r="M20" s="18"/>
      <c r="N20" s="18"/>
      <c r="O20" s="19" t="str">
        <f>IF(H20="","",SUMPRODUCT(--(H20:N20&gt;H19:N19)))</f>
        <v/>
      </c>
      <c r="AJ20" s="52"/>
      <c r="AT20" s="52"/>
      <c r="AU20" s="48"/>
      <c r="BG20" s="482" t="s">
        <v>58</v>
      </c>
      <c r="BH20" s="480"/>
    </row>
    <row r="21" spans="2:60" s="42" customFormat="1" ht="15.75" customHeight="1" thickBot="1">
      <c r="B21" s="63" t="s">
        <v>36</v>
      </c>
      <c r="C21" s="63">
        <v>19</v>
      </c>
      <c r="D21" s="29" t="str">
        <f>IF(X!$X$2="","",X!$X$2)</f>
        <v/>
      </c>
      <c r="E21" s="361"/>
      <c r="F21" s="197"/>
      <c r="G21" s="39"/>
      <c r="H21" s="40"/>
      <c r="I21" s="40"/>
      <c r="J21" s="40"/>
      <c r="K21" s="40"/>
      <c r="L21" s="40"/>
      <c r="M21" s="40"/>
      <c r="N21" s="40"/>
      <c r="O21" s="41"/>
      <c r="P21" s="50"/>
      <c r="Q21" s="59" t="str">
        <f>IF(O19="","",IF(O19&gt;O20,G19,G20))</f>
        <v/>
      </c>
      <c r="R21" s="47"/>
      <c r="S21" s="47"/>
      <c r="T21" s="47"/>
      <c r="U21" s="47"/>
      <c r="V21" s="47"/>
      <c r="W21" s="47"/>
      <c r="X21" s="47"/>
      <c r="Y21" s="19" t="str">
        <f>IF(R21="","",SUMPRODUCT(--(R21:X21&gt;R22:X22)))</f>
        <v/>
      </c>
      <c r="AJ21" s="53"/>
      <c r="AT21" s="53"/>
      <c r="AU21" s="49"/>
      <c r="BF21" s="62"/>
      <c r="BG21" s="483"/>
      <c r="BH21" s="481"/>
    </row>
    <row r="22" spans="2:60" ht="15.75" customHeight="1" thickBot="1">
      <c r="B22" s="240" t="s">
        <v>47</v>
      </c>
      <c r="C22" s="240">
        <v>20</v>
      </c>
      <c r="D22" s="30" t="str">
        <f>IF(X!$X$3="","",X!$X$3)</f>
        <v/>
      </c>
      <c r="P22" s="33"/>
      <c r="Q22" s="59" t="str">
        <f>IF(O23="","",IF(O23&gt;O24,G23,G24))</f>
        <v/>
      </c>
      <c r="R22" s="46"/>
      <c r="S22" s="46"/>
      <c r="T22" s="46"/>
      <c r="U22" s="46"/>
      <c r="V22" s="46"/>
      <c r="W22" s="46"/>
      <c r="X22" s="46"/>
      <c r="Y22" s="19" t="str">
        <f>IF(R22="","",SUMPRODUCT(--(R22:X22&gt;R21:X21)))</f>
        <v/>
      </c>
      <c r="AJ22" s="52"/>
      <c r="AT22" s="52"/>
      <c r="AU22" s="48"/>
      <c r="BF22" s="515" t="s">
        <v>59</v>
      </c>
      <c r="BG22" s="483"/>
      <c r="BH22" s="488" t="s">
        <v>60</v>
      </c>
    </row>
    <row r="23" spans="2:60" ht="15.75" customHeight="1" thickBot="1">
      <c r="B23" s="63" t="s">
        <v>37</v>
      </c>
      <c r="C23" s="63">
        <v>21</v>
      </c>
      <c r="D23" s="27" t="str">
        <f>IF(XI!$X$2="","",XI!$X$2)</f>
        <v/>
      </c>
      <c r="F23" s="200"/>
      <c r="G23" s="20" t="str">
        <f>IF(F23="","",VLOOKUP(F23,$C$3:$E$44,2,FALSE))</f>
        <v/>
      </c>
      <c r="H23" s="18"/>
      <c r="I23" s="18"/>
      <c r="J23" s="18"/>
      <c r="K23" s="18"/>
      <c r="L23" s="18"/>
      <c r="M23" s="18"/>
      <c r="N23" s="18"/>
      <c r="O23" s="19" t="str">
        <f>IF(H23="","",SUMPRODUCT(--(H23:N23&gt;H24:N24)))</f>
        <v/>
      </c>
      <c r="Z23" s="52"/>
      <c r="AJ23" s="52"/>
      <c r="AT23" s="52"/>
      <c r="AU23" s="48"/>
      <c r="BF23" s="516"/>
      <c r="BG23" s="484"/>
      <c r="BH23" s="489"/>
    </row>
    <row r="24" spans="2:60" ht="16.5" thickBot="1">
      <c r="B24" s="65" t="s">
        <v>46</v>
      </c>
      <c r="C24" s="65">
        <v>22</v>
      </c>
      <c r="D24" s="237" t="str">
        <f>IF(XI!$X$3="","",XI!$X$3)</f>
        <v/>
      </c>
      <c r="E24" s="359" t="s">
        <v>612</v>
      </c>
      <c r="F24" s="196"/>
      <c r="G24" s="20" t="str">
        <f>IF(F24="","",VLOOKUP(F24,$C$3:$E$44,2,FALSE))</f>
        <v/>
      </c>
      <c r="H24" s="18"/>
      <c r="I24" s="18"/>
      <c r="J24" s="18"/>
      <c r="K24" s="18"/>
      <c r="L24" s="18"/>
      <c r="M24" s="18"/>
      <c r="N24" s="18"/>
      <c r="O24" s="19" t="str">
        <f>IF(H24="","",SUMPRODUCT(--(H24:N24&gt;H23:N23)))</f>
        <v/>
      </c>
      <c r="Z24" s="52"/>
      <c r="AJ24" s="52"/>
      <c r="AT24" s="52"/>
      <c r="AU24" s="48"/>
    </row>
    <row r="25" spans="2:60" s="42" customFormat="1">
      <c r="B25" s="238" t="s">
        <v>38</v>
      </c>
      <c r="C25" s="238">
        <v>23</v>
      </c>
      <c r="D25" s="29" t="str">
        <f>IF(XII!$X$2="","",XII!$X$2)</f>
        <v/>
      </c>
      <c r="E25" s="361"/>
      <c r="F25" s="197"/>
      <c r="G25" s="39"/>
      <c r="H25" s="40"/>
      <c r="I25" s="40"/>
      <c r="J25" s="40"/>
      <c r="K25" s="40"/>
      <c r="L25" s="40"/>
      <c r="M25" s="40"/>
      <c r="N25" s="40"/>
      <c r="O25" s="41"/>
      <c r="Q25" s="49"/>
      <c r="R25" s="49"/>
      <c r="S25" s="49"/>
      <c r="T25" s="49"/>
      <c r="U25" s="49"/>
      <c r="V25" s="49"/>
      <c r="W25" s="49"/>
      <c r="X25" s="49"/>
      <c r="Y25" s="49"/>
      <c r="Z25" s="53"/>
      <c r="AA25" s="60" t="str">
        <f>IF(Y21="","",IF(Y21&gt;Y22,Q21,Q22))</f>
        <v/>
      </c>
      <c r="AB25" s="47"/>
      <c r="AC25" s="47"/>
      <c r="AD25" s="47"/>
      <c r="AE25" s="47"/>
      <c r="AF25" s="47"/>
      <c r="AG25" s="47"/>
      <c r="AH25" s="47"/>
      <c r="AI25" s="19" t="str">
        <f>IF(AB25="","",SUMPRODUCT(--(AB25:AH25&gt;AB26:AH26)))</f>
        <v/>
      </c>
      <c r="AT25" s="53"/>
      <c r="AU25" s="49"/>
    </row>
    <row r="26" spans="2:60" ht="16.5" thickBot="1">
      <c r="B26" s="65" t="s">
        <v>45</v>
      </c>
      <c r="C26" s="65">
        <v>24</v>
      </c>
      <c r="D26" s="30" t="str">
        <f>IF(XII!$X$3="","",XII!$X$3)</f>
        <v/>
      </c>
      <c r="Q26" s="48"/>
      <c r="R26" s="48"/>
      <c r="S26" s="48"/>
      <c r="T26" s="48"/>
      <c r="U26" s="48"/>
      <c r="V26" s="48"/>
      <c r="W26" s="48"/>
      <c r="X26" s="48"/>
      <c r="Y26" s="48"/>
      <c r="Z26" s="33"/>
      <c r="AA26" s="60" t="str">
        <f>IF(Y29="","",IF(Y29&gt;Y30,Q29,Q30))</f>
        <v/>
      </c>
      <c r="AB26" s="46"/>
      <c r="AC26" s="46"/>
      <c r="AD26" s="46"/>
      <c r="AE26" s="46"/>
      <c r="AF26" s="46"/>
      <c r="AG26" s="46"/>
      <c r="AH26" s="46"/>
      <c r="AI26" s="19" t="str">
        <f>IF(AB26="","",SUMPRODUCT(--(AB26:AH26&gt;AB25:AH25)))</f>
        <v/>
      </c>
      <c r="AT26" s="52"/>
      <c r="AU26" s="48"/>
    </row>
    <row r="27" spans="2:60">
      <c r="B27" s="238" t="s">
        <v>39</v>
      </c>
      <c r="C27" s="238">
        <v>25</v>
      </c>
      <c r="D27" s="27" t="str">
        <f>IF(XIII!$X$2="","",XIII!$X$2)</f>
        <v/>
      </c>
      <c r="E27" s="359" t="s">
        <v>611</v>
      </c>
      <c r="F27" s="200"/>
      <c r="G27" s="20" t="str">
        <f>IF(F27="","",VLOOKUP(F27,$C$3:$E$44,2,FALSE))</f>
        <v/>
      </c>
      <c r="H27" s="18"/>
      <c r="I27" s="18"/>
      <c r="J27" s="18"/>
      <c r="K27" s="18"/>
      <c r="L27" s="18"/>
      <c r="M27" s="18"/>
      <c r="N27" s="18"/>
      <c r="O27" s="19" t="str">
        <f>IF(H27="","",SUMPRODUCT(--(H27:N27&gt;H28:N28)))</f>
        <v/>
      </c>
      <c r="Z27" s="52"/>
      <c r="AT27" s="52"/>
      <c r="AU27" s="48"/>
    </row>
    <row r="28" spans="2:60" ht="16.5" thickBot="1">
      <c r="B28" s="65" t="s">
        <v>44</v>
      </c>
      <c r="C28" s="65">
        <v>26</v>
      </c>
      <c r="D28" s="239" t="str">
        <f>IF(XIII!$X$3="","",XIII!$X$3)</f>
        <v/>
      </c>
      <c r="F28" s="196"/>
      <c r="G28" s="20" t="str">
        <f>IF(F28="","",VLOOKUP(F28,$C$3:$E$44,2,FALSE))</f>
        <v/>
      </c>
      <c r="H28" s="18"/>
      <c r="I28" s="18"/>
      <c r="J28" s="18"/>
      <c r="K28" s="18"/>
      <c r="L28" s="18"/>
      <c r="M28" s="18"/>
      <c r="N28" s="18"/>
      <c r="O28" s="19" t="str">
        <f>IF(H28="","",SUMPRODUCT(--(H28:N28&gt;H27:N27)))</f>
        <v/>
      </c>
      <c r="Z28" s="52"/>
      <c r="AT28" s="52"/>
      <c r="AU28" s="48"/>
    </row>
    <row r="29" spans="2:60" s="42" customFormat="1">
      <c r="B29" s="238" t="s">
        <v>40</v>
      </c>
      <c r="C29" s="238">
        <v>27</v>
      </c>
      <c r="D29" s="32" t="str">
        <f>IF(XIV!$X$2="","",XIV!$X$2)</f>
        <v/>
      </c>
      <c r="E29" s="361"/>
      <c r="F29" s="197"/>
      <c r="G29" s="39"/>
      <c r="H29" s="40"/>
      <c r="I29" s="40"/>
      <c r="J29" s="40"/>
      <c r="K29" s="40"/>
      <c r="L29" s="40"/>
      <c r="M29" s="40"/>
      <c r="N29" s="40"/>
      <c r="O29" s="41"/>
      <c r="P29" s="50"/>
      <c r="Q29" s="59" t="str">
        <f>IF(O27="","",IF(O27&gt;O28,G27,G28))</f>
        <v/>
      </c>
      <c r="R29" s="47"/>
      <c r="S29" s="47"/>
      <c r="T29" s="47"/>
      <c r="U29" s="47"/>
      <c r="V29" s="47"/>
      <c r="W29" s="47"/>
      <c r="X29" s="47"/>
      <c r="Y29" s="19" t="str">
        <f>IF(R29="","",SUMPRODUCT(--(R29:X29&gt;R30:X30)))</f>
        <v/>
      </c>
      <c r="AT29" s="53"/>
      <c r="AU29" s="49"/>
    </row>
    <row r="30" spans="2:60" ht="16.5" thickBot="1">
      <c r="B30" s="65" t="s">
        <v>43</v>
      </c>
      <c r="C30" s="65">
        <v>28</v>
      </c>
      <c r="D30" s="30" t="str">
        <f>IF(XIV!$X$3="","",XIV!$X$3)</f>
        <v/>
      </c>
      <c r="P30" s="33"/>
      <c r="Q30" s="59" t="str">
        <f>IF(O31="","",IF(O31&gt;O32,G31,G32))</f>
        <v/>
      </c>
      <c r="R30" s="46"/>
      <c r="S30" s="46"/>
      <c r="T30" s="46"/>
      <c r="U30" s="46"/>
      <c r="V30" s="46"/>
      <c r="W30" s="46"/>
      <c r="X30" s="46"/>
      <c r="Y30" s="19" t="str">
        <f>IF(R30="","",SUMPRODUCT(--(R30:X30&gt;R29:X29)))</f>
        <v/>
      </c>
      <c r="AT30" s="52"/>
      <c r="AU30" s="48"/>
    </row>
    <row r="31" spans="2:60">
      <c r="B31" s="238" t="s">
        <v>41</v>
      </c>
      <c r="C31" s="238">
        <v>29</v>
      </c>
      <c r="D31" s="27" t="str">
        <f>IF(XV!$X$2="","",XV!$X$2)</f>
        <v/>
      </c>
      <c r="F31" s="200"/>
      <c r="G31" s="20" t="str">
        <f>IF(F31="","",VLOOKUP(F31,$C$3:$E$44,2,FALSE))</f>
        <v/>
      </c>
      <c r="H31" s="18"/>
      <c r="I31" s="18"/>
      <c r="J31" s="18"/>
      <c r="K31" s="18"/>
      <c r="L31" s="18"/>
      <c r="M31" s="18"/>
      <c r="N31" s="18"/>
      <c r="O31" s="19" t="str">
        <f>IF(H31="","",SUMPRODUCT(--(H31:N31&gt;H32:N32)))</f>
        <v/>
      </c>
      <c r="AT31" s="52"/>
      <c r="AU31" s="48"/>
    </row>
    <row r="32" spans="2:60" ht="16.5" thickBot="1">
      <c r="B32" s="65" t="s">
        <v>28</v>
      </c>
      <c r="C32" s="65">
        <v>30</v>
      </c>
      <c r="D32" s="26" t="str">
        <f>IF(XV!$X$3="","",XV!$X$3)</f>
        <v/>
      </c>
      <c r="E32" s="359" t="s">
        <v>614</v>
      </c>
      <c r="F32" s="196"/>
      <c r="G32" s="20" t="str">
        <f>IF(F32="","",VLOOKUP(F32,$C$3:$E$44,2,FALSE))</f>
        <v/>
      </c>
      <c r="H32" s="18"/>
      <c r="I32" s="18"/>
      <c r="J32" s="18"/>
      <c r="K32" s="18"/>
      <c r="L32" s="18"/>
      <c r="M32" s="18"/>
      <c r="N32" s="18"/>
      <c r="O32" s="19" t="str">
        <f>IF(H32="","",SUMPRODUCT(--(H32:N32&gt;H31:N31)))</f>
        <v/>
      </c>
      <c r="AT32" s="52"/>
      <c r="AU32" s="48"/>
    </row>
    <row r="33" spans="2:60" s="42" customFormat="1" ht="16.5" thickBot="1">
      <c r="B33" s="238" t="s">
        <v>42</v>
      </c>
      <c r="C33" s="238">
        <v>31</v>
      </c>
      <c r="D33" s="32" t="str">
        <f>IF(XVI!$X$2="","",XVI!$X$2)</f>
        <v/>
      </c>
      <c r="E33" s="365"/>
      <c r="F33" s="197"/>
      <c r="G33" s="39"/>
      <c r="H33" s="40"/>
      <c r="I33" s="40"/>
      <c r="J33" s="40"/>
      <c r="K33" s="40"/>
      <c r="L33" s="40"/>
      <c r="M33" s="40"/>
      <c r="N33" s="40"/>
      <c r="O33" s="41"/>
      <c r="Q33" s="49"/>
      <c r="R33" s="49"/>
      <c r="S33" s="49"/>
      <c r="T33" s="49"/>
      <c r="U33" s="49"/>
      <c r="V33" s="49"/>
      <c r="W33" s="49"/>
      <c r="X33" s="49"/>
      <c r="Y33" s="49"/>
      <c r="AT33" s="53"/>
      <c r="AU33" s="56"/>
      <c r="AV33" s="119" t="str">
        <f>IF(AS17="","",IF(AS17&gt;AS18,AK17,AK18))</f>
        <v/>
      </c>
      <c r="AW33" s="47"/>
      <c r="AX33" s="47"/>
      <c r="AY33" s="47"/>
      <c r="AZ33" s="47"/>
      <c r="BA33" s="47"/>
      <c r="BB33" s="47"/>
      <c r="BC33" s="47"/>
      <c r="BD33" s="19" t="str">
        <f>IF(AW33="","",SUMPRODUCT(--(AW33:BC33&gt;AW34:BC34)))</f>
        <v/>
      </c>
    </row>
    <row r="34" spans="2:60" ht="17.25" thickTop="1" thickBot="1">
      <c r="B34" s="65" t="s">
        <v>26</v>
      </c>
      <c r="C34" s="65">
        <v>32</v>
      </c>
      <c r="D34" s="30" t="str">
        <f>IF(XVI!$X$3="","",XVI!$X$3)</f>
        <v/>
      </c>
      <c r="E34" s="366"/>
      <c r="F34" s="203"/>
      <c r="G34" s="204"/>
      <c r="H34" s="205"/>
      <c r="I34" s="205"/>
      <c r="J34" s="205"/>
      <c r="K34" s="205"/>
      <c r="L34" s="205"/>
      <c r="M34" s="205"/>
      <c r="N34" s="205"/>
      <c r="O34" s="206"/>
      <c r="P34" s="48"/>
      <c r="Q34" s="48"/>
      <c r="R34" s="48"/>
      <c r="S34" s="48"/>
      <c r="T34" s="48"/>
      <c r="U34" s="48"/>
      <c r="V34" s="48"/>
      <c r="W34" s="48"/>
      <c r="X34" s="48"/>
      <c r="Y34" s="48"/>
      <c r="AT34" s="33"/>
      <c r="AU34" s="57"/>
      <c r="AV34" s="119" t="str">
        <f>IF(AS49="","",IF(AS49&gt;AS50,AK49,AK50))</f>
        <v/>
      </c>
      <c r="AW34" s="46"/>
      <c r="AX34" s="46"/>
      <c r="AY34" s="46"/>
      <c r="AZ34" s="46"/>
      <c r="BA34" s="46"/>
      <c r="BB34" s="46"/>
      <c r="BC34" s="46"/>
      <c r="BD34" s="19" t="str">
        <f>IF(AW34="","",SUMPRODUCT(--(AW34:BC34&gt;AW33:BC33)))</f>
        <v/>
      </c>
    </row>
    <row r="35" spans="2:60">
      <c r="E35" s="359" t="s">
        <v>614</v>
      </c>
      <c r="F35" s="199"/>
      <c r="G35" s="20" t="str">
        <f>IF(F35="","",VLOOKUP(F35,$C$3:$E$44,2,FALSE))</f>
        <v/>
      </c>
      <c r="H35" s="18"/>
      <c r="I35" s="18"/>
      <c r="J35" s="18"/>
      <c r="K35" s="18"/>
      <c r="L35" s="18"/>
      <c r="M35" s="18"/>
      <c r="N35" s="18"/>
      <c r="O35" s="184" t="str">
        <f>IF(H35="","",SUMPRODUCT(--(H35:N35&gt;H36:N36)))</f>
        <v/>
      </c>
      <c r="AT35" s="51"/>
      <c r="AU35" s="48"/>
    </row>
    <row r="36" spans="2:60">
      <c r="F36" s="196"/>
      <c r="G36" s="20" t="str">
        <f>IF(F36="","",VLOOKUP(F36,$C$3:$E$44,2,FALSE))</f>
        <v/>
      </c>
      <c r="H36" s="18"/>
      <c r="I36" s="18"/>
      <c r="J36" s="18"/>
      <c r="K36" s="18"/>
      <c r="L36" s="18"/>
      <c r="M36" s="18"/>
      <c r="N36" s="18"/>
      <c r="O36" s="19" t="str">
        <f>IF(H36="","",SUMPRODUCT(--(H36:N36&gt;H35:N35)))</f>
        <v/>
      </c>
      <c r="AT36" s="51"/>
      <c r="AU36" s="48"/>
    </row>
    <row r="37" spans="2:60" s="42" customFormat="1">
      <c r="E37" s="361"/>
      <c r="F37" s="197"/>
      <c r="G37" s="39"/>
      <c r="H37" s="40"/>
      <c r="I37" s="40"/>
      <c r="J37" s="40"/>
      <c r="K37" s="40"/>
      <c r="L37" s="40"/>
      <c r="M37" s="40"/>
      <c r="N37" s="40"/>
      <c r="O37" s="41"/>
      <c r="P37" s="50"/>
      <c r="Q37" s="59" t="str">
        <f>IF(O35="","",IF(O35&gt;O36,G35,G36))</f>
        <v/>
      </c>
      <c r="R37" s="47"/>
      <c r="S37" s="47"/>
      <c r="T37" s="47"/>
      <c r="U37" s="47"/>
      <c r="V37" s="47"/>
      <c r="W37" s="47"/>
      <c r="X37" s="47"/>
      <c r="Y37" s="19" t="str">
        <f>IF(R37="","",SUMPRODUCT(--(R37:X37&gt;R38:X38)))</f>
        <v/>
      </c>
      <c r="AT37" s="50"/>
      <c r="AU37" s="49"/>
    </row>
    <row r="38" spans="2:60">
      <c r="P38" s="33"/>
      <c r="Q38" s="59" t="str">
        <f>IF(O39="","",IF(O39&gt;O40,G39,G40))</f>
        <v/>
      </c>
      <c r="R38" s="46"/>
      <c r="S38" s="46"/>
      <c r="T38" s="46"/>
      <c r="U38" s="46"/>
      <c r="V38" s="46"/>
      <c r="W38" s="46"/>
      <c r="X38" s="46"/>
      <c r="Y38" s="19" t="str">
        <f>IF(R38="","",SUMPRODUCT(--(R38:X38&gt;R37:X37)))</f>
        <v/>
      </c>
      <c r="AT38" s="51"/>
      <c r="AU38" s="48"/>
      <c r="AV38" s="58" t="s">
        <v>56</v>
      </c>
    </row>
    <row r="39" spans="2:60">
      <c r="F39" s="200"/>
      <c r="G39" s="20" t="str">
        <f>IF(F39="","",VLOOKUP(F39,$C$3:$E$44,2,FALSE))</f>
        <v/>
      </c>
      <c r="H39" s="18"/>
      <c r="I39" s="18"/>
      <c r="J39" s="18"/>
      <c r="K39" s="18"/>
      <c r="L39" s="18"/>
      <c r="M39" s="18"/>
      <c r="N39" s="18"/>
      <c r="O39" s="19" t="str">
        <f>IF(H39="","",SUMPRODUCT(--(H39:N39&gt;H40:N40)))</f>
        <v/>
      </c>
      <c r="Z39" s="52"/>
      <c r="AT39" s="51"/>
      <c r="AU39" s="48"/>
    </row>
    <row r="40" spans="2:60">
      <c r="E40" s="359" t="s">
        <v>611</v>
      </c>
      <c r="F40" s="196"/>
      <c r="G40" s="20" t="str">
        <f>IF(F40="","",VLOOKUP(F40,$C$3:$E$44,2,FALSE))</f>
        <v/>
      </c>
      <c r="H40" s="18"/>
      <c r="I40" s="18"/>
      <c r="J40" s="18"/>
      <c r="K40" s="18"/>
      <c r="L40" s="18"/>
      <c r="M40" s="18"/>
      <c r="N40" s="18"/>
      <c r="O40" s="19" t="str">
        <f>IF(H40="","",SUMPRODUCT(--(H40:N40&gt;H39:N39)))</f>
        <v/>
      </c>
      <c r="Z40" s="52"/>
      <c r="AT40" s="51"/>
      <c r="AU40" s="48"/>
      <c r="BF40" s="42"/>
      <c r="BG40" s="519" t="str">
        <f>IF(BD33="","",IF(BD33&gt;BD34,AV33,AV34))</f>
        <v/>
      </c>
      <c r="BH40" s="42"/>
    </row>
    <row r="41" spans="2:60" s="42" customFormat="1">
      <c r="E41" s="361"/>
      <c r="F41" s="197"/>
      <c r="G41" s="39"/>
      <c r="H41" s="40"/>
      <c r="I41" s="40"/>
      <c r="J41" s="40"/>
      <c r="K41" s="40"/>
      <c r="L41" s="40"/>
      <c r="M41" s="40"/>
      <c r="N41" s="40"/>
      <c r="O41" s="41"/>
      <c r="Z41" s="53"/>
      <c r="AA41" s="60" t="str">
        <f>IF(Y37="","",IF(Y37&gt;Y38,Q37,Q38))</f>
        <v/>
      </c>
      <c r="AB41" s="47"/>
      <c r="AC41" s="47"/>
      <c r="AD41" s="47"/>
      <c r="AE41" s="47"/>
      <c r="AF41" s="47"/>
      <c r="AG41" s="47"/>
      <c r="AH41" s="47"/>
      <c r="AI41" s="19" t="str">
        <f>IF(AB41="","",SUMPRODUCT(--(AB41:AH41&gt;AB42:AH42)))</f>
        <v/>
      </c>
      <c r="AT41" s="50"/>
      <c r="AU41" s="49"/>
      <c r="AV41" s="120" t="str">
        <f>IF(AS17="","",IF(AS17&lt;AS18,AK17,AK18))</f>
        <v/>
      </c>
      <c r="AW41" s="47"/>
      <c r="AX41" s="47"/>
      <c r="AY41" s="47"/>
      <c r="AZ41" s="47"/>
      <c r="BA41" s="47"/>
      <c r="BB41" s="47"/>
      <c r="BC41" s="47"/>
      <c r="BD41" s="19" t="str">
        <f>IF(AW41="","",SUMPRODUCT(--(AW41:BC41&gt;AW42:BC42)))</f>
        <v/>
      </c>
      <c r="BG41" s="519"/>
    </row>
    <row r="42" spans="2:60">
      <c r="Z42" s="33"/>
      <c r="AA42" s="60" t="str">
        <f>IF(Y45="","",IF(Y45&gt;Y46,Q45,Q46))</f>
        <v/>
      </c>
      <c r="AB42" s="46"/>
      <c r="AC42" s="46"/>
      <c r="AD42" s="46"/>
      <c r="AE42" s="46"/>
      <c r="AF42" s="46"/>
      <c r="AG42" s="46"/>
      <c r="AH42" s="46"/>
      <c r="AI42" s="19" t="str">
        <f>IF(AB42="","",SUMPRODUCT(--(AB42:AH42&gt;AB41:AH41)))</f>
        <v/>
      </c>
      <c r="AT42" s="52"/>
      <c r="AU42" s="57"/>
      <c r="AV42" s="120" t="str">
        <f>IF(AS49="","",IF(AS49&lt;AS50,AK49,AK50))</f>
        <v/>
      </c>
      <c r="AW42" s="46"/>
      <c r="AX42" s="46"/>
      <c r="AY42" s="46"/>
      <c r="AZ42" s="46"/>
      <c r="BA42" s="46"/>
      <c r="BB42" s="46"/>
      <c r="BC42" s="46"/>
      <c r="BD42" s="19" t="str">
        <f>IF(AW42="","",SUMPRODUCT(--(AW42:BC42&gt;AW41:BC41)))</f>
        <v/>
      </c>
      <c r="BF42" s="518" t="str">
        <f>IF(BD33=BD34,"",IF(BD33="","",IF(BD33&lt;BD34,AV33,AV34)))</f>
        <v/>
      </c>
      <c r="BG42" s="519"/>
      <c r="BH42" s="519" t="str">
        <f>IF(BD33=BD34,"",IF(BD41=BD42,AV41,IF(BD41&gt;BD42,AV41,AV42)))</f>
        <v/>
      </c>
    </row>
    <row r="43" spans="2:60">
      <c r="E43" s="359" t="s">
        <v>612</v>
      </c>
      <c r="F43" s="200"/>
      <c r="G43" s="20" t="str">
        <f>IF(F43="","",VLOOKUP(F43,$C$3:$E$44,2,FALSE))</f>
        <v/>
      </c>
      <c r="H43" s="18"/>
      <c r="I43" s="18"/>
      <c r="J43" s="18"/>
      <c r="K43" s="18"/>
      <c r="L43" s="18"/>
      <c r="M43" s="18"/>
      <c r="N43" s="18"/>
      <c r="O43" s="19" t="str">
        <f>IF(H43="","",SUMPRODUCT(--(H43:N43&gt;H44:N44)))</f>
        <v/>
      </c>
      <c r="Z43" s="52"/>
      <c r="AJ43" s="52"/>
      <c r="AT43" s="52"/>
      <c r="AU43" s="48"/>
      <c r="BF43" s="518"/>
      <c r="BG43" s="42"/>
      <c r="BH43" s="519"/>
    </row>
    <row r="44" spans="2:60">
      <c r="F44" s="196"/>
      <c r="G44" s="20" t="str">
        <f>IF(F44="","",VLOOKUP(F44,$C$3:$E$44,2,FALSE))</f>
        <v/>
      </c>
      <c r="H44" s="18"/>
      <c r="I44" s="18"/>
      <c r="J44" s="18"/>
      <c r="K44" s="18"/>
      <c r="L44" s="18"/>
      <c r="M44" s="18"/>
      <c r="N44" s="18"/>
      <c r="O44" s="19" t="str">
        <f>IF(H44="","",SUMPRODUCT(--(H44:N44&gt;H43:N43)))</f>
        <v/>
      </c>
      <c r="Z44" s="52"/>
      <c r="AJ44" s="52"/>
      <c r="AT44" s="52"/>
      <c r="AU44" s="48"/>
      <c r="BF44" s="518"/>
      <c r="BG44" s="42"/>
      <c r="BH44" s="519"/>
    </row>
    <row r="45" spans="2:60" s="42" customFormat="1" ht="16.149999999999999" customHeight="1" thickBot="1">
      <c r="E45" s="361"/>
      <c r="F45" s="197"/>
      <c r="G45" s="39"/>
      <c r="H45" s="40"/>
      <c r="I45" s="40"/>
      <c r="J45" s="40"/>
      <c r="K45" s="40"/>
      <c r="L45" s="40"/>
      <c r="M45" s="40"/>
      <c r="N45" s="40"/>
      <c r="O45" s="41"/>
      <c r="P45" s="50"/>
      <c r="Q45" s="59" t="str">
        <f>IF(O43="","",IF(O43&gt;O44,G43,G44))</f>
        <v/>
      </c>
      <c r="R45" s="47"/>
      <c r="S45" s="47"/>
      <c r="T45" s="47"/>
      <c r="U45" s="47"/>
      <c r="V45" s="47"/>
      <c r="W45" s="47"/>
      <c r="X45" s="47"/>
      <c r="Y45" s="19" t="str">
        <f>IF(R45="","",SUMPRODUCT(--(R45:X45&gt;R46:X46)))</f>
        <v/>
      </c>
      <c r="AJ45" s="53"/>
      <c r="AT45" s="53"/>
      <c r="AU45" s="49"/>
      <c r="BF45"/>
      <c r="BG45"/>
      <c r="BH45" s="480" t="str">
        <f>IF(BD33=BD34,"",IF(OR(BD41&gt;BD42,BD41&lt;BD42),"",AV42))</f>
        <v/>
      </c>
    </row>
    <row r="46" spans="2:60" ht="16.149999999999999" customHeight="1" thickBot="1">
      <c r="P46" s="33"/>
      <c r="Q46" s="59" t="str">
        <f>IF(O47="","",IF(O47&gt;O48,G47,G48))</f>
        <v/>
      </c>
      <c r="R46" s="46"/>
      <c r="S46" s="46"/>
      <c r="T46" s="46"/>
      <c r="U46" s="46"/>
      <c r="V46" s="46"/>
      <c r="W46" s="46"/>
      <c r="X46" s="46"/>
      <c r="Y46" s="19" t="str">
        <f>IF(R46="","",SUMPRODUCT(--(R46:X46&gt;R45:X45)))</f>
        <v/>
      </c>
      <c r="AJ46" s="52"/>
      <c r="AT46" s="52"/>
      <c r="AU46" s="48"/>
      <c r="BG46" s="482" t="s">
        <v>58</v>
      </c>
      <c r="BH46" s="480"/>
    </row>
    <row r="47" spans="2:60" ht="16.149999999999999" customHeight="1" thickBot="1">
      <c r="F47" s="200"/>
      <c r="G47" s="20" t="str">
        <f>IF(F47="","",VLOOKUP(F47,$C$3:$E$44,2,FALSE))</f>
        <v/>
      </c>
      <c r="H47" s="18"/>
      <c r="I47" s="18"/>
      <c r="J47" s="18"/>
      <c r="K47" s="18"/>
      <c r="L47" s="18"/>
      <c r="M47" s="18"/>
      <c r="N47" s="18"/>
      <c r="O47" s="19" t="str">
        <f>IF(H47="","",SUMPRODUCT(--(H47:N47&gt;H48:N48)))</f>
        <v/>
      </c>
      <c r="AJ47" s="52"/>
      <c r="AT47" s="52"/>
      <c r="AU47" s="48"/>
      <c r="BF47" s="62"/>
      <c r="BG47" s="483"/>
      <c r="BH47" s="517"/>
    </row>
    <row r="48" spans="2:60">
      <c r="E48" s="359" t="s">
        <v>613</v>
      </c>
      <c r="F48" s="196"/>
      <c r="G48" s="20" t="str">
        <f>IF(F48="","",VLOOKUP(F48,$C$3:$E$44,2,FALSE))</f>
        <v/>
      </c>
      <c r="H48" s="18"/>
      <c r="I48" s="18"/>
      <c r="J48" s="18"/>
      <c r="K48" s="18"/>
      <c r="L48" s="18"/>
      <c r="M48" s="18"/>
      <c r="N48" s="18"/>
      <c r="O48" s="19" t="str">
        <f>IF(H48="","",SUMPRODUCT(--(H48:N48&gt;H47:N47)))</f>
        <v/>
      </c>
      <c r="AJ48" s="52"/>
      <c r="AT48" s="52"/>
      <c r="AU48" s="48"/>
      <c r="BF48" s="515" t="s">
        <v>59</v>
      </c>
      <c r="BG48" s="483"/>
      <c r="BH48" s="488" t="s">
        <v>60</v>
      </c>
    </row>
    <row r="49" spans="5:61" s="42" customFormat="1" ht="16.5" thickBot="1">
      <c r="E49" s="361"/>
      <c r="F49" s="197"/>
      <c r="G49" s="39"/>
      <c r="H49" s="40"/>
      <c r="I49" s="40"/>
      <c r="J49" s="40"/>
      <c r="K49" s="40"/>
      <c r="L49" s="40"/>
      <c r="M49" s="40"/>
      <c r="N49" s="40"/>
      <c r="O49" s="41"/>
      <c r="AJ49" s="53"/>
      <c r="AK49" s="109" t="str">
        <f>IF(AI41="","",IF(AI41&gt;AI42,AA41,AA42))</f>
        <v/>
      </c>
      <c r="AL49" s="47"/>
      <c r="AM49" s="47"/>
      <c r="AN49" s="47"/>
      <c r="AO49" s="47"/>
      <c r="AP49" s="47"/>
      <c r="AQ49" s="47"/>
      <c r="AR49" s="47"/>
      <c r="AS49" s="19" t="str">
        <f>IF(AL49="","",SUMPRODUCT(--(AL49:AR49&gt;AL50:AR50)))</f>
        <v/>
      </c>
      <c r="BF49" s="516"/>
      <c r="BG49" s="484"/>
      <c r="BH49" s="489"/>
    </row>
    <row r="50" spans="5:61" s="42" customFormat="1">
      <c r="E50" s="367"/>
      <c r="F50" s="197"/>
      <c r="G50" s="43"/>
      <c r="H50" s="44"/>
      <c r="I50" s="44"/>
      <c r="J50" s="44"/>
      <c r="K50" s="44"/>
      <c r="L50" s="44"/>
      <c r="M50" s="44"/>
      <c r="N50" s="44"/>
      <c r="O50" s="45"/>
      <c r="AJ50" s="55"/>
      <c r="AK50" s="109" t="str">
        <f>IF(AI57="","",IF(AI57&gt;AI58,AA57,AA58))</f>
        <v/>
      </c>
      <c r="AL50" s="47"/>
      <c r="AM50" s="47"/>
      <c r="AN50" s="47"/>
      <c r="AO50" s="47"/>
      <c r="AP50" s="47"/>
      <c r="AQ50" s="47"/>
      <c r="AR50" s="47"/>
      <c r="AS50" s="19" t="str">
        <f>IF(AL50="","",SUMPRODUCT(--(AL50:AR50&gt;AL49:AR49)))</f>
        <v/>
      </c>
    </row>
    <row r="51" spans="5:61">
      <c r="E51" s="359" t="s">
        <v>613</v>
      </c>
      <c r="F51" s="200"/>
      <c r="G51" s="20" t="str">
        <f>IF(F51="","",VLOOKUP(F51,$C$3:$E$44,2,FALSE))</f>
        <v/>
      </c>
      <c r="H51" s="18"/>
      <c r="I51" s="18"/>
      <c r="J51" s="18"/>
      <c r="K51" s="18"/>
      <c r="L51" s="18"/>
      <c r="M51" s="18"/>
      <c r="N51" s="18"/>
      <c r="O51" s="19" t="str">
        <f>IF(H51="","",SUMPRODUCT(--(H51:N51&gt;H52:N52)))</f>
        <v/>
      </c>
      <c r="AJ51" s="52"/>
      <c r="BE51" s="491" t="s">
        <v>81</v>
      </c>
      <c r="BF51" s="492"/>
      <c r="BG51" s="492"/>
      <c r="BH51" s="492"/>
      <c r="BI51" s="493"/>
    </row>
    <row r="52" spans="5:61">
      <c r="F52" s="196"/>
      <c r="G52" s="20" t="str">
        <f>IF(F52="","",VLOOKUP(F52,$C$3:$E$44,2,FALSE))</f>
        <v/>
      </c>
      <c r="H52" s="18"/>
      <c r="I52" s="18"/>
      <c r="J52" s="18"/>
      <c r="K52" s="18"/>
      <c r="L52" s="18"/>
      <c r="M52" s="18"/>
      <c r="N52" s="18"/>
      <c r="O52" s="19" t="str">
        <f>IF(H52="","",SUMPRODUCT(--(H52:N52&gt;H51:N51)))</f>
        <v/>
      </c>
      <c r="AJ52" s="52"/>
      <c r="BE52" s="347">
        <v>1</v>
      </c>
      <c r="BF52" s="348" t="s">
        <v>82</v>
      </c>
      <c r="BG52" s="520" t="str">
        <f>IF(BD33="","",IF(BD33&gt;BD34,AV33,AV34))</f>
        <v/>
      </c>
      <c r="BH52" s="520"/>
      <c r="BI52" s="520"/>
    </row>
    <row r="53" spans="5:61" s="42" customFormat="1">
      <c r="E53" s="361"/>
      <c r="F53" s="197"/>
      <c r="G53" s="39"/>
      <c r="H53" s="40"/>
      <c r="I53" s="40"/>
      <c r="J53" s="40"/>
      <c r="K53" s="40"/>
      <c r="L53" s="40"/>
      <c r="M53" s="40"/>
      <c r="N53" s="40"/>
      <c r="O53" s="41"/>
      <c r="P53" s="50"/>
      <c r="Q53" s="59" t="str">
        <f>IF(O51="","",IF(O51&gt;O52,G51,G52))</f>
        <v/>
      </c>
      <c r="R53" s="47"/>
      <c r="S53" s="47"/>
      <c r="T53" s="47"/>
      <c r="U53" s="47"/>
      <c r="V53" s="47"/>
      <c r="W53" s="47"/>
      <c r="X53" s="47"/>
      <c r="Y53" s="19" t="str">
        <f>IF(R53="","",SUMPRODUCT(--(R53:X53&gt;R54:X54)))</f>
        <v/>
      </c>
      <c r="AJ53" s="53"/>
      <c r="BE53" s="116">
        <v>2</v>
      </c>
      <c r="BF53" s="117" t="s">
        <v>79</v>
      </c>
      <c r="BG53" s="495" t="str">
        <f>IF(BD33=BD34,"",IF(BD33="","",IF(BD33&lt;BD34,AV33,AV34)))</f>
        <v/>
      </c>
      <c r="BH53" s="495"/>
      <c r="BI53" s="495"/>
    </row>
    <row r="54" spans="5:61">
      <c r="P54" s="33"/>
      <c r="Q54" s="59" t="str">
        <f>IF(O55="","",IF(O55&gt;O56,G55,G56))</f>
        <v/>
      </c>
      <c r="R54" s="46"/>
      <c r="S54" s="46"/>
      <c r="T54" s="46"/>
      <c r="U54" s="46"/>
      <c r="V54" s="46"/>
      <c r="W54" s="46"/>
      <c r="X54" s="46"/>
      <c r="Y54" s="19" t="str">
        <f>IF(R54="","",SUMPRODUCT(--(R54:X54&gt;R53:X53)))</f>
        <v/>
      </c>
      <c r="AJ54" s="52"/>
      <c r="BE54" s="112">
        <v>3</v>
      </c>
      <c r="BF54" s="22" t="str">
        <f>IF(BD41="","Semi-Finalist","Third Place")</f>
        <v>Semi-Finalist</v>
      </c>
      <c r="BG54" s="496" t="str">
        <f>IF(BD33=BD34,"",IF(BD41=BD42,AV41,IF(BD41&gt;BD42,AV41,AV42)))</f>
        <v/>
      </c>
      <c r="BH54" s="496"/>
      <c r="BI54" s="496"/>
    </row>
    <row r="55" spans="5:61">
      <c r="F55" s="200"/>
      <c r="G55" s="20" t="str">
        <f>IF(F55="","",VLOOKUP(F55,$C$3:$E$44,2,FALSE))</f>
        <v/>
      </c>
      <c r="H55" s="18"/>
      <c r="I55" s="18"/>
      <c r="J55" s="18"/>
      <c r="K55" s="18"/>
      <c r="L55" s="18"/>
      <c r="M55" s="18"/>
      <c r="N55" s="18"/>
      <c r="O55" s="19" t="str">
        <f>IF(H55="","",SUMPRODUCT(--(H55:N55&gt;H56:N56)))</f>
        <v/>
      </c>
      <c r="Z55" s="52"/>
      <c r="AJ55" s="52"/>
      <c r="BE55" s="115" t="str">
        <f>IF(BD41="","3","4")</f>
        <v>3</v>
      </c>
      <c r="BF55" s="22" t="str">
        <f>IF(BD41="","Semi-Finalist","Fourth Place")</f>
        <v>Semi-Finalist</v>
      </c>
      <c r="BG55" s="496" t="str">
        <f>IF(BD33=BD34,"",IF(BD41=BD42,AV42,IF(BD42&lt;BD41,AV42,AV41)))</f>
        <v/>
      </c>
      <c r="BH55" s="496"/>
      <c r="BI55" s="496"/>
    </row>
    <row r="56" spans="5:61">
      <c r="E56" s="359" t="s">
        <v>612</v>
      </c>
      <c r="F56" s="196"/>
      <c r="G56" s="20" t="str">
        <f>IF(F56="","",VLOOKUP(F56,$C$3:$E$44,2,FALSE))</f>
        <v/>
      </c>
      <c r="H56" s="18"/>
      <c r="I56" s="18"/>
      <c r="J56" s="18"/>
      <c r="K56" s="18"/>
      <c r="L56" s="18"/>
      <c r="M56" s="18"/>
      <c r="N56" s="18"/>
      <c r="O56" s="19" t="str">
        <f>IF(H56="","",SUMPRODUCT(--(H56:N56&gt;H55:N55)))</f>
        <v/>
      </c>
      <c r="Z56" s="52"/>
      <c r="AJ56" s="52"/>
      <c r="BE56" s="113">
        <v>5</v>
      </c>
      <c r="BF56" s="114" t="s">
        <v>80</v>
      </c>
      <c r="BG56" s="497" t="str">
        <f>IF(AI9="","",IF(AI9&lt;AI10,AA9,AA10))</f>
        <v/>
      </c>
      <c r="BH56" s="497"/>
      <c r="BI56" s="497"/>
    </row>
    <row r="57" spans="5:61" s="42" customFormat="1">
      <c r="E57" s="361"/>
      <c r="F57" s="197"/>
      <c r="G57" s="39"/>
      <c r="H57" s="40"/>
      <c r="I57" s="40"/>
      <c r="J57" s="40"/>
      <c r="K57" s="40"/>
      <c r="L57" s="40"/>
      <c r="M57" s="40"/>
      <c r="N57" s="40"/>
      <c r="O57" s="41"/>
      <c r="Z57" s="53"/>
      <c r="AA57" s="60" t="str">
        <f>IF(Y53="","",IF(Y53&gt;Y54,Q53,Q54))</f>
        <v/>
      </c>
      <c r="AB57" s="47"/>
      <c r="AC57" s="47"/>
      <c r="AD57" s="47"/>
      <c r="AE57" s="47"/>
      <c r="AF57" s="47"/>
      <c r="AG57" s="47"/>
      <c r="AH57" s="47"/>
      <c r="AI57" s="19" t="str">
        <f>IF(AB57="","",SUMPRODUCT(--(AB57:AH57&gt;AB58:AH58)))</f>
        <v/>
      </c>
      <c r="BE57" s="113">
        <v>5</v>
      </c>
      <c r="BF57" s="114" t="s">
        <v>80</v>
      </c>
      <c r="BG57" s="497" t="str">
        <f>IF(AI25="","",IF(AI25&lt;AI26,AA25,AA26))</f>
        <v/>
      </c>
      <c r="BH57" s="497"/>
      <c r="BI57" s="497"/>
    </row>
    <row r="58" spans="5:61">
      <c r="Z58" s="33"/>
      <c r="AA58" s="60" t="str">
        <f>IF(Y61="","",IF(Y61&gt;Y62,Q61,Q62))</f>
        <v/>
      </c>
      <c r="AB58" s="46"/>
      <c r="AC58" s="46"/>
      <c r="AD58" s="46"/>
      <c r="AE58" s="46"/>
      <c r="AF58" s="46"/>
      <c r="AG58" s="46"/>
      <c r="AH58" s="46"/>
      <c r="AI58" s="19" t="str">
        <f>IF(AB58="","",SUMPRODUCT(--(AB58:AH58&gt;AB57:AH57)))</f>
        <v/>
      </c>
      <c r="BE58" s="113">
        <v>5</v>
      </c>
      <c r="BF58" s="114" t="s">
        <v>80</v>
      </c>
      <c r="BG58" s="497" t="str">
        <f>IF(AI41="","",IF(AI41&lt;AI42,AA41,AA42))</f>
        <v/>
      </c>
      <c r="BH58" s="497"/>
      <c r="BI58" s="497"/>
    </row>
    <row r="59" spans="5:61">
      <c r="E59" s="359" t="s">
        <v>611</v>
      </c>
      <c r="F59" s="200"/>
      <c r="G59" s="20" t="str">
        <f>IF(F59="","",VLOOKUP(F59,$C$3:$E$44,2,FALSE))</f>
        <v/>
      </c>
      <c r="H59" s="18"/>
      <c r="I59" s="18"/>
      <c r="J59" s="18"/>
      <c r="K59" s="18"/>
      <c r="L59" s="18"/>
      <c r="M59" s="18"/>
      <c r="N59" s="18"/>
      <c r="O59" s="19" t="str">
        <f>IF(H59="","",SUMPRODUCT(--(H59:N59&gt;H60:N60)))</f>
        <v/>
      </c>
      <c r="Z59" s="52"/>
      <c r="BE59" s="113">
        <v>5</v>
      </c>
      <c r="BF59" s="114" t="s">
        <v>80</v>
      </c>
      <c r="BG59" s="497" t="str">
        <f>IF(AI57="","",IF(AI57&lt;AI58,AA57,AA58))</f>
        <v/>
      </c>
      <c r="BH59" s="497"/>
      <c r="BI59" s="497"/>
    </row>
    <row r="60" spans="5:61">
      <c r="F60" s="196"/>
      <c r="G60" s="20" t="str">
        <f>IF(F60="","",VLOOKUP(F60,$C$3:$E$44,2,FALSE))</f>
        <v/>
      </c>
      <c r="H60" s="18"/>
      <c r="I60" s="18"/>
      <c r="J60" s="18"/>
      <c r="K60" s="18"/>
      <c r="L60" s="18"/>
      <c r="M60" s="18"/>
      <c r="N60" s="18"/>
      <c r="O60" s="19" t="str">
        <f>IF(H60="","",SUMPRODUCT(--(H60:N60&gt;H59:N59)))</f>
        <v/>
      </c>
      <c r="Z60" s="52"/>
      <c r="BE60" s="118">
        <v>9</v>
      </c>
      <c r="BF60" s="24" t="s">
        <v>20</v>
      </c>
      <c r="BG60" s="514" t="str">
        <f>IF(Y5="","",IF(Y5&lt;Y6,Q5,Q6))</f>
        <v/>
      </c>
      <c r="BH60" s="514"/>
      <c r="BI60" s="514"/>
    </row>
    <row r="61" spans="5:61" s="42" customFormat="1">
      <c r="E61" s="361"/>
      <c r="F61" s="197"/>
      <c r="G61" s="39"/>
      <c r="H61" s="40"/>
      <c r="I61" s="40"/>
      <c r="J61" s="40"/>
      <c r="K61" s="40"/>
      <c r="L61" s="40"/>
      <c r="M61" s="40"/>
      <c r="N61" s="40"/>
      <c r="O61" s="41"/>
      <c r="P61" s="50"/>
      <c r="Q61" s="59" t="str">
        <f>IF(O59="","",IF(O59&gt;O60,G59,G60))</f>
        <v/>
      </c>
      <c r="R61" s="47"/>
      <c r="S61" s="47"/>
      <c r="T61" s="47"/>
      <c r="U61" s="47"/>
      <c r="V61" s="47"/>
      <c r="W61" s="47"/>
      <c r="X61" s="47"/>
      <c r="Y61" s="19" t="str">
        <f>IF(R61="","",SUMPRODUCT(--(R61:X61&gt;R62:X62)))</f>
        <v/>
      </c>
      <c r="Z61" s="49"/>
      <c r="BE61" s="118">
        <v>9</v>
      </c>
      <c r="BF61" s="24" t="s">
        <v>20</v>
      </c>
      <c r="BG61" s="514" t="str">
        <f>IF(Y13="","",IF(Y13&lt;Y14,Q13,Q14))</f>
        <v/>
      </c>
      <c r="BH61" s="514"/>
      <c r="BI61" s="514"/>
    </row>
    <row r="62" spans="5:61">
      <c r="P62" s="33"/>
      <c r="Q62" s="59" t="str">
        <f>IF(O63="","",IF(O63&gt;O64,G63,G64))</f>
        <v/>
      </c>
      <c r="R62" s="46"/>
      <c r="S62" s="46"/>
      <c r="T62" s="46"/>
      <c r="U62" s="46"/>
      <c r="V62" s="46"/>
      <c r="W62" s="46"/>
      <c r="X62" s="46"/>
      <c r="Y62" s="19" t="str">
        <f>IF(R62="","",SUMPRODUCT(--(R62:X62&gt;R61:X61)))</f>
        <v/>
      </c>
      <c r="Z62" s="48"/>
      <c r="BE62" s="118">
        <v>9</v>
      </c>
      <c r="BF62" s="24" t="s">
        <v>20</v>
      </c>
      <c r="BG62" s="514" t="str">
        <f>IF(Y21="","",IF(Y21&lt;Y22,Q21,Q22))</f>
        <v/>
      </c>
      <c r="BH62" s="514"/>
      <c r="BI62" s="514"/>
    </row>
    <row r="63" spans="5:61">
      <c r="F63" s="200"/>
      <c r="G63" s="20" t="str">
        <f>IF(F63="","",VLOOKUP(F63,$C$3:$E$44,2,FALSE))</f>
        <v/>
      </c>
      <c r="H63" s="18"/>
      <c r="I63" s="18"/>
      <c r="J63" s="18"/>
      <c r="K63" s="18"/>
      <c r="L63" s="18"/>
      <c r="M63" s="18"/>
      <c r="N63" s="18"/>
      <c r="O63" s="19" t="str">
        <f>IF(H63="","",SUMPRODUCT(--(H63:N63&gt;H64:N64)))</f>
        <v/>
      </c>
      <c r="BE63" s="118">
        <v>9</v>
      </c>
      <c r="BF63" s="24" t="s">
        <v>20</v>
      </c>
      <c r="BG63" s="514" t="str">
        <f>IF(Y29="","",IF(Y29&lt;Y30,Q29,Q30))</f>
        <v/>
      </c>
      <c r="BH63" s="514"/>
      <c r="BI63" s="514"/>
    </row>
    <row r="64" spans="5:61">
      <c r="E64" s="359" t="s">
        <v>615</v>
      </c>
      <c r="F64" s="196"/>
      <c r="G64" s="20" t="str">
        <f>IF(F64="","",VLOOKUP(F64,$C$3:$E$44,2,FALSE))</f>
        <v/>
      </c>
      <c r="H64" s="18"/>
      <c r="I64" s="18"/>
      <c r="J64" s="18"/>
      <c r="K64" s="18"/>
      <c r="L64" s="18"/>
      <c r="M64" s="18"/>
      <c r="N64" s="18"/>
      <c r="O64" s="19" t="str">
        <f>IF(H64="","",SUMPRODUCT(--(H64:N64&gt;H63:N63)))</f>
        <v/>
      </c>
      <c r="BE64" s="118">
        <v>9</v>
      </c>
      <c r="BF64" s="24" t="s">
        <v>20</v>
      </c>
      <c r="BG64" s="514" t="str">
        <f>IF(Y37="","",IF(Y37&lt;Y38,Q37,Q38))</f>
        <v/>
      </c>
      <c r="BH64" s="514"/>
      <c r="BI64" s="514"/>
    </row>
    <row r="65" spans="7:61">
      <c r="G65"/>
      <c r="H65"/>
      <c r="I65"/>
      <c r="J65"/>
      <c r="K65"/>
      <c r="L65"/>
      <c r="M65"/>
      <c r="N65"/>
      <c r="O65"/>
      <c r="BE65" s="118">
        <v>9</v>
      </c>
      <c r="BF65" s="24" t="s">
        <v>20</v>
      </c>
      <c r="BG65" s="514" t="str">
        <f>IF(Y45="","",IF(Y45&lt;Y46,Q45,Q46))</f>
        <v/>
      </c>
      <c r="BH65" s="514"/>
      <c r="BI65" s="514"/>
    </row>
    <row r="66" spans="7:61">
      <c r="G66"/>
      <c r="H66"/>
      <c r="I66"/>
      <c r="J66"/>
      <c r="K66"/>
      <c r="L66"/>
      <c r="M66"/>
      <c r="N66"/>
      <c r="O66"/>
      <c r="BE66" s="118">
        <v>9</v>
      </c>
      <c r="BF66" s="24" t="s">
        <v>20</v>
      </c>
      <c r="BG66" s="514" t="str">
        <f>IF(Y53="","",IF(Y53&lt;Y54,Q53,Q54))</f>
        <v/>
      </c>
      <c r="BH66" s="514"/>
      <c r="BI66" s="514"/>
    </row>
    <row r="67" spans="7:61">
      <c r="G67"/>
      <c r="H67"/>
      <c r="I67"/>
      <c r="J67"/>
      <c r="K67"/>
      <c r="L67"/>
      <c r="M67"/>
      <c r="N67"/>
      <c r="O67"/>
      <c r="BE67" s="118">
        <v>9</v>
      </c>
      <c r="BF67" s="24" t="s">
        <v>20</v>
      </c>
      <c r="BG67" s="514" t="str">
        <f>IF(Y61="","",IF(Y61&lt;Y62,Q61,Q62))</f>
        <v/>
      </c>
      <c r="BH67" s="514"/>
      <c r="BI67" s="514"/>
    </row>
  </sheetData>
  <mergeCells count="32"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96"/>
  <sheetViews>
    <sheetView zoomScale="80" zoomScaleNormal="80" workbookViewId="0">
      <selection activeCell="D3" sqref="D3"/>
    </sheetView>
  </sheetViews>
  <sheetFormatPr defaultRowHeight="15"/>
  <cols>
    <col min="1" max="1" width="4.28515625" customWidth="1"/>
    <col min="2" max="2" width="8.5703125" customWidth="1"/>
    <col min="4" max="4" width="31.42578125" customWidth="1"/>
    <col min="5" max="5" width="8.85546875" style="2"/>
    <col min="6" max="6" width="8.85546875" style="80"/>
    <col min="7" max="7" width="31.42578125" style="21" customWidth="1"/>
    <col min="8" max="8" width="3" style="17" bestFit="1" customWidth="1"/>
    <col min="9" max="9" width="3" style="17" customWidth="1"/>
    <col min="10" max="11" width="3" style="17" bestFit="1" customWidth="1"/>
    <col min="12" max="13" width="3" style="17" customWidth="1"/>
    <col min="14" max="14" width="3" style="17" bestFit="1" customWidth="1"/>
    <col min="15" max="15" width="3.140625" style="11" customWidth="1"/>
    <col min="17" max="17" width="31.42578125" style="74" customWidth="1"/>
    <col min="18" max="25" width="3" style="74" customWidth="1"/>
    <col min="26" max="26" width="8.85546875" style="74"/>
    <col min="27" max="27" width="31.42578125" style="74" customWidth="1"/>
    <col min="28" max="35" width="3" style="74" customWidth="1"/>
    <col min="36" max="36" width="8.85546875" style="74"/>
    <col min="37" max="37" width="31.140625" style="74" customWidth="1"/>
    <col min="38" max="45" width="3.140625" style="74" customWidth="1"/>
    <col min="46" max="46" width="4.5703125" style="74" customWidth="1"/>
    <col min="47" max="47" width="4.5703125" style="49" customWidth="1"/>
    <col min="48" max="48" width="31.42578125" style="74" customWidth="1"/>
    <col min="49" max="56" width="3" style="74" customWidth="1"/>
    <col min="59" max="59" width="31.42578125" customWidth="1"/>
    <col min="60" max="67" width="3" customWidth="1"/>
  </cols>
  <sheetData>
    <row r="1" spans="2:59">
      <c r="C1" s="500" t="s">
        <v>61</v>
      </c>
      <c r="D1" s="477"/>
      <c r="F1" s="72" t="s">
        <v>78</v>
      </c>
      <c r="G1" s="67" t="s">
        <v>83</v>
      </c>
      <c r="H1" s="68" t="s">
        <v>8</v>
      </c>
      <c r="I1" s="68" t="s">
        <v>9</v>
      </c>
      <c r="J1" s="68" t="s">
        <v>10</v>
      </c>
      <c r="K1" s="68" t="s">
        <v>11</v>
      </c>
      <c r="L1" s="68" t="s">
        <v>12</v>
      </c>
      <c r="M1" s="68" t="s">
        <v>13</v>
      </c>
      <c r="N1" s="68" t="s">
        <v>14</v>
      </c>
      <c r="O1" s="69" t="s">
        <v>19</v>
      </c>
      <c r="P1" s="66"/>
      <c r="Q1" s="67" t="s">
        <v>18</v>
      </c>
      <c r="R1" s="96" t="s">
        <v>8</v>
      </c>
      <c r="S1" s="96" t="s">
        <v>9</v>
      </c>
      <c r="T1" s="96" t="s">
        <v>10</v>
      </c>
      <c r="U1" s="96" t="s">
        <v>11</v>
      </c>
      <c r="V1" s="96" t="s">
        <v>12</v>
      </c>
      <c r="W1" s="96" t="s">
        <v>13</v>
      </c>
      <c r="X1" s="96" t="s">
        <v>14</v>
      </c>
      <c r="Y1" s="97" t="s">
        <v>19</v>
      </c>
      <c r="Z1" s="76"/>
      <c r="AA1" s="67" t="s">
        <v>20</v>
      </c>
      <c r="AB1" s="96" t="s">
        <v>8</v>
      </c>
      <c r="AC1" s="96" t="s">
        <v>9</v>
      </c>
      <c r="AD1" s="96" t="s">
        <v>10</v>
      </c>
      <c r="AE1" s="96" t="s">
        <v>11</v>
      </c>
      <c r="AF1" s="96" t="s">
        <v>12</v>
      </c>
      <c r="AG1" s="96" t="s">
        <v>13</v>
      </c>
      <c r="AH1" s="96" t="s">
        <v>14</v>
      </c>
      <c r="AI1" s="97" t="s">
        <v>19</v>
      </c>
      <c r="AJ1" s="98"/>
      <c r="AK1" s="67" t="s">
        <v>21</v>
      </c>
      <c r="AL1" s="96" t="s">
        <v>8</v>
      </c>
      <c r="AM1" s="96" t="s">
        <v>9</v>
      </c>
      <c r="AN1" s="96" t="s">
        <v>10</v>
      </c>
      <c r="AO1" s="96" t="s">
        <v>11</v>
      </c>
      <c r="AP1" s="96" t="s">
        <v>12</v>
      </c>
      <c r="AQ1" s="96" t="s">
        <v>13</v>
      </c>
      <c r="AR1" s="96" t="s">
        <v>14</v>
      </c>
      <c r="AS1" s="99" t="s">
        <v>19</v>
      </c>
      <c r="AT1" s="103"/>
      <c r="AU1" s="94"/>
      <c r="AV1" s="67" t="s">
        <v>22</v>
      </c>
      <c r="AW1" s="96" t="s">
        <v>8</v>
      </c>
      <c r="AX1" s="96" t="s">
        <v>9</v>
      </c>
      <c r="AY1" s="96" t="s">
        <v>10</v>
      </c>
      <c r="AZ1" s="96" t="s">
        <v>11</v>
      </c>
      <c r="BA1" s="96" t="s">
        <v>12</v>
      </c>
      <c r="BB1" s="96" t="s">
        <v>13</v>
      </c>
      <c r="BC1" s="96" t="s">
        <v>14</v>
      </c>
      <c r="BD1" s="97" t="s">
        <v>19</v>
      </c>
      <c r="BG1" s="67" t="s">
        <v>23</v>
      </c>
    </row>
    <row r="2" spans="2:59" ht="15.75" thickBot="1">
      <c r="B2" s="275" t="s">
        <v>125</v>
      </c>
      <c r="C2" s="275" t="s">
        <v>78</v>
      </c>
    </row>
    <row r="3" spans="2:59" ht="15.75">
      <c r="B3" s="63" t="s">
        <v>25</v>
      </c>
      <c r="C3" s="63">
        <v>1</v>
      </c>
      <c r="D3" s="25" t="str">
        <f>IF(' I'!$X$2="","",' I'!$X$2)</f>
        <v>Амелиа Николов (187)</v>
      </c>
      <c r="E3" s="2">
        <v>1</v>
      </c>
      <c r="F3" s="63"/>
      <c r="G3" s="95" t="str">
        <f>IF(F3="","",VLOOKUP(F3,$C$3:$E$26,2,FALSE))</f>
        <v/>
      </c>
      <c r="H3" s="83"/>
      <c r="I3" s="84"/>
      <c r="J3" s="84"/>
      <c r="K3" s="84"/>
      <c r="L3" s="84"/>
      <c r="M3" s="84"/>
      <c r="N3" s="84"/>
      <c r="O3" s="85"/>
      <c r="P3" s="49"/>
    </row>
    <row r="4" spans="2:59" ht="16.5" thickBot="1">
      <c r="B4" s="65" t="s">
        <v>55</v>
      </c>
      <c r="C4" s="65">
        <v>2</v>
      </c>
      <c r="D4" s="26" t="str">
        <f>IF(' I'!$X$3="","",' I'!$X$3)</f>
        <v>Фани Јованоска (193)</v>
      </c>
      <c r="F4" s="78"/>
      <c r="G4" s="39"/>
      <c r="H4" s="40"/>
      <c r="I4" s="40"/>
      <c r="J4" s="40"/>
      <c r="K4" s="40"/>
      <c r="L4" s="40"/>
      <c r="M4" s="40"/>
      <c r="N4" s="40"/>
      <c r="O4" s="41"/>
      <c r="P4" s="86"/>
      <c r="Q4" s="100" t="str">
        <f>G3</f>
        <v/>
      </c>
      <c r="R4" s="101"/>
      <c r="S4" s="101"/>
      <c r="T4" s="101"/>
      <c r="U4" s="101"/>
      <c r="V4" s="101"/>
      <c r="W4" s="101"/>
      <c r="X4" s="101"/>
      <c r="Y4" s="19" t="str">
        <f>IF(R4="","",SUMPRODUCT(--(R4:X4&gt;R5:X5)))</f>
        <v/>
      </c>
    </row>
    <row r="5" spans="2:59" ht="15.75">
      <c r="B5" s="63" t="s">
        <v>27</v>
      </c>
      <c r="C5" s="63">
        <v>3</v>
      </c>
      <c r="D5" s="29" t="str">
        <f>IF(' II'!$X$2="","",' II'!$X$2)</f>
        <v>Ива Димитриевска (219)</v>
      </c>
      <c r="E5" s="2">
        <v>2</v>
      </c>
      <c r="F5" s="64"/>
      <c r="G5" s="20" t="str">
        <f>IF(F5="","",VLOOKUP(F5,$C$3:$E$26,2,FALSE))</f>
        <v/>
      </c>
      <c r="H5" s="79"/>
      <c r="I5" s="79"/>
      <c r="J5" s="79"/>
      <c r="K5" s="79"/>
      <c r="L5" s="79"/>
      <c r="M5" s="79"/>
      <c r="N5" s="79"/>
      <c r="O5" s="19" t="str">
        <f>IF(H5="","",SUMPRODUCT(--(H5:N5&gt;H6:N6)))</f>
        <v/>
      </c>
      <c r="P5" s="49"/>
      <c r="Q5" s="100" t="str">
        <f>IF(O5="","",IF(O5&gt;O6,G5,G6))</f>
        <v/>
      </c>
      <c r="R5" s="101"/>
      <c r="S5" s="101"/>
      <c r="T5" s="101"/>
      <c r="U5" s="101"/>
      <c r="V5" s="101"/>
      <c r="W5" s="101"/>
      <c r="X5" s="101"/>
      <c r="Y5" s="19" t="str">
        <f>IF(R4="","",SUMPRODUCT(--(R4:X4&lt;R5:X5)))</f>
        <v/>
      </c>
    </row>
    <row r="6" spans="2:59" ht="16.5" thickBot="1">
      <c r="B6" s="65" t="s">
        <v>54</v>
      </c>
      <c r="C6" s="65">
        <v>4</v>
      </c>
      <c r="D6" s="30" t="str">
        <f>IF(' II'!$X$3="","",' II'!$X$3)</f>
        <v>Сара А.Стојановска (182)</v>
      </c>
      <c r="E6" s="2">
        <v>3</v>
      </c>
      <c r="F6" s="64"/>
      <c r="G6" s="20" t="str">
        <f>IF(F6="","",VLOOKUP(F6,$C$3:$E$26,2,FALSE))</f>
        <v/>
      </c>
      <c r="H6" s="79"/>
      <c r="I6" s="79"/>
      <c r="J6" s="79"/>
      <c r="K6" s="79"/>
      <c r="L6" s="79"/>
      <c r="M6" s="79"/>
      <c r="N6" s="79"/>
      <c r="O6" s="19" t="str">
        <f>IF(H5="","",SUMPRODUCT(--(H5:N5&lt;H6:N6)))</f>
        <v/>
      </c>
      <c r="P6" s="49"/>
      <c r="Y6" s="34"/>
      <c r="Z6" s="102"/>
    </row>
    <row r="7" spans="2:59" ht="15.75">
      <c r="B7" s="63" t="s">
        <v>29</v>
      </c>
      <c r="C7" s="63">
        <v>5</v>
      </c>
      <c r="D7" s="25" t="str">
        <f>IF(' III'!$X$2="","",' III'!$X$2)</f>
        <v>Ана Стојановска (181)</v>
      </c>
      <c r="F7" s="179"/>
      <c r="G7" s="39"/>
      <c r="H7" s="40"/>
      <c r="I7" s="40"/>
      <c r="J7" s="40"/>
      <c r="K7" s="40"/>
      <c r="L7" s="40"/>
      <c r="M7" s="40"/>
      <c r="N7" s="40"/>
      <c r="O7" s="41"/>
      <c r="P7" s="49"/>
      <c r="Z7" s="102"/>
      <c r="AA7" s="122" t="str">
        <f>IF(Y4="","",IF(Y4&gt;Y5,Q4,Q5))</f>
        <v/>
      </c>
      <c r="AB7" s="101"/>
      <c r="AC7" s="101"/>
      <c r="AD7" s="101"/>
      <c r="AE7" s="101"/>
      <c r="AF7" s="101"/>
      <c r="AG7" s="101"/>
      <c r="AH7" s="101"/>
      <c r="AI7" s="19" t="str">
        <f>IF(AB7="","",SUMPRODUCT(--(AB7:AH7&gt;AB8:AH8)))</f>
        <v/>
      </c>
    </row>
    <row r="8" spans="2:59" ht="16.5" thickBot="1">
      <c r="B8" s="65" t="s">
        <v>53</v>
      </c>
      <c r="C8" s="65">
        <v>6</v>
      </c>
      <c r="D8" s="26" t="str">
        <f>IF(' III'!$X$3="","",' III'!$X$3)</f>
        <v>Изабела Ковачовска (140)</v>
      </c>
      <c r="F8" s="179"/>
      <c r="G8" s="39"/>
      <c r="H8" s="40"/>
      <c r="I8" s="40"/>
      <c r="J8" s="40"/>
      <c r="K8" s="40"/>
      <c r="L8" s="40"/>
      <c r="M8" s="40"/>
      <c r="N8" s="40"/>
      <c r="O8" s="41"/>
      <c r="P8" s="49"/>
      <c r="Z8" s="108"/>
      <c r="AA8" s="122" t="str">
        <f>IF(Y10="","",IF(Y10&gt;Y11,Q10,Q11))</f>
        <v/>
      </c>
      <c r="AB8" s="101"/>
      <c r="AC8" s="101"/>
      <c r="AD8" s="101"/>
      <c r="AE8" s="101"/>
      <c r="AF8" s="101"/>
      <c r="AG8" s="101"/>
      <c r="AH8" s="101"/>
      <c r="AI8" s="19" t="str">
        <f>IF(AB7="","",SUMPRODUCT(--(AB7:AH7&lt;AB8:AH8)))</f>
        <v/>
      </c>
    </row>
    <row r="9" spans="2:59" ht="15.75">
      <c r="B9" s="63" t="s">
        <v>30</v>
      </c>
      <c r="C9" s="63">
        <v>7</v>
      </c>
      <c r="D9" s="29" t="str">
        <f>IF(IV!$X$2="","",IV!$X$2)</f>
        <v>Софија Хасану (194)</v>
      </c>
      <c r="E9" s="2">
        <v>4</v>
      </c>
      <c r="F9" s="64"/>
      <c r="G9" s="20" t="str">
        <f t="shared" ref="G9:G10" si="0">IF(F9="","",VLOOKUP(F9,$C$3:$E$26,2,FALSE))</f>
        <v/>
      </c>
      <c r="H9" s="79"/>
      <c r="I9" s="79"/>
      <c r="J9" s="79"/>
      <c r="K9" s="79"/>
      <c r="L9" s="79"/>
      <c r="M9" s="79"/>
      <c r="N9" s="79"/>
      <c r="O9" s="19" t="str">
        <f>IF(H9="","",SUMPRODUCT(--(H9:N9&gt;H10:N10)))</f>
        <v/>
      </c>
      <c r="P9" s="49"/>
      <c r="Z9" s="102"/>
      <c r="AI9" s="34"/>
      <c r="AJ9" s="102"/>
    </row>
    <row r="10" spans="2:59" ht="16.5" thickBot="1">
      <c r="B10" s="65" t="s">
        <v>52</v>
      </c>
      <c r="C10" s="65">
        <v>8</v>
      </c>
      <c r="D10" s="30" t="str">
        <f>IF(IV!$X$3="","",IV!$X$3)</f>
        <v>Сара С.Стојановска (183)</v>
      </c>
      <c r="E10" s="2">
        <v>5</v>
      </c>
      <c r="F10" s="64"/>
      <c r="G10" s="20" t="str">
        <f t="shared" si="0"/>
        <v/>
      </c>
      <c r="H10" s="79"/>
      <c r="I10" s="79"/>
      <c r="J10" s="79"/>
      <c r="K10" s="79"/>
      <c r="L10" s="79"/>
      <c r="M10" s="79"/>
      <c r="N10" s="79"/>
      <c r="O10" s="19" t="str">
        <f>IF(H9="","",SUMPRODUCT(--(H9:N9&lt;H10:N10)))</f>
        <v/>
      </c>
      <c r="P10" s="49"/>
      <c r="Q10" s="100" t="str">
        <f>IF(O9="","",IF(O9&gt;O10,G9,G10))</f>
        <v/>
      </c>
      <c r="R10" s="101"/>
      <c r="S10" s="101"/>
      <c r="T10" s="101"/>
      <c r="U10" s="101"/>
      <c r="V10" s="101"/>
      <c r="W10" s="101"/>
      <c r="X10" s="101"/>
      <c r="Y10" s="19" t="str">
        <f>IF(R10="","",SUMPRODUCT(--(R10:X10&gt;R11:X11)))</f>
        <v/>
      </c>
      <c r="AI10" s="34"/>
      <c r="AJ10" s="102"/>
    </row>
    <row r="11" spans="2:59" ht="15.75">
      <c r="B11" s="63" t="s">
        <v>31</v>
      </c>
      <c r="C11" s="63">
        <v>9</v>
      </c>
      <c r="D11" s="25" t="str">
        <f>IF(V!$X$2="","",V!$X$2)</f>
        <v/>
      </c>
      <c r="F11" s="179"/>
      <c r="G11" s="39"/>
      <c r="H11" s="87"/>
      <c r="I11" s="87"/>
      <c r="J11" s="87"/>
      <c r="K11" s="87"/>
      <c r="L11" s="87"/>
      <c r="M11" s="87"/>
      <c r="N11" s="87"/>
      <c r="O11" s="88"/>
      <c r="P11" s="89"/>
      <c r="Q11" s="100" t="str">
        <f>G12</f>
        <v/>
      </c>
      <c r="R11" s="101"/>
      <c r="S11" s="101"/>
      <c r="T11" s="101"/>
      <c r="U11" s="101"/>
      <c r="V11" s="101"/>
      <c r="W11" s="101"/>
      <c r="X11" s="101"/>
      <c r="Y11" s="19" t="str">
        <f>IF(R10="","",SUMPRODUCT(--(R10:X10&lt;R11:X11)))</f>
        <v/>
      </c>
      <c r="AJ11" s="102"/>
    </row>
    <row r="12" spans="2:59" ht="16.5" thickBot="1">
      <c r="B12" s="65" t="s">
        <v>51</v>
      </c>
      <c r="C12" s="65">
        <v>10</v>
      </c>
      <c r="D12" s="26" t="str">
        <f>IF(V!$X$3="","",V!$X$3)</f>
        <v/>
      </c>
      <c r="E12" s="2">
        <v>6</v>
      </c>
      <c r="F12" s="64"/>
      <c r="G12" s="95" t="str">
        <f>IF(F12="","",VLOOKUP(F12,$C$3:$E$26,2,FALSE))</f>
        <v/>
      </c>
      <c r="H12" s="40"/>
      <c r="I12" s="40"/>
      <c r="J12" s="40"/>
      <c r="K12" s="40"/>
      <c r="L12" s="40"/>
      <c r="M12" s="40"/>
      <c r="N12" s="40"/>
      <c r="O12" s="41"/>
      <c r="P12" s="49"/>
      <c r="AJ12" s="102"/>
    </row>
    <row r="13" spans="2:59" ht="15.75">
      <c r="B13" s="63" t="s">
        <v>32</v>
      </c>
      <c r="C13" s="63">
        <v>11</v>
      </c>
      <c r="D13" s="29" t="str">
        <f>IF(VI!$X$2="","",VI!$X$2)</f>
        <v/>
      </c>
      <c r="F13" s="179"/>
      <c r="G13" s="39"/>
      <c r="H13" s="40"/>
      <c r="I13" s="40"/>
      <c r="J13" s="40"/>
      <c r="K13" s="40"/>
      <c r="L13" s="40"/>
      <c r="M13" s="40"/>
      <c r="N13" s="40"/>
      <c r="O13" s="41"/>
      <c r="P13" s="49"/>
      <c r="Y13" s="34"/>
      <c r="AJ13" s="102"/>
      <c r="AK13" s="121" t="str">
        <f>IF(AI7="","",IF(AI7&gt;AI8,AA7,AA8))</f>
        <v/>
      </c>
      <c r="AL13" s="101"/>
      <c r="AM13" s="101"/>
      <c r="AN13" s="101"/>
      <c r="AO13" s="101"/>
      <c r="AP13" s="101"/>
      <c r="AQ13" s="101"/>
      <c r="AR13" s="101"/>
      <c r="AS13" s="19" t="str">
        <f>IF(AL13="","",SUMPRODUCT(--(AL13:AR13&gt;AL14:AR14)))</f>
        <v/>
      </c>
      <c r="AT13" s="41"/>
    </row>
    <row r="14" spans="2:59" ht="16.5" thickBot="1">
      <c r="B14" s="65" t="s">
        <v>50</v>
      </c>
      <c r="C14" s="65">
        <v>12</v>
      </c>
      <c r="D14" s="30" t="str">
        <f>IF(VI!$X$3="","",VI!$X$3)</f>
        <v/>
      </c>
      <c r="F14" s="179"/>
      <c r="G14" s="39"/>
      <c r="H14" s="40"/>
      <c r="I14" s="40"/>
      <c r="J14" s="40"/>
      <c r="K14" s="40"/>
      <c r="L14" s="40"/>
      <c r="M14" s="40"/>
      <c r="N14" s="40"/>
      <c r="O14" s="41"/>
      <c r="P14" s="49"/>
      <c r="Y14" s="34"/>
      <c r="AJ14" s="108"/>
      <c r="AK14" s="121" t="str">
        <f>IF(AI19="","",IF(AI19&gt;AI20,AA19,AA20))</f>
        <v/>
      </c>
      <c r="AL14" s="101"/>
      <c r="AM14" s="101"/>
      <c r="AN14" s="101"/>
      <c r="AO14" s="101"/>
      <c r="AP14" s="101"/>
      <c r="AQ14" s="101"/>
      <c r="AR14" s="101"/>
      <c r="AS14" s="19" t="str">
        <f>IF(AL13="","",SUMPRODUCT(--(AL13:AR13&lt;AL14:AR14)))</f>
        <v/>
      </c>
      <c r="AT14" s="41"/>
    </row>
    <row r="15" spans="2:59" ht="15.75">
      <c r="B15" s="63" t="s">
        <v>33</v>
      </c>
      <c r="C15" s="63">
        <v>13</v>
      </c>
      <c r="D15" s="25" t="str">
        <f>IF(VII!$X$2="","",VII!$X$2)</f>
        <v/>
      </c>
      <c r="E15" s="2">
        <v>7</v>
      </c>
      <c r="F15" s="64"/>
      <c r="G15" s="95" t="str">
        <f>IF(F15="","",VLOOKUP(F15,$C$3:$E$26,2,FALSE))</f>
        <v/>
      </c>
      <c r="H15" s="40"/>
      <c r="I15" s="40"/>
      <c r="J15" s="40"/>
      <c r="K15" s="40"/>
      <c r="L15" s="40"/>
      <c r="M15" s="40"/>
      <c r="N15" s="40"/>
      <c r="O15" s="41"/>
      <c r="P15" s="49"/>
      <c r="AJ15" s="102"/>
      <c r="AS15" s="105"/>
    </row>
    <row r="16" spans="2:59" ht="16.5" thickBot="1">
      <c r="B16" s="240" t="s">
        <v>49</v>
      </c>
      <c r="C16" s="240">
        <v>14</v>
      </c>
      <c r="D16" s="28" t="str">
        <f>IF(VII!$X$3="","",VII!$X$3)</f>
        <v/>
      </c>
      <c r="F16" s="179"/>
      <c r="G16" s="39"/>
      <c r="H16" s="87"/>
      <c r="I16" s="87"/>
      <c r="J16" s="87"/>
      <c r="K16" s="87"/>
      <c r="L16" s="87"/>
      <c r="M16" s="87"/>
      <c r="N16" s="87"/>
      <c r="O16" s="90"/>
      <c r="P16" s="86"/>
      <c r="Q16" s="100" t="str">
        <f>G15</f>
        <v/>
      </c>
      <c r="R16" s="101"/>
      <c r="S16" s="101"/>
      <c r="T16" s="101"/>
      <c r="U16" s="101"/>
      <c r="V16" s="101"/>
      <c r="W16" s="101"/>
      <c r="X16" s="101"/>
      <c r="Y16" s="19" t="str">
        <f>IF(R16="","",SUMPRODUCT(--(R16:X16&gt;R17:X17)))</f>
        <v/>
      </c>
      <c r="AJ16" s="102"/>
      <c r="AS16" s="106"/>
    </row>
    <row r="17" spans="2:58" ht="15.75">
      <c r="B17" s="63" t="s">
        <v>34</v>
      </c>
      <c r="C17" s="63">
        <v>15</v>
      </c>
      <c r="D17" s="29" t="str">
        <f>IF(VIII!$X$2="","",VIII!$X$2)</f>
        <v/>
      </c>
      <c r="E17" s="2">
        <v>8</v>
      </c>
      <c r="F17" s="64"/>
      <c r="G17" s="20" t="str">
        <f t="shared" ref="G17:G18" si="1">IF(F17="","",VLOOKUP(F17,$C$3:$E$26,2,FALSE))</f>
        <v/>
      </c>
      <c r="H17" s="79"/>
      <c r="I17" s="79"/>
      <c r="J17" s="79"/>
      <c r="K17" s="79"/>
      <c r="L17" s="79"/>
      <c r="M17" s="79"/>
      <c r="N17" s="79"/>
      <c r="O17" s="19" t="str">
        <f>IF(H17="","",SUMPRODUCT(--(H17:N17&gt;H18:N18)))</f>
        <v/>
      </c>
      <c r="P17" s="49"/>
      <c r="Q17" s="100" t="str">
        <f>IF(O17="","",IF(O17&gt;O18,G17,G18))</f>
        <v/>
      </c>
      <c r="R17" s="101"/>
      <c r="S17" s="101"/>
      <c r="T17" s="101"/>
      <c r="U17" s="101"/>
      <c r="V17" s="101"/>
      <c r="W17" s="101"/>
      <c r="X17" s="101"/>
      <c r="Y17" s="19" t="str">
        <f>IF(R16="","",SUMPRODUCT(--(R16:X16&lt;R17:X17)))</f>
        <v/>
      </c>
      <c r="AJ17" s="102"/>
      <c r="AS17" s="106"/>
      <c r="BD17" s="34"/>
    </row>
    <row r="18" spans="2:58" ht="16.5" thickBot="1">
      <c r="B18" s="240" t="s">
        <v>57</v>
      </c>
      <c r="C18" s="240">
        <v>16</v>
      </c>
      <c r="D18" s="31" t="str">
        <f>IF(VIII!$X$3="","",VIII!$X$3)</f>
        <v/>
      </c>
      <c r="E18" s="2">
        <v>9</v>
      </c>
      <c r="F18" s="64"/>
      <c r="G18" s="20" t="str">
        <f t="shared" si="1"/>
        <v/>
      </c>
      <c r="H18" s="79"/>
      <c r="I18" s="79"/>
      <c r="J18" s="79"/>
      <c r="K18" s="79"/>
      <c r="L18" s="79"/>
      <c r="M18" s="79"/>
      <c r="N18" s="79"/>
      <c r="O18" s="19" t="str">
        <f>IF(H17="","",SUMPRODUCT(--(H17:N17&lt;H18:N18)))</f>
        <v/>
      </c>
      <c r="P18" s="49"/>
      <c r="Z18" s="102"/>
      <c r="AJ18" s="102"/>
      <c r="AS18" s="106"/>
      <c r="BD18" s="34"/>
    </row>
    <row r="19" spans="2:58" ht="15.75">
      <c r="B19" s="63" t="s">
        <v>35</v>
      </c>
      <c r="C19" s="63">
        <v>17</v>
      </c>
      <c r="D19" s="25" t="str">
        <f>IF(IX!$X$2="","",IX!$X$2)</f>
        <v/>
      </c>
      <c r="F19" s="179"/>
      <c r="G19" s="39"/>
      <c r="H19" s="40"/>
      <c r="I19" s="40"/>
      <c r="J19" s="40"/>
      <c r="K19" s="40"/>
      <c r="L19" s="40"/>
      <c r="M19" s="40"/>
      <c r="N19" s="40"/>
      <c r="O19" s="41"/>
      <c r="P19" s="49"/>
      <c r="Z19" s="102"/>
      <c r="AA19" s="122" t="str">
        <f>IF(Y16="","",IF(Y16&gt;Y17,Q16,Q17))</f>
        <v/>
      </c>
      <c r="AB19" s="101"/>
      <c r="AC19" s="101"/>
      <c r="AD19" s="101"/>
      <c r="AE19" s="101"/>
      <c r="AF19" s="101"/>
      <c r="AG19" s="101"/>
      <c r="AH19" s="101"/>
      <c r="AI19" s="19" t="str">
        <f>IF(AB19="","",SUMPRODUCT(--(AB19:AH19&gt;AB20:AH20)))</f>
        <v/>
      </c>
      <c r="AS19" s="106"/>
    </row>
    <row r="20" spans="2:58" ht="16.5" thickBot="1">
      <c r="B20" s="240" t="s">
        <v>48</v>
      </c>
      <c r="C20" s="240">
        <v>18</v>
      </c>
      <c r="D20" s="28" t="str">
        <f>IF(IX!$X$3="","",IX!$X$3)</f>
        <v/>
      </c>
      <c r="F20" s="179"/>
      <c r="G20" s="39"/>
      <c r="H20" s="40"/>
      <c r="I20" s="40"/>
      <c r="J20" s="40"/>
      <c r="K20" s="40"/>
      <c r="L20" s="40"/>
      <c r="M20" s="40"/>
      <c r="N20" s="40"/>
      <c r="O20" s="41"/>
      <c r="P20" s="49"/>
      <c r="Z20" s="108"/>
      <c r="AA20" s="122" t="str">
        <f>IF(Y22="","",IF(Y22&gt;Y23,Q22,Q23))</f>
        <v/>
      </c>
      <c r="AB20" s="101"/>
      <c r="AC20" s="101"/>
      <c r="AD20" s="101"/>
      <c r="AE20" s="101"/>
      <c r="AF20" s="101"/>
      <c r="AG20" s="101"/>
      <c r="AH20" s="101"/>
      <c r="AI20" s="19" t="str">
        <f>IF(AB19="","",SUMPRODUCT(--(AB19:AH19&lt;AB20:AH20)))</f>
        <v/>
      </c>
      <c r="AS20" s="106"/>
    </row>
    <row r="21" spans="2:58" ht="15.75">
      <c r="B21" s="63" t="s">
        <v>36</v>
      </c>
      <c r="C21" s="63">
        <v>19</v>
      </c>
      <c r="D21" s="29" t="str">
        <f>IF(X!$X$2="","",X!$X$2)</f>
        <v/>
      </c>
      <c r="E21" s="2">
        <v>10</v>
      </c>
      <c r="F21" s="64"/>
      <c r="G21" s="20" t="str">
        <f t="shared" ref="G21:G22" si="2">IF(F21="","",VLOOKUP(F21,$C$3:$E$26,2,FALSE))</f>
        <v/>
      </c>
      <c r="H21" s="79"/>
      <c r="I21" s="79"/>
      <c r="J21" s="79"/>
      <c r="K21" s="79"/>
      <c r="L21" s="79"/>
      <c r="M21" s="79"/>
      <c r="N21" s="79"/>
      <c r="O21" s="19" t="str">
        <f>IF(H21="","",SUMPRODUCT(--(H21:N21&gt;H22:N22)))</f>
        <v/>
      </c>
      <c r="P21" s="49"/>
      <c r="Y21" s="34"/>
      <c r="Z21" s="102"/>
      <c r="AS21" s="106"/>
    </row>
    <row r="22" spans="2:58" ht="16.5" thickBot="1">
      <c r="B22" s="240" t="s">
        <v>47</v>
      </c>
      <c r="C22" s="240">
        <v>20</v>
      </c>
      <c r="D22" s="30" t="str">
        <f>IF(X!$X$3="","",X!$X$3)</f>
        <v/>
      </c>
      <c r="E22" s="2">
        <v>11</v>
      </c>
      <c r="F22" s="64"/>
      <c r="G22" s="20" t="str">
        <f t="shared" si="2"/>
        <v/>
      </c>
      <c r="H22" s="79"/>
      <c r="I22" s="79"/>
      <c r="J22" s="79"/>
      <c r="K22" s="79"/>
      <c r="L22" s="79"/>
      <c r="M22" s="79"/>
      <c r="N22" s="79"/>
      <c r="O22" s="19" t="str">
        <f>IF(H21="","",SUMPRODUCT(--(H21:N21&lt;H22:N22)))</f>
        <v/>
      </c>
      <c r="P22" s="49"/>
      <c r="Q22" s="100" t="str">
        <f>IF(O21="","",IF(O21&gt;O22,G21,G22))</f>
        <v/>
      </c>
      <c r="R22" s="101"/>
      <c r="S22" s="101"/>
      <c r="T22" s="101"/>
      <c r="U22" s="101"/>
      <c r="V22" s="101"/>
      <c r="W22" s="101"/>
      <c r="X22" s="101"/>
      <c r="Y22" s="19" t="str">
        <f>IF(R22="","",SUMPRODUCT(--(R22:X22&gt;R23:X23)))</f>
        <v/>
      </c>
      <c r="AS22" s="106"/>
    </row>
    <row r="23" spans="2:58" ht="15.75">
      <c r="B23" s="63" t="s">
        <v>37</v>
      </c>
      <c r="C23" s="63">
        <v>21</v>
      </c>
      <c r="D23" s="27" t="str">
        <f>IF(XI!$X$2="","",XI!$X$2)</f>
        <v/>
      </c>
      <c r="F23" s="179"/>
      <c r="G23" s="39"/>
      <c r="H23" s="87"/>
      <c r="I23" s="87"/>
      <c r="J23" s="87"/>
      <c r="K23" s="87"/>
      <c r="L23" s="87"/>
      <c r="M23" s="87"/>
      <c r="N23" s="87"/>
      <c r="O23" s="90"/>
      <c r="P23" s="89"/>
      <c r="Q23" s="100" t="str">
        <f>G24</f>
        <v/>
      </c>
      <c r="R23" s="101"/>
      <c r="S23" s="101"/>
      <c r="T23" s="101"/>
      <c r="U23" s="101"/>
      <c r="V23" s="101"/>
      <c r="W23" s="101"/>
      <c r="X23" s="101"/>
      <c r="Y23" s="19" t="str">
        <f>IF(R22="","",SUMPRODUCT(--(R22:X22&lt;R23:X23)))</f>
        <v/>
      </c>
      <c r="AS23" s="106"/>
    </row>
    <row r="24" spans="2:58" ht="16.5" thickBot="1">
      <c r="B24" s="65" t="s">
        <v>46</v>
      </c>
      <c r="C24" s="65">
        <v>22</v>
      </c>
      <c r="D24" s="237" t="str">
        <f>IF(XI!$X$3="","",XI!$X$3)</f>
        <v/>
      </c>
      <c r="E24" s="2">
        <v>12</v>
      </c>
      <c r="F24" s="64"/>
      <c r="G24" s="95" t="str">
        <f>IF(F24="","",VLOOKUP(F24,$C$3:$E$26,2,FALSE))</f>
        <v/>
      </c>
      <c r="H24" s="40"/>
      <c r="I24" s="40"/>
      <c r="J24" s="40"/>
      <c r="K24" s="40"/>
      <c r="L24" s="40"/>
      <c r="M24" s="40"/>
      <c r="N24" s="40"/>
      <c r="O24" s="41"/>
      <c r="P24" s="49"/>
      <c r="AS24" s="106"/>
    </row>
    <row r="25" spans="2:58" ht="15.75">
      <c r="B25" s="238" t="s">
        <v>38</v>
      </c>
      <c r="C25" s="238">
        <v>23</v>
      </c>
      <c r="D25" s="29" t="str">
        <f>IF(XII!$X$2="","",XII!$X$2)</f>
        <v/>
      </c>
      <c r="F25" s="179"/>
      <c r="G25" s="39"/>
      <c r="H25" s="40"/>
      <c r="I25" s="40"/>
      <c r="J25" s="40"/>
      <c r="K25" s="40"/>
      <c r="L25" s="40"/>
      <c r="M25" s="40"/>
      <c r="N25" s="40"/>
      <c r="O25" s="41"/>
      <c r="P25" s="49"/>
      <c r="AI25" s="34"/>
      <c r="AS25" s="106"/>
      <c r="AV25" s="123" t="str">
        <f>IF(AS13="","",IF(AS13&gt;AS14,AK13,AK14))</f>
        <v/>
      </c>
      <c r="AW25" s="101"/>
      <c r="AX25" s="101"/>
      <c r="AY25" s="101"/>
      <c r="AZ25" s="101"/>
      <c r="BA25" s="101"/>
      <c r="BB25" s="101"/>
      <c r="BC25" s="101"/>
      <c r="BD25" s="19" t="str">
        <f>IF(AW25="","",SUMPRODUCT(--(AW25:BC25&gt;AW26:BC26)))</f>
        <v/>
      </c>
    </row>
    <row r="26" spans="2:58" ht="16.5" thickBot="1">
      <c r="B26" s="65" t="s">
        <v>45</v>
      </c>
      <c r="C26" s="65">
        <v>24</v>
      </c>
      <c r="D26" s="30" t="str">
        <f>IF(XII!$X$3="","",XII!$X$3)</f>
        <v/>
      </c>
      <c r="F26" s="179"/>
      <c r="G26" s="39"/>
      <c r="H26" s="40"/>
      <c r="I26" s="40"/>
      <c r="J26" s="40"/>
      <c r="K26" s="40"/>
      <c r="L26" s="40"/>
      <c r="M26" s="40"/>
      <c r="N26" s="40"/>
      <c r="O26" s="41"/>
      <c r="P26" s="49"/>
      <c r="AI26" s="34"/>
      <c r="AS26" s="106"/>
      <c r="AT26" s="104"/>
      <c r="AU26" s="212"/>
      <c r="AV26" s="211" t="str">
        <f>IF(AS37="","",IF(AS37&gt;AS38,AK37,AK38))</f>
        <v/>
      </c>
      <c r="AW26" s="101"/>
      <c r="AX26" s="101"/>
      <c r="AY26" s="101"/>
      <c r="AZ26" s="101"/>
      <c r="BA26" s="101"/>
      <c r="BB26" s="101"/>
      <c r="BC26" s="101"/>
      <c r="BD26" s="19" t="str">
        <f>IF(AW25="","",SUMPRODUCT(--(AW25:BC25&lt;AW26:BC26)))</f>
        <v/>
      </c>
    </row>
    <row r="27" spans="2:58" ht="15.75">
      <c r="B27" s="238" t="s">
        <v>39</v>
      </c>
      <c r="C27" s="238">
        <v>25</v>
      </c>
      <c r="D27" s="27" t="str">
        <f>IF(XIII!$X$2="","",XIII!$X$2)</f>
        <v/>
      </c>
      <c r="E27" s="2">
        <v>13</v>
      </c>
      <c r="F27" s="64"/>
      <c r="G27" s="95" t="str">
        <f>IF(F27="","",VLOOKUP(F27,$C$3:$E$26,2,FALSE))</f>
        <v/>
      </c>
      <c r="H27" s="40"/>
      <c r="I27" s="40"/>
      <c r="J27" s="40"/>
      <c r="K27" s="40"/>
      <c r="L27" s="40"/>
      <c r="M27" s="40"/>
      <c r="N27" s="40"/>
      <c r="O27" s="41"/>
      <c r="P27" s="49"/>
      <c r="AS27" s="106"/>
      <c r="BE27" s="52"/>
      <c r="BF27" s="48"/>
    </row>
    <row r="28" spans="2:58" ht="16.5" thickBot="1">
      <c r="B28" s="65" t="s">
        <v>44</v>
      </c>
      <c r="C28" s="65">
        <v>26</v>
      </c>
      <c r="D28" s="239" t="str">
        <f>IF(XIII!$X$3="","",XIII!$X$3)</f>
        <v/>
      </c>
      <c r="F28" s="78"/>
      <c r="G28" s="39"/>
      <c r="H28" s="87"/>
      <c r="I28" s="87"/>
      <c r="J28" s="87"/>
      <c r="K28" s="87"/>
      <c r="L28" s="87"/>
      <c r="M28" s="87"/>
      <c r="N28" s="87"/>
      <c r="O28" s="90"/>
      <c r="P28" s="86"/>
      <c r="Q28" s="100" t="str">
        <f>G27</f>
        <v/>
      </c>
      <c r="R28" s="101"/>
      <c r="S28" s="101"/>
      <c r="T28" s="101"/>
      <c r="U28" s="101"/>
      <c r="V28" s="101"/>
      <c r="W28" s="101"/>
      <c r="X28" s="101"/>
      <c r="Y28" s="19" t="str">
        <f>IF(R28="","",SUMPRODUCT(--(R28:X28&gt;R29:X29)))</f>
        <v/>
      </c>
      <c r="AS28" s="106"/>
      <c r="BE28" s="52"/>
      <c r="BF28" s="48"/>
    </row>
    <row r="29" spans="2:58" ht="15.75">
      <c r="B29" s="238" t="s">
        <v>40</v>
      </c>
      <c r="C29" s="238">
        <v>27</v>
      </c>
      <c r="D29" s="32" t="str">
        <f>IF(XIV!$X$2="","",XIV!$X$2)</f>
        <v/>
      </c>
      <c r="E29" s="2">
        <v>14</v>
      </c>
      <c r="F29" s="64"/>
      <c r="G29" s="20" t="str">
        <f t="shared" ref="G29:G30" si="3">IF(F29="","",VLOOKUP(F29,$C$3:$E$26,2,FALSE))</f>
        <v/>
      </c>
      <c r="H29" s="79"/>
      <c r="I29" s="79"/>
      <c r="J29" s="79"/>
      <c r="K29" s="79"/>
      <c r="L29" s="79"/>
      <c r="M29" s="79"/>
      <c r="N29" s="79"/>
      <c r="O29" s="19" t="str">
        <f>IF(H29="","",SUMPRODUCT(--(H29:N29&gt;H30:N30)))</f>
        <v/>
      </c>
      <c r="P29" s="49"/>
      <c r="Q29" s="100" t="str">
        <f>IF(O29="","",IF(O29&gt;O30,G29,G30))</f>
        <v/>
      </c>
      <c r="R29" s="101"/>
      <c r="S29" s="101"/>
      <c r="T29" s="101"/>
      <c r="U29" s="101"/>
      <c r="V29" s="101"/>
      <c r="W29" s="101"/>
      <c r="X29" s="101"/>
      <c r="Y29" s="19" t="str">
        <f>IF(R28="","",SUMPRODUCT(--(R28:X28&lt;R29:X29)))</f>
        <v/>
      </c>
      <c r="AS29" s="106"/>
      <c r="BE29" s="52"/>
      <c r="BF29" s="48"/>
    </row>
    <row r="30" spans="2:58" ht="16.5" thickBot="1">
      <c r="B30" s="65" t="s">
        <v>43</v>
      </c>
      <c r="C30" s="65">
        <v>28</v>
      </c>
      <c r="D30" s="30" t="str">
        <f>IF(XIV!$X$3="","",XIV!$X$3)</f>
        <v/>
      </c>
      <c r="E30" s="2">
        <v>15</v>
      </c>
      <c r="F30" s="65"/>
      <c r="G30" s="20" t="str">
        <f t="shared" si="3"/>
        <v/>
      </c>
      <c r="H30" s="79"/>
      <c r="I30" s="79"/>
      <c r="J30" s="79"/>
      <c r="K30" s="79"/>
      <c r="L30" s="79"/>
      <c r="M30" s="79"/>
      <c r="N30" s="79"/>
      <c r="O30" s="19" t="str">
        <f>IF(H29="","",SUMPRODUCT(--(H29:N29&lt;H30:N30)))</f>
        <v/>
      </c>
      <c r="P30" s="49"/>
      <c r="Y30" s="34"/>
      <c r="Z30" s="102"/>
      <c r="AS30" s="106"/>
      <c r="AV30" s="210"/>
      <c r="BE30" s="52"/>
      <c r="BF30" s="48"/>
    </row>
    <row r="31" spans="2:58" ht="15.75">
      <c r="B31" s="238" t="s">
        <v>41</v>
      </c>
      <c r="C31" s="238">
        <v>29</v>
      </c>
      <c r="D31" s="27" t="str">
        <f>IF(XV!$X$2="","",XV!$X$2)</f>
        <v/>
      </c>
      <c r="F31" s="179"/>
      <c r="G31" s="39"/>
      <c r="H31" s="40"/>
      <c r="I31" s="40"/>
      <c r="J31" s="40"/>
      <c r="K31" s="40"/>
      <c r="L31" s="40"/>
      <c r="M31" s="40"/>
      <c r="N31" s="40"/>
      <c r="O31" s="41"/>
      <c r="P31" s="49"/>
      <c r="Z31" s="102"/>
      <c r="AA31" s="122" t="str">
        <f>IF(Y28="","",IF(Y28&gt;Y29,Q28,Q29))</f>
        <v/>
      </c>
      <c r="AB31" s="101"/>
      <c r="AC31" s="101"/>
      <c r="AD31" s="101"/>
      <c r="AE31" s="101"/>
      <c r="AF31" s="101"/>
      <c r="AG31" s="101"/>
      <c r="AH31" s="101"/>
      <c r="AI31" s="19" t="str">
        <f>IF(AB31="","",SUMPRODUCT(--(AB31:AH31&gt;AB32:AH32)))</f>
        <v/>
      </c>
      <c r="AS31" s="106"/>
      <c r="BE31" s="52"/>
      <c r="BF31" s="48"/>
    </row>
    <row r="32" spans="2:58" ht="16.5" thickBot="1">
      <c r="B32" s="65" t="s">
        <v>28</v>
      </c>
      <c r="C32" s="65">
        <v>30</v>
      </c>
      <c r="D32" s="26" t="str">
        <f>IF(XV!$X$3="","",XV!$X$3)</f>
        <v/>
      </c>
      <c r="F32" s="179"/>
      <c r="G32" s="39"/>
      <c r="H32" s="40"/>
      <c r="I32" s="40"/>
      <c r="J32" s="40"/>
      <c r="K32" s="40"/>
      <c r="L32" s="40"/>
      <c r="M32" s="40"/>
      <c r="N32" s="40"/>
      <c r="O32" s="41"/>
      <c r="P32" s="49"/>
      <c r="Z32" s="108"/>
      <c r="AA32" s="122" t="str">
        <f>IF(Y34="","",IF(Y34&gt;Y35,Q34,Q35))</f>
        <v/>
      </c>
      <c r="AB32" s="101"/>
      <c r="AC32" s="101"/>
      <c r="AD32" s="101"/>
      <c r="AE32" s="101"/>
      <c r="AF32" s="101"/>
      <c r="AG32" s="101"/>
      <c r="AH32" s="101"/>
      <c r="AI32" s="19" t="str">
        <f>IF(AB31="","",SUMPRODUCT(--(AB31:AH31&lt;AB32:AH32)))</f>
        <v/>
      </c>
      <c r="AS32" s="106"/>
      <c r="BE32" s="52"/>
      <c r="BF32" s="48"/>
    </row>
    <row r="33" spans="2:58" ht="15.75">
      <c r="B33" s="238" t="s">
        <v>42</v>
      </c>
      <c r="C33" s="238">
        <v>31</v>
      </c>
      <c r="D33" s="32" t="str">
        <f>IF(XVI!$X$2="","",XVI!$X$2)</f>
        <v/>
      </c>
      <c r="E33" s="2">
        <v>16</v>
      </c>
      <c r="F33" s="64"/>
      <c r="G33" s="20" t="str">
        <f t="shared" ref="G33:G34" si="4">IF(F33="","",VLOOKUP(F33,$C$3:$E$26,2,FALSE))</f>
        <v/>
      </c>
      <c r="H33" s="79"/>
      <c r="I33" s="79"/>
      <c r="J33" s="79"/>
      <c r="K33" s="79"/>
      <c r="L33" s="79"/>
      <c r="M33" s="79"/>
      <c r="N33" s="79"/>
      <c r="O33" s="19" t="str">
        <f>IF(H33="","",SUMPRODUCT(--(H33:N33&gt;H34:N34)))</f>
        <v/>
      </c>
      <c r="P33" s="49"/>
      <c r="Z33" s="102"/>
      <c r="AJ33" s="102"/>
      <c r="AS33" s="106"/>
      <c r="BE33" s="52"/>
      <c r="BF33" s="48"/>
    </row>
    <row r="34" spans="2:58" ht="16.5" thickBot="1">
      <c r="B34" s="65" t="s">
        <v>26</v>
      </c>
      <c r="C34" s="65">
        <v>32</v>
      </c>
      <c r="D34" s="30" t="str">
        <f>IF(XVI!$X$3="","",XVI!$X$3)</f>
        <v/>
      </c>
      <c r="E34" s="2">
        <v>17</v>
      </c>
      <c r="F34" s="64"/>
      <c r="G34" s="20" t="str">
        <f t="shared" si="4"/>
        <v/>
      </c>
      <c r="H34" s="79"/>
      <c r="I34" s="79"/>
      <c r="J34" s="79"/>
      <c r="K34" s="79"/>
      <c r="L34" s="79"/>
      <c r="M34" s="79"/>
      <c r="N34" s="79"/>
      <c r="O34" s="19" t="str">
        <f>IF(H33="","",SUMPRODUCT(--(H33:N33&lt;H34:N34)))</f>
        <v/>
      </c>
      <c r="P34" s="49"/>
      <c r="Q34" s="100" t="str">
        <f>IF(O33="","",IF(O33&gt;O34,G33,G34))</f>
        <v/>
      </c>
      <c r="R34" s="101"/>
      <c r="S34" s="101"/>
      <c r="T34" s="101"/>
      <c r="U34" s="101"/>
      <c r="V34" s="101"/>
      <c r="W34" s="101"/>
      <c r="X34" s="101"/>
      <c r="Y34" s="19" t="str">
        <f>IF(R34="","",SUMPRODUCT(--(R34:X34&gt;R35:X35)))</f>
        <v/>
      </c>
      <c r="AJ34" s="102"/>
      <c r="AS34" s="106"/>
      <c r="BD34" s="41"/>
      <c r="BE34" s="52"/>
      <c r="BF34" s="48"/>
    </row>
    <row r="35" spans="2:58" ht="15.75">
      <c r="B35" s="64" t="s">
        <v>105</v>
      </c>
      <c r="C35" s="238">
        <v>33</v>
      </c>
      <c r="D35" s="27" t="e">
        <f>IF(#REF!="","",#REF!)</f>
        <v>#REF!</v>
      </c>
      <c r="F35" s="179"/>
      <c r="G35" s="39"/>
      <c r="H35" s="40"/>
      <c r="I35" s="40"/>
      <c r="J35" s="40"/>
      <c r="K35" s="40"/>
      <c r="L35" s="40"/>
      <c r="M35" s="40"/>
      <c r="N35" s="40"/>
      <c r="O35" s="41"/>
      <c r="P35" s="89"/>
      <c r="Q35" s="100" t="str">
        <f>G36</f>
        <v/>
      </c>
      <c r="R35" s="101"/>
      <c r="S35" s="101"/>
      <c r="T35" s="101"/>
      <c r="U35" s="101"/>
      <c r="V35" s="101"/>
      <c r="W35" s="101"/>
      <c r="X35" s="101"/>
      <c r="Y35" s="19" t="str">
        <f>IF(R34="","",SUMPRODUCT(--(R34:X34&lt;R35:X35)))</f>
        <v/>
      </c>
      <c r="AJ35" s="102"/>
      <c r="AS35" s="106"/>
      <c r="BD35" s="41"/>
      <c r="BE35" s="52"/>
      <c r="BF35" s="48"/>
    </row>
    <row r="36" spans="2:58" ht="16.5" thickBot="1">
      <c r="B36" s="65" t="s">
        <v>106</v>
      </c>
      <c r="C36" s="65">
        <v>34</v>
      </c>
      <c r="D36" s="26" t="e">
        <f>IF(#REF!="","",#REF!)</f>
        <v>#REF!</v>
      </c>
      <c r="E36" s="2">
        <v>18</v>
      </c>
      <c r="F36" s="64"/>
      <c r="G36" s="95" t="str">
        <f>IF(F36="","",VLOOKUP(F36,$C$3:$E$26,2,FALSE))</f>
        <v/>
      </c>
      <c r="H36" s="91"/>
      <c r="I36" s="92"/>
      <c r="J36" s="92"/>
      <c r="K36" s="92"/>
      <c r="L36" s="92"/>
      <c r="M36" s="92"/>
      <c r="N36" s="92"/>
      <c r="O36" s="93"/>
      <c r="P36" s="49"/>
      <c r="AJ36" s="102"/>
      <c r="AS36" s="107"/>
      <c r="BE36" s="52"/>
      <c r="BF36" s="48"/>
    </row>
    <row r="37" spans="2:58" ht="15.75">
      <c r="B37" s="64" t="s">
        <v>107</v>
      </c>
      <c r="C37" s="238">
        <v>35</v>
      </c>
      <c r="D37" s="208" t="e">
        <f>IF(#REF!="","",#REF!)</f>
        <v>#REF!</v>
      </c>
      <c r="F37" s="179"/>
      <c r="G37" s="39"/>
      <c r="H37" s="40"/>
      <c r="I37" s="40"/>
      <c r="J37" s="40"/>
      <c r="K37" s="40"/>
      <c r="L37" s="40"/>
      <c r="M37" s="40"/>
      <c r="N37" s="40"/>
      <c r="O37" s="41"/>
      <c r="P37" s="49"/>
      <c r="Y37" s="34"/>
      <c r="AJ37" s="102"/>
      <c r="AK37" s="121" t="str">
        <f>IF(AI31="","",IF(AI31&gt;AI32,AA31,AA32))</f>
        <v/>
      </c>
      <c r="AL37" s="101"/>
      <c r="AM37" s="101"/>
      <c r="AN37" s="101"/>
      <c r="AO37" s="101"/>
      <c r="AP37" s="101"/>
      <c r="AQ37" s="101"/>
      <c r="AR37" s="101"/>
      <c r="AS37" s="19" t="str">
        <f>IF(AL37="","",SUMPRODUCT(--(AL37:AR37&gt;AL38:AR38)))</f>
        <v/>
      </c>
      <c r="AT37" s="41"/>
      <c r="BE37" s="52"/>
      <c r="BF37" s="48"/>
    </row>
    <row r="38" spans="2:58" ht="16.5" thickBot="1">
      <c r="B38" s="65" t="s">
        <v>108</v>
      </c>
      <c r="C38" s="65">
        <v>36</v>
      </c>
      <c r="D38" s="209" t="e">
        <f>IF(#REF!="","",#REF!)</f>
        <v>#REF!</v>
      </c>
      <c r="F38" s="179"/>
      <c r="G38" s="39"/>
      <c r="H38" s="40"/>
      <c r="I38" s="40"/>
      <c r="J38" s="40"/>
      <c r="K38" s="40"/>
      <c r="L38" s="40"/>
      <c r="M38" s="40"/>
      <c r="N38" s="40"/>
      <c r="O38" s="41"/>
      <c r="P38" s="49"/>
      <c r="Y38" s="34"/>
      <c r="AJ38" s="108"/>
      <c r="AK38" s="121" t="str">
        <f>IF(AI43="","",IF(AI43&gt;AI44,AA43,AA44))</f>
        <v/>
      </c>
      <c r="AL38" s="101"/>
      <c r="AM38" s="101"/>
      <c r="AN38" s="101"/>
      <c r="AO38" s="101"/>
      <c r="AP38" s="101"/>
      <c r="AQ38" s="101"/>
      <c r="AR38" s="101"/>
      <c r="AS38" s="19" t="str">
        <f>IF(AL37="","",SUMPRODUCT(--(AL37:AR37&lt;AL38:AR38)))</f>
        <v/>
      </c>
      <c r="AT38" s="41"/>
      <c r="BE38" s="52"/>
      <c r="BF38" s="48"/>
    </row>
    <row r="39" spans="2:58" ht="15.75">
      <c r="B39" s="64" t="s">
        <v>109</v>
      </c>
      <c r="C39" s="238">
        <v>37</v>
      </c>
      <c r="D39" s="27" t="e">
        <f>IF(#REF!="","",#REF!)</f>
        <v>#REF!</v>
      </c>
      <c r="E39" s="2">
        <v>19</v>
      </c>
      <c r="F39" s="64"/>
      <c r="G39" s="95" t="str">
        <f>IF(F39="","",VLOOKUP(F39,$C$3:$E$26,2,FALSE))</f>
        <v/>
      </c>
      <c r="H39" s="40"/>
      <c r="I39" s="40"/>
      <c r="J39" s="40"/>
      <c r="K39" s="40"/>
      <c r="L39" s="40"/>
      <c r="M39" s="40"/>
      <c r="N39" s="40"/>
      <c r="O39" s="41"/>
      <c r="P39" s="49"/>
      <c r="AJ39" s="102"/>
      <c r="BE39" s="52"/>
      <c r="BF39" s="48"/>
    </row>
    <row r="40" spans="2:58" ht="16.5" thickBot="1">
      <c r="B40" s="65" t="s">
        <v>110</v>
      </c>
      <c r="C40" s="65">
        <v>38</v>
      </c>
      <c r="D40" s="26" t="e">
        <f>IF(#REF!="","",#REF!)</f>
        <v>#REF!</v>
      </c>
      <c r="F40" s="179"/>
      <c r="G40" s="39"/>
      <c r="H40" s="87"/>
      <c r="I40" s="87"/>
      <c r="J40" s="87"/>
      <c r="K40" s="87"/>
      <c r="L40" s="87"/>
      <c r="M40" s="87"/>
      <c r="N40" s="87"/>
      <c r="O40" s="90"/>
      <c r="P40" s="86"/>
      <c r="Q40" s="100" t="str">
        <f>G39</f>
        <v/>
      </c>
      <c r="R40" s="101"/>
      <c r="S40" s="101"/>
      <c r="T40" s="101"/>
      <c r="U40" s="101"/>
      <c r="V40" s="101"/>
      <c r="W40" s="101"/>
      <c r="X40" s="101"/>
      <c r="Y40" s="19" t="str">
        <f>IF(R40="","",SUMPRODUCT(--(R40:X40&gt;R41:X41)))</f>
        <v/>
      </c>
      <c r="AJ40" s="102"/>
      <c r="BE40" s="52"/>
      <c r="BF40" s="48"/>
    </row>
    <row r="41" spans="2:58" ht="15.75">
      <c r="B41" s="63" t="s">
        <v>111</v>
      </c>
      <c r="C41" s="238">
        <v>39</v>
      </c>
      <c r="D41" s="29" t="e">
        <f>IF(#REF!="","",#REF!)</f>
        <v>#REF!</v>
      </c>
      <c r="E41" s="2">
        <v>20</v>
      </c>
      <c r="F41" s="64"/>
      <c r="G41" s="20" t="str">
        <f t="shared" ref="G41:G42" si="5">IF(F41="","",VLOOKUP(F41,$C$3:$E$26,2,FALSE))</f>
        <v/>
      </c>
      <c r="H41" s="79"/>
      <c r="I41" s="79"/>
      <c r="J41" s="79"/>
      <c r="K41" s="79"/>
      <c r="L41" s="79"/>
      <c r="M41" s="79"/>
      <c r="N41" s="79"/>
      <c r="O41" s="19" t="str">
        <f>IF(H41="","",SUMPRODUCT(--(H41:N41&gt;H42:N42)))</f>
        <v/>
      </c>
      <c r="P41" s="49"/>
      <c r="Q41" s="100" t="str">
        <f>IF(O41="","",IF(O41&gt;O42,G41,G42))</f>
        <v/>
      </c>
      <c r="R41" s="101"/>
      <c r="S41" s="101"/>
      <c r="T41" s="101"/>
      <c r="U41" s="101"/>
      <c r="V41" s="101"/>
      <c r="W41" s="101"/>
      <c r="X41" s="101"/>
      <c r="Y41" s="19" t="str">
        <f>IF(R40="","",SUMPRODUCT(--(R40:X40&lt;R41:X41)))</f>
        <v/>
      </c>
      <c r="AI41" s="34"/>
      <c r="AJ41" s="102"/>
      <c r="BE41" s="52"/>
      <c r="BF41" s="48"/>
    </row>
    <row r="42" spans="2:58" ht="16.5" thickBot="1">
      <c r="B42" s="65" t="s">
        <v>112</v>
      </c>
      <c r="C42" s="65">
        <v>40</v>
      </c>
      <c r="D42" s="30" t="e">
        <f>IF(#REF!="","",#REF!)</f>
        <v>#REF!</v>
      </c>
      <c r="E42" s="2">
        <v>21</v>
      </c>
      <c r="F42" s="64"/>
      <c r="G42" s="20" t="str">
        <f t="shared" si="5"/>
        <v/>
      </c>
      <c r="H42" s="79"/>
      <c r="I42" s="79"/>
      <c r="J42" s="79"/>
      <c r="K42" s="79"/>
      <c r="L42" s="79"/>
      <c r="M42" s="79"/>
      <c r="N42" s="79"/>
      <c r="O42" s="19" t="str">
        <f>IF(H41="","",SUMPRODUCT(--(H41:N41&lt;H42:N42)))</f>
        <v/>
      </c>
      <c r="P42" s="49"/>
      <c r="Z42" s="102"/>
      <c r="AI42" s="34"/>
      <c r="AJ42" s="102"/>
      <c r="BE42" s="52"/>
      <c r="BF42" s="48"/>
    </row>
    <row r="43" spans="2:58" ht="15.75">
      <c r="B43" s="63" t="s">
        <v>113</v>
      </c>
      <c r="C43" s="238">
        <v>41</v>
      </c>
      <c r="D43" s="25" t="e">
        <f>IF(#REF!="","",#REF!)</f>
        <v>#REF!</v>
      </c>
      <c r="F43" s="179"/>
      <c r="G43" s="39"/>
      <c r="H43" s="40"/>
      <c r="I43" s="40"/>
      <c r="J43" s="40"/>
      <c r="K43" s="40"/>
      <c r="L43" s="40"/>
      <c r="M43" s="40"/>
      <c r="N43" s="40"/>
      <c r="O43" s="41"/>
      <c r="P43" s="49"/>
      <c r="Z43" s="102"/>
      <c r="AA43" s="122" t="str">
        <f>IF(Y40="","",IF(Y40&gt;Y41,Q40,Q41))</f>
        <v/>
      </c>
      <c r="AB43" s="101"/>
      <c r="AC43" s="101"/>
      <c r="AD43" s="101"/>
      <c r="AE43" s="101"/>
      <c r="AF43" s="101"/>
      <c r="AG43" s="101"/>
      <c r="AH43" s="101"/>
      <c r="AI43" s="19" t="str">
        <f>IF(AB43="","",SUMPRODUCT(--(AB43:AH43&gt;AB44:AH44)))</f>
        <v/>
      </c>
      <c r="BE43" s="52"/>
      <c r="BF43" s="48"/>
    </row>
    <row r="44" spans="2:58" ht="16.5" thickBot="1">
      <c r="B44" s="65" t="s">
        <v>114</v>
      </c>
      <c r="C44" s="65">
        <v>42</v>
      </c>
      <c r="D44" s="26" t="e">
        <f>IF(#REF!="","",#REF!)</f>
        <v>#REF!</v>
      </c>
      <c r="F44" s="179"/>
      <c r="G44" s="39"/>
      <c r="H44" s="40"/>
      <c r="I44" s="40"/>
      <c r="J44" s="40"/>
      <c r="K44" s="40"/>
      <c r="L44" s="40"/>
      <c r="M44" s="40"/>
      <c r="N44" s="40"/>
      <c r="O44" s="41"/>
      <c r="P44" s="49"/>
      <c r="Z44" s="108"/>
      <c r="AA44" s="122" t="str">
        <f>IF(Y46="","",IF(Y46&gt;Y47,Q46,Q47))</f>
        <v/>
      </c>
      <c r="AB44" s="101"/>
      <c r="AC44" s="101"/>
      <c r="AD44" s="101"/>
      <c r="AE44" s="101"/>
      <c r="AF44" s="101"/>
      <c r="AG44" s="101"/>
      <c r="AH44" s="101"/>
      <c r="AI44" s="19" t="str">
        <f>IF(AB43="","",SUMPRODUCT(--(AB43:AH43&lt;AB44:AH44)))</f>
        <v/>
      </c>
      <c r="BE44" s="52"/>
      <c r="BF44" s="48"/>
    </row>
    <row r="45" spans="2:58" ht="15.75">
      <c r="B45" s="63" t="s">
        <v>115</v>
      </c>
      <c r="C45" s="238">
        <v>43</v>
      </c>
      <c r="D45" s="29" t="e">
        <f>IF(#REF!="","",#REF!)</f>
        <v>#REF!</v>
      </c>
      <c r="E45" s="2">
        <v>22</v>
      </c>
      <c r="F45" s="64"/>
      <c r="G45" s="20" t="str">
        <f>IF(F45="","",VLOOKUP(F45,$C$3:$E$26,2,FALSE))</f>
        <v/>
      </c>
      <c r="H45" s="79"/>
      <c r="I45" s="79"/>
      <c r="J45" s="79"/>
      <c r="K45" s="79"/>
      <c r="L45" s="79"/>
      <c r="M45" s="79"/>
      <c r="N45" s="79"/>
      <c r="O45" s="19" t="str">
        <f>IF(H45="","",SUMPRODUCT(--(H45:N45&gt;H46:N46)))</f>
        <v/>
      </c>
      <c r="P45" s="49"/>
      <c r="Y45" s="34"/>
      <c r="Z45" s="102"/>
      <c r="BE45" s="52"/>
      <c r="BF45" s="48"/>
    </row>
    <row r="46" spans="2:58" ht="16.5" thickBot="1">
      <c r="B46" s="65" t="s">
        <v>116</v>
      </c>
      <c r="C46" s="65">
        <v>44</v>
      </c>
      <c r="D46" s="30" t="e">
        <f>IF(#REF!="","",#REF!)</f>
        <v>#REF!</v>
      </c>
      <c r="E46" s="2">
        <v>23</v>
      </c>
      <c r="F46" s="64"/>
      <c r="G46" s="20" t="str">
        <f t="shared" ref="G46" si="6">IF(F46="","",VLOOKUP(F46,$C$3:$E$26,2,FALSE))</f>
        <v/>
      </c>
      <c r="H46" s="79"/>
      <c r="I46" s="79"/>
      <c r="J46" s="79"/>
      <c r="K46" s="79"/>
      <c r="L46" s="79"/>
      <c r="M46" s="79"/>
      <c r="N46" s="79"/>
      <c r="O46" s="19" t="str">
        <f>IF(H45="","",SUMPRODUCT(--(H45:N45&lt;H46:N46)))</f>
        <v/>
      </c>
      <c r="P46" s="49"/>
      <c r="Q46" s="100" t="str">
        <f>IF(O45="","",IF(O45&gt;O46,G45,G46))</f>
        <v/>
      </c>
      <c r="R46" s="101"/>
      <c r="S46" s="101"/>
      <c r="T46" s="101"/>
      <c r="U46" s="101"/>
      <c r="V46" s="101"/>
      <c r="W46" s="101"/>
      <c r="X46" s="101"/>
      <c r="Y46" s="19" t="str">
        <f>IF(R46="","",SUMPRODUCT(--(R46:X46&gt;R47:X47)))</f>
        <v/>
      </c>
      <c r="BE46" s="52"/>
      <c r="BF46" s="48"/>
    </row>
    <row r="47" spans="2:58" ht="15.75">
      <c r="B47" s="63" t="s">
        <v>117</v>
      </c>
      <c r="C47" s="238">
        <v>45</v>
      </c>
      <c r="D47" s="25" t="e">
        <f>IF(#REF!="","",#REF!)</f>
        <v>#REF!</v>
      </c>
      <c r="F47" s="179"/>
      <c r="G47" s="39"/>
      <c r="H47" s="87"/>
      <c r="I47" s="87"/>
      <c r="J47" s="87"/>
      <c r="K47" s="87"/>
      <c r="L47" s="87"/>
      <c r="M47" s="87"/>
      <c r="N47" s="87"/>
      <c r="O47" s="90"/>
      <c r="P47" s="89"/>
      <c r="Q47" s="100" t="str">
        <f>G48</f>
        <v/>
      </c>
      <c r="R47" s="101"/>
      <c r="S47" s="101"/>
      <c r="T47" s="101"/>
      <c r="U47" s="101"/>
      <c r="V47" s="101"/>
      <c r="W47" s="101"/>
      <c r="X47" s="101"/>
      <c r="Y47" s="19" t="str">
        <f>IF(R46="","",SUMPRODUCT(--(R46:X46&lt;R47:X47)))</f>
        <v/>
      </c>
      <c r="BE47" s="52"/>
      <c r="BF47" s="48"/>
    </row>
    <row r="48" spans="2:58" ht="16.5" thickBot="1">
      <c r="B48" s="65" t="s">
        <v>118</v>
      </c>
      <c r="C48" s="65">
        <v>46</v>
      </c>
      <c r="D48" s="26" t="e">
        <f>IF(#REF!="","",#REF!)</f>
        <v>#REF!</v>
      </c>
      <c r="E48" s="2">
        <v>24</v>
      </c>
      <c r="F48" s="64"/>
      <c r="G48" s="95" t="str">
        <f>IF(F48="","",VLOOKUP(F48,$C$3:$E$26,2,FALSE))</f>
        <v/>
      </c>
      <c r="H48" s="40"/>
      <c r="I48" s="40"/>
      <c r="J48" s="40"/>
      <c r="K48" s="40"/>
      <c r="L48" s="40"/>
      <c r="M48" s="40"/>
      <c r="N48" s="40"/>
      <c r="O48" s="41"/>
      <c r="P48" s="49"/>
      <c r="BE48" s="52"/>
      <c r="BF48" s="48"/>
    </row>
    <row r="49" spans="2:67" ht="15.75">
      <c r="B49" s="63" t="s">
        <v>119</v>
      </c>
      <c r="C49" s="238">
        <v>47</v>
      </c>
      <c r="D49" s="29" t="e">
        <f>IF(#REF!="","",#REF!)</f>
        <v>#REF!</v>
      </c>
      <c r="F49" s="82"/>
      <c r="G49" s="39"/>
      <c r="H49" s="40"/>
      <c r="I49" s="40"/>
      <c r="J49" s="40"/>
      <c r="K49" s="40"/>
      <c r="L49" s="40"/>
      <c r="M49" s="40"/>
      <c r="N49" s="40"/>
      <c r="O49" s="41"/>
      <c r="P49" s="42"/>
      <c r="BD49" s="34"/>
      <c r="BE49" s="214"/>
      <c r="BF49" s="48"/>
      <c r="BG49" s="123" t="str">
        <f>IF(BD25="","",IF(BD25&gt;BD26,AV25,AV26))</f>
        <v/>
      </c>
      <c r="BH49" s="101"/>
      <c r="BI49" s="101"/>
      <c r="BJ49" s="101"/>
      <c r="BK49" s="101"/>
      <c r="BL49" s="101"/>
      <c r="BM49" s="101"/>
      <c r="BN49" s="101"/>
      <c r="BO49" s="19" t="str">
        <f>IF(BH49="","",SUMPRODUCT(--(BH49:BN49&gt;BH50:BN50)))</f>
        <v/>
      </c>
    </row>
    <row r="50" spans="2:67" ht="16.5" thickBot="1">
      <c r="B50" s="65" t="s">
        <v>120</v>
      </c>
      <c r="C50" s="65">
        <v>48</v>
      </c>
      <c r="D50" s="30" t="e">
        <f>IF(#REF!="","",#REF!)</f>
        <v>#REF!</v>
      </c>
      <c r="G50"/>
      <c r="H50"/>
      <c r="I50"/>
      <c r="J50"/>
      <c r="K50"/>
      <c r="L50"/>
      <c r="M50"/>
      <c r="N50"/>
      <c r="O50"/>
      <c r="BE50" s="52"/>
      <c r="BF50" s="54"/>
      <c r="BG50" s="211" t="str">
        <f>IF(BD73="","",IF(BD73&gt;BD74,AV73,AV74))</f>
        <v/>
      </c>
      <c r="BH50" s="101"/>
      <c r="BI50" s="101"/>
      <c r="BJ50" s="101"/>
      <c r="BK50" s="101"/>
      <c r="BL50" s="101"/>
      <c r="BM50" s="101"/>
      <c r="BN50" s="101"/>
      <c r="BO50" s="19" t="str">
        <f>IF(BH49="","",SUMPRODUCT(--(BH49:BN49&lt;BH50:BN50)))</f>
        <v/>
      </c>
    </row>
    <row r="51" spans="2:67" ht="15.75">
      <c r="C51" s="42"/>
      <c r="D51" s="42"/>
      <c r="E51" s="2">
        <f>IF(E3="","",E3+24)</f>
        <v>25</v>
      </c>
      <c r="F51" s="63"/>
      <c r="G51" s="95" t="str">
        <f>IF(F51="","",VLOOKUP(F51,$C$3:$E$26,2,FALSE))</f>
        <v/>
      </c>
      <c r="H51" s="83"/>
      <c r="I51" s="84"/>
      <c r="J51" s="84"/>
      <c r="K51" s="84"/>
      <c r="L51" s="84"/>
      <c r="M51" s="84"/>
      <c r="N51" s="84"/>
      <c r="O51" s="85"/>
      <c r="P51" s="49"/>
      <c r="BE51" s="52"/>
      <c r="BF51" s="53"/>
      <c r="BG51" s="74"/>
      <c r="BH51" s="74"/>
      <c r="BI51" s="74"/>
      <c r="BJ51" s="74"/>
      <c r="BK51" s="74"/>
      <c r="BL51" s="74"/>
      <c r="BM51" s="74"/>
      <c r="BN51" s="74"/>
      <c r="BO51" s="74"/>
    </row>
    <row r="52" spans="2:67" ht="15.75">
      <c r="E52" s="2" t="str">
        <f t="shared" ref="E52:E96" si="7">IF(E4="","",E4+24)</f>
        <v/>
      </c>
      <c r="F52" s="78"/>
      <c r="G52" s="39"/>
      <c r="H52" s="40"/>
      <c r="I52" s="40"/>
      <c r="J52" s="40"/>
      <c r="K52" s="40"/>
      <c r="L52" s="40"/>
      <c r="M52" s="40"/>
      <c r="N52" s="40"/>
      <c r="O52" s="41"/>
      <c r="P52" s="86"/>
      <c r="Q52" s="100" t="str">
        <f>G51</f>
        <v/>
      </c>
      <c r="R52" s="101"/>
      <c r="S52" s="101"/>
      <c r="T52" s="101"/>
      <c r="U52" s="101"/>
      <c r="V52" s="101"/>
      <c r="W52" s="101"/>
      <c r="X52" s="101"/>
      <c r="Y52" s="19" t="str">
        <f>IF(R52="","",SUMPRODUCT(--(R52:X52&gt;R53:X53)))</f>
        <v/>
      </c>
      <c r="BE52" s="52"/>
      <c r="BF52" s="53"/>
      <c r="BG52" s="74"/>
      <c r="BH52" s="74"/>
      <c r="BI52" s="74"/>
      <c r="BJ52" s="74"/>
      <c r="BK52" s="74"/>
      <c r="BL52" s="74"/>
      <c r="BM52" s="74"/>
      <c r="BN52" s="74"/>
      <c r="BO52" s="74"/>
    </row>
    <row r="53" spans="2:67" ht="15.75">
      <c r="E53" s="2">
        <f t="shared" si="7"/>
        <v>26</v>
      </c>
      <c r="F53" s="64"/>
      <c r="G53" s="20" t="str">
        <f>IF(F53="","",VLOOKUP(F53,$C$3:$E$26,2,FALSE))</f>
        <v/>
      </c>
      <c r="H53" s="79"/>
      <c r="I53" s="79"/>
      <c r="J53" s="79"/>
      <c r="K53" s="79"/>
      <c r="L53" s="79"/>
      <c r="M53" s="79"/>
      <c r="N53" s="79"/>
      <c r="O53" s="19" t="str">
        <f>IF(H53="","",SUMPRODUCT(--(H53:N53&gt;H54:N54)))</f>
        <v/>
      </c>
      <c r="P53" s="49"/>
      <c r="Q53" s="100" t="str">
        <f>IF(O53="","",IF(O53&gt;O54,G53,G54))</f>
        <v/>
      </c>
      <c r="R53" s="101"/>
      <c r="S53" s="101"/>
      <c r="T53" s="101"/>
      <c r="U53" s="101"/>
      <c r="V53" s="101"/>
      <c r="W53" s="101"/>
      <c r="X53" s="101"/>
      <c r="Y53" s="19" t="str">
        <f>IF(R52="","",SUMPRODUCT(--(R52:X52&lt;R53:X53)))</f>
        <v/>
      </c>
      <c r="BE53" s="52"/>
      <c r="BF53" s="53"/>
      <c r="BG53" s="74"/>
      <c r="BH53" s="74"/>
      <c r="BI53" s="74"/>
      <c r="BJ53" s="74"/>
      <c r="BK53" s="74"/>
      <c r="BL53" s="74"/>
      <c r="BM53" s="74"/>
      <c r="BN53" s="74"/>
      <c r="BO53" s="74"/>
    </row>
    <row r="54" spans="2:67" ht="15.75">
      <c r="E54" s="2">
        <f t="shared" si="7"/>
        <v>27</v>
      </c>
      <c r="F54" s="64"/>
      <c r="G54" s="20" t="str">
        <f>IF(F54="","",VLOOKUP(F54,$C$3:$E$26,2,FALSE))</f>
        <v/>
      </c>
      <c r="H54" s="79"/>
      <c r="I54" s="79"/>
      <c r="J54" s="79"/>
      <c r="K54" s="79"/>
      <c r="L54" s="79"/>
      <c r="M54" s="79"/>
      <c r="N54" s="79"/>
      <c r="O54" s="19" t="str">
        <f>IF(H53="","",SUMPRODUCT(--(H53:N53&lt;H54:N54)))</f>
        <v/>
      </c>
      <c r="P54" s="49"/>
      <c r="Y54" s="34"/>
      <c r="Z54" s="102"/>
      <c r="BE54" s="52"/>
      <c r="BF54" s="53"/>
      <c r="BG54" s="58" t="s">
        <v>56</v>
      </c>
      <c r="BH54" s="74"/>
      <c r="BI54" s="74"/>
      <c r="BJ54" s="74"/>
      <c r="BK54" s="74"/>
      <c r="BL54" s="74"/>
      <c r="BM54" s="74"/>
      <c r="BN54" s="74"/>
      <c r="BO54" s="74"/>
    </row>
    <row r="55" spans="2:67">
      <c r="C55" s="42"/>
      <c r="D55" s="42"/>
      <c r="E55" s="2" t="str">
        <f t="shared" si="7"/>
        <v/>
      </c>
      <c r="F55" s="179"/>
      <c r="G55" s="39"/>
      <c r="H55" s="40"/>
      <c r="I55" s="40"/>
      <c r="J55" s="40"/>
      <c r="K55" s="40"/>
      <c r="L55" s="40"/>
      <c r="M55" s="40"/>
      <c r="N55" s="40"/>
      <c r="O55" s="41"/>
      <c r="P55" s="49"/>
      <c r="Z55" s="102"/>
      <c r="AA55" s="122" t="str">
        <f>IF(Y52="","",IF(Y52&gt;Y53,Q52,Q53))</f>
        <v/>
      </c>
      <c r="AB55" s="101"/>
      <c r="AC55" s="101"/>
      <c r="AD55" s="101"/>
      <c r="AE55" s="101"/>
      <c r="AF55" s="101"/>
      <c r="AG55" s="101"/>
      <c r="AH55" s="101"/>
      <c r="AI55" s="19" t="str">
        <f>IF(AB55="","",SUMPRODUCT(--(AB55:AH55&gt;AB56:AH56)))</f>
        <v/>
      </c>
      <c r="BE55" s="52"/>
      <c r="BF55" s="53"/>
      <c r="BG55" s="74"/>
      <c r="BH55" s="74"/>
      <c r="BI55" s="74"/>
      <c r="BJ55" s="74"/>
      <c r="BK55" s="74"/>
      <c r="BL55" s="74"/>
      <c r="BM55" s="74"/>
      <c r="BN55" s="74"/>
      <c r="BO55" s="74"/>
    </row>
    <row r="56" spans="2:67">
      <c r="E56" s="2" t="str">
        <f t="shared" si="7"/>
        <v/>
      </c>
      <c r="F56" s="179"/>
      <c r="G56" s="39"/>
      <c r="H56" s="40"/>
      <c r="I56" s="40"/>
      <c r="J56" s="40"/>
      <c r="K56" s="40"/>
      <c r="L56" s="40"/>
      <c r="M56" s="40"/>
      <c r="N56" s="40"/>
      <c r="O56" s="41"/>
      <c r="P56" s="49"/>
      <c r="Z56" s="108"/>
      <c r="AA56" s="122" t="str">
        <f>IF(Y58="","",IF(Y58&gt;Y59,Q58,Q59))</f>
        <v/>
      </c>
      <c r="AB56" s="101"/>
      <c r="AC56" s="101"/>
      <c r="AD56" s="101"/>
      <c r="AE56" s="101"/>
      <c r="AF56" s="101"/>
      <c r="AG56" s="101"/>
      <c r="AH56" s="101"/>
      <c r="AI56" s="19" t="str">
        <f>IF(AB55="","",SUMPRODUCT(--(AB55:AH55&lt;AB56:AH56)))</f>
        <v/>
      </c>
      <c r="BE56" s="52"/>
      <c r="BF56" s="53"/>
      <c r="BG56" s="74"/>
      <c r="BH56" s="74"/>
      <c r="BI56" s="74"/>
      <c r="BJ56" s="74"/>
      <c r="BK56" s="74"/>
      <c r="BL56" s="74"/>
      <c r="BM56" s="74"/>
      <c r="BN56" s="74"/>
      <c r="BO56" s="74"/>
    </row>
    <row r="57" spans="2:67" ht="15.75">
      <c r="E57" s="2">
        <f t="shared" si="7"/>
        <v>28</v>
      </c>
      <c r="F57" s="64"/>
      <c r="G57" s="20" t="str">
        <f t="shared" ref="G57:G58" si="8">IF(F57="","",VLOOKUP(F57,$C$3:$E$26,2,FALSE))</f>
        <v/>
      </c>
      <c r="H57" s="79"/>
      <c r="I57" s="79"/>
      <c r="J57" s="79"/>
      <c r="K57" s="79"/>
      <c r="L57" s="79"/>
      <c r="M57" s="79"/>
      <c r="N57" s="79"/>
      <c r="O57" s="19" t="str">
        <f>IF(H57="","",SUMPRODUCT(--(H57:N57&gt;H58:N58)))</f>
        <v/>
      </c>
      <c r="P57" s="49"/>
      <c r="Z57" s="102"/>
      <c r="AI57" s="34"/>
      <c r="AJ57" s="102"/>
      <c r="BE57" s="52"/>
      <c r="BF57" s="53"/>
      <c r="BG57" s="74"/>
      <c r="BH57" s="74"/>
      <c r="BI57" s="74"/>
      <c r="BJ57" s="74"/>
      <c r="BK57" s="74"/>
      <c r="BL57" s="74"/>
      <c r="BM57" s="74"/>
      <c r="BN57" s="74"/>
      <c r="BO57" s="74"/>
    </row>
    <row r="58" spans="2:67" ht="15.75">
      <c r="E58" s="2">
        <f t="shared" si="7"/>
        <v>29</v>
      </c>
      <c r="F58" s="64"/>
      <c r="G58" s="20" t="str">
        <f t="shared" si="8"/>
        <v/>
      </c>
      <c r="H58" s="79"/>
      <c r="I58" s="79"/>
      <c r="J58" s="79"/>
      <c r="K58" s="79"/>
      <c r="L58" s="79"/>
      <c r="M58" s="79"/>
      <c r="N58" s="79"/>
      <c r="O58" s="19" t="str">
        <f>IF(H57="","",SUMPRODUCT(--(H57:N57&lt;H58:N58)))</f>
        <v/>
      </c>
      <c r="P58" s="49"/>
      <c r="Q58" s="100" t="str">
        <f>IF(O57="","",IF(O57&gt;O58,G57,G58))</f>
        <v/>
      </c>
      <c r="R58" s="101"/>
      <c r="S58" s="101"/>
      <c r="T58" s="101"/>
      <c r="U58" s="101"/>
      <c r="V58" s="101"/>
      <c r="W58" s="101"/>
      <c r="X58" s="101"/>
      <c r="Y58" s="19" t="str">
        <f>IF(R58="","",SUMPRODUCT(--(R58:X58&gt;R59:X59)))</f>
        <v/>
      </c>
      <c r="AI58" s="34"/>
      <c r="AJ58" s="102"/>
      <c r="BE58" s="52"/>
      <c r="BF58" s="86"/>
      <c r="BG58" s="124" t="str">
        <f>IF(BD25="","",IF(BD25&lt;BD26,AV25,AV26))</f>
        <v/>
      </c>
      <c r="BH58" s="101"/>
      <c r="BI58" s="101"/>
      <c r="BJ58" s="101"/>
      <c r="BK58" s="101"/>
      <c r="BL58" s="101"/>
      <c r="BM58" s="101"/>
      <c r="BN58" s="101"/>
      <c r="BO58" s="19" t="str">
        <f>IF(BH58="","",SUMPRODUCT(--(BH58:BN58&gt;BH59:BN59)))</f>
        <v/>
      </c>
    </row>
    <row r="59" spans="2:67">
      <c r="C59" s="42"/>
      <c r="D59" s="42"/>
      <c r="E59" s="2" t="str">
        <f t="shared" si="7"/>
        <v/>
      </c>
      <c r="F59" s="179"/>
      <c r="G59" s="39"/>
      <c r="H59" s="87"/>
      <c r="I59" s="87"/>
      <c r="J59" s="87"/>
      <c r="K59" s="87"/>
      <c r="L59" s="87"/>
      <c r="M59" s="87"/>
      <c r="N59" s="87"/>
      <c r="O59" s="88"/>
      <c r="P59" s="89"/>
      <c r="Q59" s="100" t="str">
        <f>G60</f>
        <v/>
      </c>
      <c r="R59" s="101"/>
      <c r="S59" s="101"/>
      <c r="T59" s="101"/>
      <c r="U59" s="101"/>
      <c r="V59" s="101"/>
      <c r="W59" s="101"/>
      <c r="X59" s="101"/>
      <c r="Y59" s="19" t="str">
        <f>IF(R58="","",SUMPRODUCT(--(R58:X58&lt;R59:X59)))</f>
        <v/>
      </c>
      <c r="AJ59" s="102"/>
      <c r="BE59" s="52"/>
      <c r="BF59" s="49"/>
      <c r="BG59" s="124" t="str">
        <f>IF(BD73="","",IF(BD73&lt;BD74,AV73,AV74))</f>
        <v/>
      </c>
      <c r="BH59" s="101"/>
      <c r="BI59" s="101"/>
      <c r="BJ59" s="101"/>
      <c r="BK59" s="101"/>
      <c r="BL59" s="101"/>
      <c r="BM59" s="101"/>
      <c r="BN59" s="101"/>
      <c r="BO59" s="19" t="str">
        <f>IF(BH58="","",SUMPRODUCT(--(BH58:BN58&lt;BH59:BN59)))</f>
        <v/>
      </c>
    </row>
    <row r="60" spans="2:67" ht="15.75">
      <c r="E60" s="2">
        <f t="shared" si="7"/>
        <v>30</v>
      </c>
      <c r="F60" s="64"/>
      <c r="G60" s="95" t="str">
        <f>IF(F60="","",VLOOKUP(F60,$C$3:$E$26,2,FALSE))</f>
        <v/>
      </c>
      <c r="H60" s="40"/>
      <c r="I60" s="40"/>
      <c r="J60" s="40"/>
      <c r="K60" s="40"/>
      <c r="L60" s="40"/>
      <c r="M60" s="40"/>
      <c r="N60" s="40"/>
      <c r="O60" s="41"/>
      <c r="P60" s="49"/>
      <c r="AJ60" s="102"/>
      <c r="BE60" s="52"/>
      <c r="BF60" s="48"/>
    </row>
    <row r="61" spans="2:67">
      <c r="E61" s="2" t="str">
        <f t="shared" si="7"/>
        <v/>
      </c>
      <c r="F61" s="179"/>
      <c r="G61" s="39"/>
      <c r="H61" s="40"/>
      <c r="I61" s="40"/>
      <c r="J61" s="40"/>
      <c r="K61" s="40"/>
      <c r="L61" s="40"/>
      <c r="M61" s="40"/>
      <c r="N61" s="40"/>
      <c r="O61" s="41"/>
      <c r="P61" s="49"/>
      <c r="Y61" s="34"/>
      <c r="AJ61" s="102"/>
      <c r="AK61" s="121" t="str">
        <f>IF(AI55="","",IF(AI55&gt;AI56,AA55,AA56))</f>
        <v/>
      </c>
      <c r="AL61" s="101"/>
      <c r="AM61" s="101"/>
      <c r="AN61" s="101"/>
      <c r="AO61" s="101"/>
      <c r="AP61" s="101"/>
      <c r="AQ61" s="101"/>
      <c r="AR61" s="101"/>
      <c r="AS61" s="19" t="str">
        <f>IF(AL61="","",SUMPRODUCT(--(AL61:AR61&gt;AL62:AR62)))</f>
        <v/>
      </c>
      <c r="AT61" s="41"/>
      <c r="BE61" s="52"/>
      <c r="BF61" s="48"/>
    </row>
    <row r="62" spans="2:67">
      <c r="E62" s="2" t="str">
        <f t="shared" si="7"/>
        <v/>
      </c>
      <c r="F62" s="179"/>
      <c r="G62" s="39"/>
      <c r="H62" s="40"/>
      <c r="I62" s="40"/>
      <c r="J62" s="40"/>
      <c r="K62" s="40"/>
      <c r="L62" s="40"/>
      <c r="M62" s="40"/>
      <c r="N62" s="40"/>
      <c r="O62" s="41"/>
      <c r="P62" s="49"/>
      <c r="Y62" s="34"/>
      <c r="AJ62" s="108"/>
      <c r="AK62" s="121" t="str">
        <f>IF(AI67="","",IF(AI67&gt;AI68,AA67,AA68))</f>
        <v/>
      </c>
      <c r="AL62" s="101"/>
      <c r="AM62" s="101"/>
      <c r="AN62" s="101"/>
      <c r="AO62" s="101"/>
      <c r="AP62" s="101"/>
      <c r="AQ62" s="101"/>
      <c r="AR62" s="101"/>
      <c r="AS62" s="19" t="str">
        <f>IF(AL61="","",SUMPRODUCT(--(AL61:AR61&lt;AL62:AR62)))</f>
        <v/>
      </c>
      <c r="AT62" s="41"/>
      <c r="BE62" s="52"/>
      <c r="BF62" s="48"/>
    </row>
    <row r="63" spans="2:67" ht="15.75">
      <c r="E63" s="2">
        <f t="shared" si="7"/>
        <v>31</v>
      </c>
      <c r="F63" s="64"/>
      <c r="G63" s="95" t="str">
        <f>IF(F63="","",VLOOKUP(F63,$C$3:$E$26,2,FALSE))</f>
        <v/>
      </c>
      <c r="H63" s="40"/>
      <c r="I63" s="40"/>
      <c r="J63" s="40"/>
      <c r="K63" s="40"/>
      <c r="L63" s="40"/>
      <c r="M63" s="40"/>
      <c r="N63" s="40"/>
      <c r="O63" s="41"/>
      <c r="P63" s="49"/>
      <c r="AJ63" s="102"/>
      <c r="AS63" s="105"/>
      <c r="BE63" s="52"/>
      <c r="BF63" s="48"/>
    </row>
    <row r="64" spans="2:67">
      <c r="E64" s="2" t="str">
        <f t="shared" si="7"/>
        <v/>
      </c>
      <c r="F64" s="179"/>
      <c r="G64" s="39"/>
      <c r="H64" s="87"/>
      <c r="I64" s="87"/>
      <c r="J64" s="87"/>
      <c r="K64" s="87"/>
      <c r="L64" s="87"/>
      <c r="M64" s="87"/>
      <c r="N64" s="87"/>
      <c r="O64" s="90"/>
      <c r="P64" s="86"/>
      <c r="Q64" s="100" t="str">
        <f>G63</f>
        <v/>
      </c>
      <c r="R64" s="101"/>
      <c r="S64" s="101"/>
      <c r="T64" s="101"/>
      <c r="U64" s="101"/>
      <c r="V64" s="101"/>
      <c r="W64" s="101"/>
      <c r="X64" s="101"/>
      <c r="Y64" s="19" t="str">
        <f>IF(R64="","",SUMPRODUCT(--(R64:X64&gt;R65:X65)))</f>
        <v/>
      </c>
      <c r="AJ64" s="102"/>
      <c r="AS64" s="106"/>
      <c r="BE64" s="52"/>
      <c r="BF64" s="48"/>
    </row>
    <row r="65" spans="5:58" ht="15.75">
      <c r="E65" s="2">
        <f t="shared" si="7"/>
        <v>32</v>
      </c>
      <c r="F65" s="64"/>
      <c r="G65" s="20" t="str">
        <f t="shared" ref="G65:G66" si="9">IF(F65="","",VLOOKUP(F65,$C$3:$E$26,2,FALSE))</f>
        <v/>
      </c>
      <c r="H65" s="79"/>
      <c r="I65" s="79"/>
      <c r="J65" s="79"/>
      <c r="K65" s="79"/>
      <c r="L65" s="79"/>
      <c r="M65" s="79"/>
      <c r="N65" s="79"/>
      <c r="O65" s="19" t="str">
        <f>IF(H65="","",SUMPRODUCT(--(H65:N65&gt;H66:N66)))</f>
        <v/>
      </c>
      <c r="P65" s="49"/>
      <c r="Q65" s="100" t="str">
        <f>IF(O65="","",IF(O65&gt;O66,G65,G66))</f>
        <v/>
      </c>
      <c r="R65" s="101"/>
      <c r="S65" s="101"/>
      <c r="T65" s="101"/>
      <c r="U65" s="101"/>
      <c r="V65" s="101"/>
      <c r="W65" s="101"/>
      <c r="X65" s="101"/>
      <c r="Y65" s="19" t="str">
        <f>IF(R64="","",SUMPRODUCT(--(R64:X64&lt;R65:X65)))</f>
        <v/>
      </c>
      <c r="AJ65" s="102"/>
      <c r="AS65" s="106"/>
      <c r="BD65" s="34"/>
      <c r="BE65" s="52"/>
      <c r="BF65" s="48"/>
    </row>
    <row r="66" spans="5:58" ht="15.75">
      <c r="E66" s="2">
        <f t="shared" si="7"/>
        <v>33</v>
      </c>
      <c r="F66" s="64"/>
      <c r="G66" s="20" t="str">
        <f t="shared" si="9"/>
        <v/>
      </c>
      <c r="H66" s="79"/>
      <c r="I66" s="79"/>
      <c r="J66" s="79"/>
      <c r="K66" s="79"/>
      <c r="L66" s="79"/>
      <c r="M66" s="79"/>
      <c r="N66" s="79"/>
      <c r="O66" s="19" t="str">
        <f>IF(H65="","",SUMPRODUCT(--(H65:N65&lt;H66:N66)))</f>
        <v/>
      </c>
      <c r="P66" s="49"/>
      <c r="Z66" s="102"/>
      <c r="AJ66" s="102"/>
      <c r="AS66" s="106"/>
      <c r="BD66" s="34"/>
      <c r="BE66" s="52"/>
      <c r="BF66" s="48"/>
    </row>
    <row r="67" spans="5:58">
      <c r="E67" s="2" t="str">
        <f t="shared" si="7"/>
        <v/>
      </c>
      <c r="F67" s="179"/>
      <c r="G67" s="39"/>
      <c r="H67" s="40"/>
      <c r="I67" s="40"/>
      <c r="J67" s="40"/>
      <c r="K67" s="40"/>
      <c r="L67" s="40"/>
      <c r="M67" s="40"/>
      <c r="N67" s="40"/>
      <c r="O67" s="41"/>
      <c r="P67" s="49"/>
      <c r="Z67" s="102"/>
      <c r="AA67" s="122" t="str">
        <f>IF(Y64="","",IF(Y64&gt;Y65,Q64,Q65))</f>
        <v/>
      </c>
      <c r="AB67" s="101"/>
      <c r="AC67" s="101"/>
      <c r="AD67" s="101"/>
      <c r="AE67" s="101"/>
      <c r="AF67" s="101"/>
      <c r="AG67" s="101"/>
      <c r="AH67" s="101"/>
      <c r="AI67" s="19" t="str">
        <f>IF(AB67="","",SUMPRODUCT(--(AB67:AH67&gt;AB68:AH68)))</f>
        <v/>
      </c>
      <c r="AS67" s="106"/>
      <c r="BE67" s="52"/>
      <c r="BF67" s="48"/>
    </row>
    <row r="68" spans="5:58">
      <c r="E68" s="2" t="str">
        <f t="shared" si="7"/>
        <v/>
      </c>
      <c r="F68" s="179"/>
      <c r="G68" s="39"/>
      <c r="H68" s="40"/>
      <c r="I68" s="40"/>
      <c r="J68" s="40"/>
      <c r="K68" s="40"/>
      <c r="L68" s="40"/>
      <c r="M68" s="40"/>
      <c r="N68" s="40"/>
      <c r="O68" s="41"/>
      <c r="P68" s="49"/>
      <c r="Z68" s="108"/>
      <c r="AA68" s="122" t="str">
        <f>IF(Y70="","",IF(Y70&gt;Y71,Q70,Q71))</f>
        <v/>
      </c>
      <c r="AB68" s="101"/>
      <c r="AC68" s="101"/>
      <c r="AD68" s="101"/>
      <c r="AE68" s="101"/>
      <c r="AF68" s="101"/>
      <c r="AG68" s="101"/>
      <c r="AH68" s="101"/>
      <c r="AI68" s="19" t="str">
        <f>IF(AB67="","",SUMPRODUCT(--(AB67:AH67&lt;AB68:AH68)))</f>
        <v/>
      </c>
      <c r="AS68" s="106"/>
      <c r="BE68" s="52"/>
      <c r="BF68" s="48"/>
    </row>
    <row r="69" spans="5:58" ht="15.75">
      <c r="E69" s="2">
        <f t="shared" si="7"/>
        <v>34</v>
      </c>
      <c r="F69" s="64"/>
      <c r="G69" s="20" t="str">
        <f t="shared" ref="G69:G70" si="10">IF(F69="","",VLOOKUP(F69,$C$3:$E$26,2,FALSE))</f>
        <v/>
      </c>
      <c r="H69" s="79"/>
      <c r="I69" s="79"/>
      <c r="J69" s="79"/>
      <c r="K69" s="79"/>
      <c r="L69" s="79"/>
      <c r="M69" s="79"/>
      <c r="N69" s="79"/>
      <c r="O69" s="19" t="str">
        <f>IF(H69="","",SUMPRODUCT(--(H69:N69&gt;H70:N70)))</f>
        <v/>
      </c>
      <c r="P69" s="49"/>
      <c r="Y69" s="34"/>
      <c r="Z69" s="102"/>
      <c r="AS69" s="106"/>
      <c r="BE69" s="52"/>
      <c r="BF69" s="48"/>
    </row>
    <row r="70" spans="5:58" ht="15.75">
      <c r="E70" s="2">
        <f t="shared" si="7"/>
        <v>35</v>
      </c>
      <c r="F70" s="64"/>
      <c r="G70" s="20" t="str">
        <f t="shared" si="10"/>
        <v/>
      </c>
      <c r="H70" s="79"/>
      <c r="I70" s="79"/>
      <c r="J70" s="79"/>
      <c r="K70" s="79"/>
      <c r="L70" s="79"/>
      <c r="M70" s="79"/>
      <c r="N70" s="79"/>
      <c r="O70" s="19" t="str">
        <f>IF(H69="","",SUMPRODUCT(--(H69:N69&lt;H70:N70)))</f>
        <v/>
      </c>
      <c r="P70" s="49"/>
      <c r="Q70" s="100" t="str">
        <f>IF(O69="","",IF(O69&gt;O70,G69,G70))</f>
        <v/>
      </c>
      <c r="R70" s="101"/>
      <c r="S70" s="101"/>
      <c r="T70" s="101"/>
      <c r="U70" s="101"/>
      <c r="V70" s="101"/>
      <c r="W70" s="101"/>
      <c r="X70" s="101"/>
      <c r="Y70" s="19" t="str">
        <f>IF(R70="","",SUMPRODUCT(--(R70:X70&gt;R71:X71)))</f>
        <v/>
      </c>
      <c r="AS70" s="106"/>
      <c r="BE70" s="52"/>
      <c r="BF70" s="48"/>
    </row>
    <row r="71" spans="5:58">
      <c r="E71" s="2" t="str">
        <f t="shared" si="7"/>
        <v/>
      </c>
      <c r="F71" s="179"/>
      <c r="G71" s="39"/>
      <c r="H71" s="87"/>
      <c r="I71" s="87"/>
      <c r="J71" s="87"/>
      <c r="K71" s="87"/>
      <c r="L71" s="87"/>
      <c r="M71" s="87"/>
      <c r="N71" s="87"/>
      <c r="O71" s="90"/>
      <c r="P71" s="89"/>
      <c r="Q71" s="100" t="str">
        <f>G72</f>
        <v/>
      </c>
      <c r="R71" s="101"/>
      <c r="S71" s="101"/>
      <c r="T71" s="101"/>
      <c r="U71" s="101"/>
      <c r="V71" s="101"/>
      <c r="W71" s="101"/>
      <c r="X71" s="101"/>
      <c r="Y71" s="19" t="str">
        <f>IF(R70="","",SUMPRODUCT(--(R70:X70&lt;R71:X71)))</f>
        <v/>
      </c>
      <c r="AS71" s="106"/>
      <c r="BE71" s="52"/>
      <c r="BF71" s="48"/>
    </row>
    <row r="72" spans="5:58" ht="15.75">
      <c r="E72" s="2">
        <f t="shared" si="7"/>
        <v>36</v>
      </c>
      <c r="F72" s="64"/>
      <c r="G72" s="95" t="str">
        <f>IF(F72="","",VLOOKUP(F72,$C$3:$E$26,2,FALSE))</f>
        <v/>
      </c>
      <c r="H72" s="40"/>
      <c r="I72" s="40"/>
      <c r="J72" s="40"/>
      <c r="K72" s="40"/>
      <c r="L72" s="40"/>
      <c r="M72" s="40"/>
      <c r="N72" s="40"/>
      <c r="O72" s="41"/>
      <c r="P72" s="49"/>
      <c r="AS72" s="106"/>
      <c r="BE72" s="52"/>
      <c r="BF72" s="48"/>
    </row>
    <row r="73" spans="5:58">
      <c r="E73" s="2" t="str">
        <f t="shared" si="7"/>
        <v/>
      </c>
      <c r="F73" s="179"/>
      <c r="G73" s="39"/>
      <c r="H73" s="40"/>
      <c r="I73" s="40"/>
      <c r="J73" s="40"/>
      <c r="K73" s="40"/>
      <c r="L73" s="40"/>
      <c r="M73" s="40"/>
      <c r="N73" s="40"/>
      <c r="O73" s="41"/>
      <c r="P73" s="49"/>
      <c r="AI73" s="34"/>
      <c r="AS73" s="106"/>
      <c r="AV73" s="123" t="str">
        <f>IF(AS61="","",IF(AS61&gt;AS62,AK61,AK62))</f>
        <v/>
      </c>
      <c r="AW73" s="101"/>
      <c r="AX73" s="101"/>
      <c r="AY73" s="101"/>
      <c r="AZ73" s="101"/>
      <c r="BA73" s="101"/>
      <c r="BB73" s="101"/>
      <c r="BC73" s="101"/>
      <c r="BD73" s="213" t="str">
        <f>IF(AW73="","",SUMPRODUCT(--(AW73:BC73&gt;AW74:BC74)))</f>
        <v/>
      </c>
      <c r="BE73" s="52"/>
      <c r="BF73" s="48"/>
    </row>
    <row r="74" spans="5:58">
      <c r="E74" s="2" t="str">
        <f t="shared" si="7"/>
        <v/>
      </c>
      <c r="F74" s="179"/>
      <c r="G74" s="39"/>
      <c r="H74" s="40"/>
      <c r="I74" s="40"/>
      <c r="J74" s="40"/>
      <c r="K74" s="40"/>
      <c r="L74" s="40"/>
      <c r="M74" s="40"/>
      <c r="N74" s="40"/>
      <c r="O74" s="41"/>
      <c r="P74" s="49"/>
      <c r="AI74" s="34"/>
      <c r="AS74" s="106"/>
      <c r="AT74" s="104"/>
      <c r="AU74" s="212"/>
      <c r="AV74" s="211" t="str">
        <f>IF(AS85="","",IF(AS85&gt;AS86,AK85,AK86))</f>
        <v/>
      </c>
      <c r="AW74" s="101"/>
      <c r="AX74" s="101"/>
      <c r="AY74" s="101"/>
      <c r="AZ74" s="101"/>
      <c r="BA74" s="101"/>
      <c r="BB74" s="101"/>
      <c r="BC74" s="101"/>
      <c r="BD74" s="213" t="str">
        <f>IF(AW73="","",SUMPRODUCT(--(AW73:BC73&lt;AW74:BC74)))</f>
        <v/>
      </c>
      <c r="BE74" s="52"/>
      <c r="BF74" s="48"/>
    </row>
    <row r="75" spans="5:58" ht="15.75">
      <c r="E75" s="2">
        <f t="shared" si="7"/>
        <v>37</v>
      </c>
      <c r="F75" s="64"/>
      <c r="G75" s="95" t="str">
        <f>IF(F75="","",VLOOKUP(F75,$C$3:$E$26,2,FALSE))</f>
        <v/>
      </c>
      <c r="H75" s="40"/>
      <c r="I75" s="40"/>
      <c r="J75" s="40"/>
      <c r="K75" s="40"/>
      <c r="L75" s="40"/>
      <c r="M75" s="40"/>
      <c r="N75" s="40"/>
      <c r="O75" s="41"/>
      <c r="P75" s="49"/>
      <c r="AS75" s="106"/>
    </row>
    <row r="76" spans="5:58" ht="15.75">
      <c r="E76" s="2" t="str">
        <f t="shared" si="7"/>
        <v/>
      </c>
      <c r="F76" s="78"/>
      <c r="G76" s="39"/>
      <c r="H76" s="87"/>
      <c r="I76" s="87"/>
      <c r="J76" s="87"/>
      <c r="K76" s="87"/>
      <c r="L76" s="87"/>
      <c r="M76" s="87"/>
      <c r="N76" s="87"/>
      <c r="O76" s="90"/>
      <c r="P76" s="86"/>
      <c r="Q76" s="100" t="str">
        <f>G75</f>
        <v/>
      </c>
      <c r="R76" s="101"/>
      <c r="S76" s="101"/>
      <c r="T76" s="101"/>
      <c r="U76" s="101"/>
      <c r="V76" s="101"/>
      <c r="W76" s="101"/>
      <c r="X76" s="101"/>
      <c r="Y76" s="19" t="str">
        <f>IF(R76="","",SUMPRODUCT(--(R76:X76&gt;R77:X77)))</f>
        <v/>
      </c>
      <c r="AS76" s="106"/>
    </row>
    <row r="77" spans="5:58" ht="15.75">
      <c r="E77" s="2">
        <f t="shared" si="7"/>
        <v>38</v>
      </c>
      <c r="F77" s="64"/>
      <c r="G77" s="20" t="str">
        <f t="shared" ref="G77:G78" si="11">IF(F77="","",VLOOKUP(F77,$C$3:$E$26,2,FALSE))</f>
        <v/>
      </c>
      <c r="H77" s="79"/>
      <c r="I77" s="79"/>
      <c r="J77" s="79"/>
      <c r="K77" s="79"/>
      <c r="L77" s="79"/>
      <c r="M77" s="79"/>
      <c r="N77" s="79"/>
      <c r="O77" s="19" t="str">
        <f>IF(H77="","",SUMPRODUCT(--(H77:N77&gt;H78:N78)))</f>
        <v/>
      </c>
      <c r="P77" s="49"/>
      <c r="Q77" s="100" t="str">
        <f>IF(O77="","",IF(O77&gt;O78,G77,G78))</f>
        <v/>
      </c>
      <c r="R77" s="101"/>
      <c r="S77" s="101"/>
      <c r="T77" s="101"/>
      <c r="U77" s="101"/>
      <c r="V77" s="101"/>
      <c r="W77" s="101"/>
      <c r="X77" s="101"/>
      <c r="Y77" s="19" t="str">
        <f>IF(R76="","",SUMPRODUCT(--(R76:X76&lt;R77:X77)))</f>
        <v/>
      </c>
      <c r="AS77" s="106"/>
    </row>
    <row r="78" spans="5:58" ht="16.5" thickBot="1">
      <c r="E78" s="2">
        <f t="shared" si="7"/>
        <v>39</v>
      </c>
      <c r="F78" s="65"/>
      <c r="G78" s="20" t="str">
        <f t="shared" si="11"/>
        <v/>
      </c>
      <c r="H78" s="79"/>
      <c r="I78" s="79"/>
      <c r="J78" s="79"/>
      <c r="K78" s="79"/>
      <c r="L78" s="79"/>
      <c r="M78" s="79"/>
      <c r="N78" s="79"/>
      <c r="O78" s="19" t="str">
        <f>IF(H77="","",SUMPRODUCT(--(H77:N77&lt;H78:N78)))</f>
        <v/>
      </c>
      <c r="P78" s="49"/>
      <c r="Y78" s="34"/>
      <c r="Z78" s="102"/>
      <c r="AS78" s="106"/>
      <c r="AV78" s="210"/>
    </row>
    <row r="79" spans="5:58">
      <c r="E79" s="2" t="str">
        <f t="shared" si="7"/>
        <v/>
      </c>
      <c r="F79" s="179"/>
      <c r="G79" s="39"/>
      <c r="H79" s="40"/>
      <c r="I79" s="40"/>
      <c r="J79" s="40"/>
      <c r="K79" s="40"/>
      <c r="L79" s="40"/>
      <c r="M79" s="40"/>
      <c r="N79" s="40"/>
      <c r="O79" s="41"/>
      <c r="P79" s="49"/>
      <c r="Z79" s="102"/>
      <c r="AA79" s="122" t="str">
        <f>IF(Y76="","",IF(Y76&gt;Y77,Q76,Q77))</f>
        <v/>
      </c>
      <c r="AB79" s="101"/>
      <c r="AC79" s="101"/>
      <c r="AD79" s="101"/>
      <c r="AE79" s="101"/>
      <c r="AF79" s="101"/>
      <c r="AG79" s="101"/>
      <c r="AH79" s="101"/>
      <c r="AI79" s="19" t="str">
        <f>IF(AB79="","",SUMPRODUCT(--(AB79:AH79&gt;AB80:AH80)))</f>
        <v/>
      </c>
      <c r="AS79" s="106"/>
    </row>
    <row r="80" spans="5:58">
      <c r="E80" s="2" t="str">
        <f t="shared" si="7"/>
        <v/>
      </c>
      <c r="F80" s="179"/>
      <c r="G80" s="39"/>
      <c r="H80" s="40"/>
      <c r="I80" s="40"/>
      <c r="J80" s="40"/>
      <c r="K80" s="40"/>
      <c r="L80" s="40"/>
      <c r="M80" s="40"/>
      <c r="N80" s="40"/>
      <c r="O80" s="41"/>
      <c r="P80" s="49"/>
      <c r="Z80" s="108"/>
      <c r="AA80" s="122" t="str">
        <f>IF(Y82="","",IF(Y82&gt;Y83,Q82,Q83))</f>
        <v/>
      </c>
      <c r="AB80" s="101"/>
      <c r="AC80" s="101"/>
      <c r="AD80" s="101"/>
      <c r="AE80" s="101"/>
      <c r="AF80" s="101"/>
      <c r="AG80" s="101"/>
      <c r="AH80" s="101"/>
      <c r="AI80" s="19" t="str">
        <f>IF(AB79="","",SUMPRODUCT(--(AB79:AH79&lt;AB80:AH80)))</f>
        <v/>
      </c>
      <c r="AS80" s="106"/>
    </row>
    <row r="81" spans="5:56" ht="15.75">
      <c r="E81" s="2">
        <f t="shared" si="7"/>
        <v>40</v>
      </c>
      <c r="F81" s="64"/>
      <c r="G81" s="20" t="str">
        <f t="shared" ref="G81:G82" si="12">IF(F81="","",VLOOKUP(F81,$C$3:$E$26,2,FALSE))</f>
        <v/>
      </c>
      <c r="H81" s="79"/>
      <c r="I81" s="79"/>
      <c r="J81" s="79"/>
      <c r="K81" s="79"/>
      <c r="L81" s="79"/>
      <c r="M81" s="79"/>
      <c r="N81" s="79"/>
      <c r="O81" s="19" t="str">
        <f>IF(H81="","",SUMPRODUCT(--(H81:N81&gt;H82:N82)))</f>
        <v/>
      </c>
      <c r="P81" s="49"/>
      <c r="Z81" s="102"/>
      <c r="AJ81" s="102"/>
      <c r="AS81" s="106"/>
    </row>
    <row r="82" spans="5:56" ht="15.75">
      <c r="E82" s="2">
        <f t="shared" si="7"/>
        <v>41</v>
      </c>
      <c r="F82" s="64"/>
      <c r="G82" s="20" t="str">
        <f t="shared" si="12"/>
        <v/>
      </c>
      <c r="H82" s="79"/>
      <c r="I82" s="79"/>
      <c r="J82" s="79"/>
      <c r="K82" s="79"/>
      <c r="L82" s="79"/>
      <c r="M82" s="79"/>
      <c r="N82" s="79"/>
      <c r="O82" s="19" t="str">
        <f>IF(H81="","",SUMPRODUCT(--(H81:N81&lt;H82:N82)))</f>
        <v/>
      </c>
      <c r="P82" s="49"/>
      <c r="Q82" s="100" t="str">
        <f>IF(O81="","",IF(O81&gt;O82,G81,G82))</f>
        <v/>
      </c>
      <c r="R82" s="101"/>
      <c r="S82" s="101"/>
      <c r="T82" s="101"/>
      <c r="U82" s="101"/>
      <c r="V82" s="101"/>
      <c r="W82" s="101"/>
      <c r="X82" s="101"/>
      <c r="Y82" s="19" t="str">
        <f>IF(R82="","",SUMPRODUCT(--(R82:X82&gt;R83:X83)))</f>
        <v/>
      </c>
      <c r="AJ82" s="102"/>
      <c r="AS82" s="106"/>
      <c r="BD82" s="41"/>
    </row>
    <row r="83" spans="5:56">
      <c r="E83" s="2" t="str">
        <f t="shared" si="7"/>
        <v/>
      </c>
      <c r="F83" s="179"/>
      <c r="G83" s="39"/>
      <c r="H83" s="40"/>
      <c r="I83" s="40"/>
      <c r="J83" s="40"/>
      <c r="K83" s="40"/>
      <c r="L83" s="40"/>
      <c r="M83" s="40"/>
      <c r="N83" s="40"/>
      <c r="O83" s="41"/>
      <c r="P83" s="89"/>
      <c r="Q83" s="100" t="str">
        <f>G84</f>
        <v/>
      </c>
      <c r="R83" s="101"/>
      <c r="S83" s="101"/>
      <c r="T83" s="101"/>
      <c r="U83" s="101"/>
      <c r="V83" s="101"/>
      <c r="W83" s="101"/>
      <c r="X83" s="101"/>
      <c r="Y83" s="19" t="str">
        <f>IF(R82="","",SUMPRODUCT(--(R82:X82&lt;R83:X83)))</f>
        <v/>
      </c>
      <c r="AJ83" s="102"/>
      <c r="AS83" s="106"/>
      <c r="BD83" s="41"/>
    </row>
    <row r="84" spans="5:56" ht="15.75">
      <c r="E84" s="2">
        <f t="shared" si="7"/>
        <v>42</v>
      </c>
      <c r="F84" s="64"/>
      <c r="G84" s="95" t="str">
        <f>IF(F84="","",VLOOKUP(F84,$C$3:$E$26,2,FALSE))</f>
        <v/>
      </c>
      <c r="H84" s="91"/>
      <c r="I84" s="92"/>
      <c r="J84" s="92"/>
      <c r="K84" s="92"/>
      <c r="L84" s="92"/>
      <c r="M84" s="92"/>
      <c r="N84" s="92"/>
      <c r="O84" s="93"/>
      <c r="P84" s="49"/>
      <c r="AJ84" s="102"/>
      <c r="AS84" s="107"/>
    </row>
    <row r="85" spans="5:56">
      <c r="E85" s="2" t="str">
        <f t="shared" si="7"/>
        <v/>
      </c>
      <c r="F85" s="179"/>
      <c r="G85" s="39"/>
      <c r="H85" s="40"/>
      <c r="I85" s="40"/>
      <c r="J85" s="40"/>
      <c r="K85" s="40"/>
      <c r="L85" s="40"/>
      <c r="M85" s="40"/>
      <c r="N85" s="40"/>
      <c r="O85" s="41"/>
      <c r="P85" s="49"/>
      <c r="Y85" s="34"/>
      <c r="AJ85" s="102"/>
      <c r="AK85" s="121" t="str">
        <f>IF(AI79="","",IF(AI79&gt;AI80,AA79,AA80))</f>
        <v/>
      </c>
      <c r="AL85" s="101"/>
      <c r="AM85" s="101"/>
      <c r="AN85" s="101"/>
      <c r="AO85" s="101"/>
      <c r="AP85" s="101"/>
      <c r="AQ85" s="101"/>
      <c r="AR85" s="101"/>
      <c r="AS85" s="19" t="str">
        <f>IF(AL85="","",SUMPRODUCT(--(AL85:AR85&gt;AL86:AR86)))</f>
        <v/>
      </c>
      <c r="AT85" s="41"/>
    </row>
    <row r="86" spans="5:56">
      <c r="E86" s="2" t="str">
        <f t="shared" si="7"/>
        <v/>
      </c>
      <c r="F86" s="179"/>
      <c r="G86" s="39"/>
      <c r="H86" s="40"/>
      <c r="I86" s="40"/>
      <c r="J86" s="40"/>
      <c r="K86" s="40"/>
      <c r="L86" s="40"/>
      <c r="M86" s="40"/>
      <c r="N86" s="40"/>
      <c r="O86" s="41"/>
      <c r="P86" s="49"/>
      <c r="Y86" s="34"/>
      <c r="AJ86" s="108"/>
      <c r="AK86" s="121" t="str">
        <f>IF(AI91="","",IF(AI91&gt;AI92,AA91,AA92))</f>
        <v/>
      </c>
      <c r="AL86" s="101"/>
      <c r="AM86" s="101"/>
      <c r="AN86" s="101"/>
      <c r="AO86" s="101"/>
      <c r="AP86" s="101"/>
      <c r="AQ86" s="101"/>
      <c r="AR86" s="101"/>
      <c r="AS86" s="19" t="str">
        <f>IF(AL85="","",SUMPRODUCT(--(AL85:AR85&lt;AL86:AR86)))</f>
        <v/>
      </c>
      <c r="AT86" s="41"/>
    </row>
    <row r="87" spans="5:56" ht="15.75">
      <c r="E87" s="2">
        <f t="shared" si="7"/>
        <v>43</v>
      </c>
      <c r="F87" s="64"/>
      <c r="G87" s="95" t="str">
        <f>IF(F87="","",VLOOKUP(F87,$C$3:$E$26,2,FALSE))</f>
        <v/>
      </c>
      <c r="H87" s="40"/>
      <c r="I87" s="40"/>
      <c r="J87" s="40"/>
      <c r="K87" s="40"/>
      <c r="L87" s="40"/>
      <c r="M87" s="40"/>
      <c r="N87" s="40"/>
      <c r="O87" s="41"/>
      <c r="P87" s="49"/>
      <c r="AJ87" s="102"/>
    </row>
    <row r="88" spans="5:56">
      <c r="E88" s="2" t="str">
        <f t="shared" si="7"/>
        <v/>
      </c>
      <c r="F88" s="179"/>
      <c r="G88" s="39"/>
      <c r="H88" s="87"/>
      <c r="I88" s="87"/>
      <c r="J88" s="87"/>
      <c r="K88" s="87"/>
      <c r="L88" s="87"/>
      <c r="M88" s="87"/>
      <c r="N88" s="87"/>
      <c r="O88" s="90"/>
      <c r="P88" s="86"/>
      <c r="Q88" s="100" t="str">
        <f>G87</f>
        <v/>
      </c>
      <c r="R88" s="101"/>
      <c r="S88" s="101"/>
      <c r="T88" s="101"/>
      <c r="U88" s="101"/>
      <c r="V88" s="101"/>
      <c r="W88" s="101"/>
      <c r="X88" s="101"/>
      <c r="Y88" s="19" t="str">
        <f>IF(R88="","",SUMPRODUCT(--(R88:X88&gt;R89:X89)))</f>
        <v/>
      </c>
      <c r="AJ88" s="102"/>
    </row>
    <row r="89" spans="5:56" ht="15.75">
      <c r="E89" s="2">
        <f t="shared" si="7"/>
        <v>44</v>
      </c>
      <c r="F89" s="64"/>
      <c r="G89" s="20" t="str">
        <f t="shared" ref="G89:G90" si="13">IF(F89="","",VLOOKUP(F89,$C$3:$E$26,2,FALSE))</f>
        <v/>
      </c>
      <c r="H89" s="79"/>
      <c r="I89" s="79"/>
      <c r="J89" s="79"/>
      <c r="K89" s="79"/>
      <c r="L89" s="79"/>
      <c r="M89" s="79"/>
      <c r="N89" s="79"/>
      <c r="O89" s="19" t="str">
        <f>IF(H89="","",SUMPRODUCT(--(H89:N89&gt;H90:N90)))</f>
        <v/>
      </c>
      <c r="P89" s="49"/>
      <c r="Q89" s="100" t="str">
        <f>IF(O89="","",IF(O89&gt;O90,G89,G90))</f>
        <v/>
      </c>
      <c r="R89" s="101"/>
      <c r="S89" s="101"/>
      <c r="T89" s="101"/>
      <c r="U89" s="101"/>
      <c r="V89" s="101"/>
      <c r="W89" s="101"/>
      <c r="X89" s="101"/>
      <c r="Y89" s="19" t="str">
        <f>IF(R88="","",SUMPRODUCT(--(R88:X88&lt;R89:X89)))</f>
        <v/>
      </c>
      <c r="AI89" s="34"/>
      <c r="AJ89" s="102"/>
    </row>
    <row r="90" spans="5:56" ht="15.75">
      <c r="E90" s="2">
        <f t="shared" si="7"/>
        <v>45</v>
      </c>
      <c r="F90" s="64"/>
      <c r="G90" s="20" t="str">
        <f t="shared" si="13"/>
        <v/>
      </c>
      <c r="H90" s="79"/>
      <c r="I90" s="79"/>
      <c r="J90" s="79"/>
      <c r="K90" s="79"/>
      <c r="L90" s="79"/>
      <c r="M90" s="79"/>
      <c r="N90" s="79"/>
      <c r="O90" s="19" t="str">
        <f>IF(H89="","",SUMPRODUCT(--(H89:N89&lt;H90:N90)))</f>
        <v/>
      </c>
      <c r="P90" s="49"/>
      <c r="Z90" s="102"/>
      <c r="AI90" s="34"/>
      <c r="AJ90" s="102"/>
    </row>
    <row r="91" spans="5:56">
      <c r="E91" s="2" t="str">
        <f t="shared" si="7"/>
        <v/>
      </c>
      <c r="F91" s="179"/>
      <c r="G91" s="39"/>
      <c r="H91" s="40"/>
      <c r="I91" s="40"/>
      <c r="J91" s="40"/>
      <c r="K91" s="40"/>
      <c r="L91" s="40"/>
      <c r="M91" s="40"/>
      <c r="N91" s="40"/>
      <c r="O91" s="41"/>
      <c r="P91" s="49"/>
      <c r="Z91" s="102"/>
      <c r="AA91" s="122" t="str">
        <f>IF(Y88="","",IF(Y88&gt;Y89,Q88,Q89))</f>
        <v/>
      </c>
      <c r="AB91" s="101"/>
      <c r="AC91" s="101"/>
      <c r="AD91" s="101"/>
      <c r="AE91" s="101"/>
      <c r="AF91" s="101"/>
      <c r="AG91" s="101"/>
      <c r="AH91" s="101"/>
      <c r="AI91" s="19" t="str">
        <f>IF(AB91="","",SUMPRODUCT(--(AB91:AH91&gt;AB92:AH92)))</f>
        <v/>
      </c>
    </row>
    <row r="92" spans="5:56">
      <c r="E92" s="2" t="str">
        <f t="shared" si="7"/>
        <v/>
      </c>
      <c r="F92" s="179"/>
      <c r="G92" s="39"/>
      <c r="H92" s="40"/>
      <c r="I92" s="40"/>
      <c r="J92" s="40"/>
      <c r="K92" s="40"/>
      <c r="L92" s="40"/>
      <c r="M92" s="40"/>
      <c r="N92" s="40"/>
      <c r="O92" s="41"/>
      <c r="P92" s="49"/>
      <c r="Z92" s="108"/>
      <c r="AA92" s="122" t="str">
        <f>IF(Y94="","",IF(Y94&gt;Y95,Q94,Q95))</f>
        <v/>
      </c>
      <c r="AB92" s="101"/>
      <c r="AC92" s="101"/>
      <c r="AD92" s="101"/>
      <c r="AE92" s="101"/>
      <c r="AF92" s="101"/>
      <c r="AG92" s="101"/>
      <c r="AH92" s="101"/>
      <c r="AI92" s="19" t="str">
        <f>IF(AB91="","",SUMPRODUCT(--(AB91:AH91&lt;AB92:AH92)))</f>
        <v/>
      </c>
    </row>
    <row r="93" spans="5:56" ht="15.75">
      <c r="E93" s="2">
        <f t="shared" si="7"/>
        <v>46</v>
      </c>
      <c r="F93" s="64"/>
      <c r="G93" s="20" t="str">
        <f>IF(F93="","",VLOOKUP(F93,$C$3:$E$26,2,FALSE))</f>
        <v/>
      </c>
      <c r="H93" s="79"/>
      <c r="I93" s="79"/>
      <c r="J93" s="79"/>
      <c r="K93" s="79"/>
      <c r="L93" s="79"/>
      <c r="M93" s="79"/>
      <c r="N93" s="79"/>
      <c r="O93" s="19" t="str">
        <f>IF(H93="","",SUMPRODUCT(--(H93:N93&gt;H94:N94)))</f>
        <v/>
      </c>
      <c r="P93" s="49"/>
      <c r="Y93" s="34"/>
      <c r="Z93" s="102"/>
    </row>
    <row r="94" spans="5:56" ht="15.75">
      <c r="E94" s="2">
        <f t="shared" si="7"/>
        <v>47</v>
      </c>
      <c r="F94" s="64"/>
      <c r="G94" s="20" t="str">
        <f t="shared" ref="G94" si="14">IF(F94="","",VLOOKUP(F94,$C$3:$E$26,2,FALSE))</f>
        <v/>
      </c>
      <c r="H94" s="79"/>
      <c r="I94" s="79"/>
      <c r="J94" s="79"/>
      <c r="K94" s="79"/>
      <c r="L94" s="79"/>
      <c r="M94" s="79"/>
      <c r="N94" s="79"/>
      <c r="O94" s="19" t="str">
        <f>IF(H93="","",SUMPRODUCT(--(H93:N93&lt;H94:N94)))</f>
        <v/>
      </c>
      <c r="P94" s="49"/>
      <c r="Q94" s="100" t="str">
        <f>IF(O93="","",IF(O93&gt;O94,G93,G94))</f>
        <v/>
      </c>
      <c r="R94" s="101"/>
      <c r="S94" s="101"/>
      <c r="T94" s="101"/>
      <c r="U94" s="101"/>
      <c r="V94" s="101"/>
      <c r="W94" s="101"/>
      <c r="X94" s="101"/>
      <c r="Y94" s="19" t="str">
        <f>IF(R94="","",SUMPRODUCT(--(R94:X94&gt;R95:X95)))</f>
        <v/>
      </c>
    </row>
    <row r="95" spans="5:56">
      <c r="E95" s="2" t="str">
        <f t="shared" si="7"/>
        <v/>
      </c>
      <c r="F95" s="179"/>
      <c r="G95" s="39"/>
      <c r="H95" s="87"/>
      <c r="I95" s="87"/>
      <c r="J95" s="87"/>
      <c r="K95" s="87"/>
      <c r="L95" s="87"/>
      <c r="M95" s="87"/>
      <c r="N95" s="87"/>
      <c r="O95" s="90"/>
      <c r="P95" s="89"/>
      <c r="Q95" s="100" t="str">
        <f>G96</f>
        <v/>
      </c>
      <c r="R95" s="101"/>
      <c r="S95" s="101"/>
      <c r="T95" s="101"/>
      <c r="U95" s="101"/>
      <c r="V95" s="101"/>
      <c r="W95" s="101"/>
      <c r="X95" s="101"/>
      <c r="Y95" s="19" t="str">
        <f>IF(R94="","",SUMPRODUCT(--(R94:X94&lt;R95:X95)))</f>
        <v/>
      </c>
    </row>
    <row r="96" spans="5:56" ht="15.75">
      <c r="E96" s="2">
        <f t="shared" si="7"/>
        <v>48</v>
      </c>
      <c r="F96" s="64"/>
      <c r="G96" s="95" t="str">
        <f>IF(F96="","",VLOOKUP(F96,$C$3:$E$26,2,FALSE))</f>
        <v/>
      </c>
      <c r="H96" s="40"/>
      <c r="I96" s="40"/>
      <c r="J96" s="40"/>
      <c r="K96" s="40"/>
      <c r="L96" s="40"/>
      <c r="M96" s="40"/>
      <c r="N96" s="40"/>
      <c r="O96" s="41"/>
      <c r="P96" s="49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5"/>
  <sheetViews>
    <sheetView topLeftCell="A583" workbookViewId="0">
      <selection activeCell="J21" sqref="J21"/>
    </sheetView>
  </sheetViews>
  <sheetFormatPr defaultRowHeight="15"/>
  <cols>
    <col min="2" max="3" width="24.140625" customWidth="1"/>
  </cols>
  <sheetData>
    <row r="1" spans="1:3">
      <c r="A1" s="258" t="s">
        <v>126</v>
      </c>
      <c r="B1" s="259" t="s">
        <v>127</v>
      </c>
      <c r="C1" s="259" t="s">
        <v>128</v>
      </c>
    </row>
    <row r="2" spans="1:3">
      <c r="A2" s="261">
        <v>1</v>
      </c>
      <c r="B2" s="374" t="s">
        <v>444</v>
      </c>
      <c r="C2" s="375" t="s">
        <v>712</v>
      </c>
    </row>
    <row r="3" spans="1:3">
      <c r="A3" s="261">
        <v>2</v>
      </c>
      <c r="B3" s="293" t="s">
        <v>445</v>
      </c>
      <c r="C3" s="101" t="s">
        <v>544</v>
      </c>
    </row>
    <row r="4" spans="1:3">
      <c r="A4" s="261">
        <v>3</v>
      </c>
      <c r="B4" s="293" t="s">
        <v>545</v>
      </c>
      <c r="C4" s="101" t="s">
        <v>130</v>
      </c>
    </row>
    <row r="5" spans="1:3">
      <c r="A5" s="261">
        <v>4</v>
      </c>
      <c r="B5" s="262" t="s">
        <v>446</v>
      </c>
      <c r="C5" s="101" t="s">
        <v>136</v>
      </c>
    </row>
    <row r="6" spans="1:3">
      <c r="A6" s="261">
        <v>5</v>
      </c>
      <c r="B6" s="262" t="s">
        <v>447</v>
      </c>
      <c r="C6" s="266" t="s">
        <v>641</v>
      </c>
    </row>
    <row r="7" spans="1:3">
      <c r="A7" s="261">
        <v>6</v>
      </c>
      <c r="B7" s="267" t="s">
        <v>129</v>
      </c>
      <c r="C7" s="101" t="s">
        <v>130</v>
      </c>
    </row>
    <row r="8" spans="1:3">
      <c r="A8" s="261">
        <v>7</v>
      </c>
      <c r="B8" s="262" t="s">
        <v>131</v>
      </c>
      <c r="C8" s="101" t="s">
        <v>130</v>
      </c>
    </row>
    <row r="9" spans="1:3">
      <c r="A9" s="261">
        <v>8</v>
      </c>
      <c r="B9" s="262" t="s">
        <v>132</v>
      </c>
      <c r="C9" s="101" t="s">
        <v>249</v>
      </c>
    </row>
    <row r="10" spans="1:3">
      <c r="A10" s="261">
        <v>9</v>
      </c>
      <c r="B10" s="267" t="s">
        <v>133</v>
      </c>
      <c r="C10" s="266" t="s">
        <v>130</v>
      </c>
    </row>
    <row r="11" spans="1:3">
      <c r="A11" s="261">
        <v>10</v>
      </c>
      <c r="B11" s="262" t="s">
        <v>134</v>
      </c>
      <c r="C11" s="266" t="s">
        <v>315</v>
      </c>
    </row>
    <row r="12" spans="1:3">
      <c r="A12" s="261">
        <v>11</v>
      </c>
      <c r="B12" s="267" t="s">
        <v>135</v>
      </c>
      <c r="C12" s="101" t="s">
        <v>136</v>
      </c>
    </row>
    <row r="13" spans="1:3">
      <c r="A13" s="261">
        <v>12</v>
      </c>
      <c r="B13" s="262" t="s">
        <v>137</v>
      </c>
      <c r="C13" s="101" t="s">
        <v>136</v>
      </c>
    </row>
    <row r="14" spans="1:3">
      <c r="A14" s="261">
        <v>13</v>
      </c>
      <c r="B14" s="262" t="s">
        <v>138</v>
      </c>
      <c r="C14" s="101" t="s">
        <v>136</v>
      </c>
    </row>
    <row r="15" spans="1:3">
      <c r="A15" s="261">
        <v>14</v>
      </c>
      <c r="B15" s="262" t="s">
        <v>139</v>
      </c>
      <c r="C15" s="101" t="s">
        <v>136</v>
      </c>
    </row>
    <row r="16" spans="1:3">
      <c r="A16" s="261">
        <v>15</v>
      </c>
      <c r="B16" s="262" t="s">
        <v>140</v>
      </c>
      <c r="C16" s="101" t="s">
        <v>136</v>
      </c>
    </row>
    <row r="17" spans="1:3">
      <c r="A17" s="266">
        <v>16</v>
      </c>
      <c r="B17" s="267" t="s">
        <v>141</v>
      </c>
      <c r="C17" s="101" t="s">
        <v>315</v>
      </c>
    </row>
    <row r="18" spans="1:3">
      <c r="A18" s="261">
        <v>17</v>
      </c>
      <c r="B18" s="262" t="s">
        <v>142</v>
      </c>
      <c r="C18" s="101" t="s">
        <v>136</v>
      </c>
    </row>
    <row r="19" spans="1:3">
      <c r="A19" s="261">
        <v>18</v>
      </c>
      <c r="B19" s="262" t="s">
        <v>143</v>
      </c>
      <c r="C19" s="101" t="s">
        <v>136</v>
      </c>
    </row>
    <row r="20" spans="1:3">
      <c r="A20" s="261">
        <v>19</v>
      </c>
      <c r="B20" s="267" t="s">
        <v>144</v>
      </c>
      <c r="C20" s="266" t="s">
        <v>136</v>
      </c>
    </row>
    <row r="21" spans="1:3">
      <c r="A21" s="261">
        <v>20</v>
      </c>
      <c r="B21" s="267" t="s">
        <v>145</v>
      </c>
      <c r="C21" s="266" t="s">
        <v>136</v>
      </c>
    </row>
    <row r="22" spans="1:3">
      <c r="A22" s="261">
        <v>21</v>
      </c>
      <c r="B22" s="267" t="s">
        <v>146</v>
      </c>
      <c r="C22" s="266" t="s">
        <v>136</v>
      </c>
    </row>
    <row r="23" spans="1:3">
      <c r="A23" s="261">
        <v>22</v>
      </c>
      <c r="B23" s="267" t="s">
        <v>147</v>
      </c>
      <c r="C23" s="266" t="s">
        <v>136</v>
      </c>
    </row>
    <row r="24" spans="1:3">
      <c r="A24" s="266">
        <v>23</v>
      </c>
      <c r="B24" s="267" t="s">
        <v>148</v>
      </c>
      <c r="C24" s="266" t="s">
        <v>136</v>
      </c>
    </row>
    <row r="25" spans="1:3">
      <c r="A25" s="261">
        <v>24</v>
      </c>
      <c r="B25" s="267" t="s">
        <v>149</v>
      </c>
      <c r="C25" s="266" t="s">
        <v>136</v>
      </c>
    </row>
    <row r="26" spans="1:3">
      <c r="A26" s="266">
        <v>25</v>
      </c>
      <c r="B26" s="267" t="s">
        <v>150</v>
      </c>
      <c r="C26" s="266" t="s">
        <v>136</v>
      </c>
    </row>
    <row r="27" spans="1:3">
      <c r="A27" s="261">
        <v>26</v>
      </c>
      <c r="B27" s="262" t="s">
        <v>151</v>
      </c>
      <c r="C27" s="101" t="s">
        <v>136</v>
      </c>
    </row>
    <row r="28" spans="1:3">
      <c r="A28" s="261">
        <v>27</v>
      </c>
      <c r="B28" s="262" t="s">
        <v>152</v>
      </c>
      <c r="C28" s="101" t="s">
        <v>136</v>
      </c>
    </row>
    <row r="29" spans="1:3" ht="15.75" thickBot="1">
      <c r="A29" s="269">
        <v>28</v>
      </c>
      <c r="B29" s="270" t="s">
        <v>153</v>
      </c>
      <c r="C29" s="108" t="s">
        <v>136</v>
      </c>
    </row>
    <row r="30" spans="1:3">
      <c r="A30" s="260">
        <v>29</v>
      </c>
      <c r="B30" s="268" t="s">
        <v>154</v>
      </c>
      <c r="C30" s="376" t="s">
        <v>136</v>
      </c>
    </row>
    <row r="31" spans="1:3">
      <c r="A31" s="266">
        <v>30</v>
      </c>
      <c r="B31" s="267" t="s">
        <v>155</v>
      </c>
      <c r="C31" s="101" t="s">
        <v>156</v>
      </c>
    </row>
    <row r="32" spans="1:3">
      <c r="A32" s="261">
        <v>31</v>
      </c>
      <c r="B32" s="262" t="s">
        <v>157</v>
      </c>
      <c r="C32" s="101" t="s">
        <v>712</v>
      </c>
    </row>
    <row r="33" spans="1:3">
      <c r="A33" s="261">
        <v>32</v>
      </c>
      <c r="B33" s="262" t="s">
        <v>158</v>
      </c>
      <c r="C33" s="101" t="s">
        <v>156</v>
      </c>
    </row>
    <row r="34" spans="1:3">
      <c r="A34" s="261">
        <v>33</v>
      </c>
      <c r="B34" s="262" t="s">
        <v>159</v>
      </c>
      <c r="C34" s="101" t="s">
        <v>156</v>
      </c>
    </row>
    <row r="35" spans="1:3">
      <c r="A35" s="261">
        <v>34</v>
      </c>
      <c r="B35" s="377" t="s">
        <v>160</v>
      </c>
      <c r="C35" s="101" t="s">
        <v>161</v>
      </c>
    </row>
    <row r="36" spans="1:3">
      <c r="A36" s="261">
        <v>35</v>
      </c>
      <c r="B36" s="267" t="s">
        <v>162</v>
      </c>
      <c r="C36" s="101" t="s">
        <v>161</v>
      </c>
    </row>
    <row r="37" spans="1:3">
      <c r="A37" s="261">
        <v>36</v>
      </c>
      <c r="B37" s="262" t="s">
        <v>457</v>
      </c>
      <c r="C37" s="101" t="s">
        <v>161</v>
      </c>
    </row>
    <row r="38" spans="1:3">
      <c r="A38" s="261">
        <v>37</v>
      </c>
      <c r="B38" s="262" t="s">
        <v>163</v>
      </c>
      <c r="C38" s="101" t="s">
        <v>344</v>
      </c>
    </row>
    <row r="39" spans="1:3">
      <c r="A39" s="261">
        <v>38</v>
      </c>
      <c r="B39" s="262" t="s">
        <v>164</v>
      </c>
      <c r="C39" s="101" t="s">
        <v>161</v>
      </c>
    </row>
    <row r="40" spans="1:3">
      <c r="A40" s="261">
        <v>39</v>
      </c>
      <c r="B40" s="262" t="s">
        <v>165</v>
      </c>
      <c r="C40" s="101" t="s">
        <v>161</v>
      </c>
    </row>
    <row r="41" spans="1:3">
      <c r="A41" s="261">
        <v>40</v>
      </c>
      <c r="B41" s="262" t="s">
        <v>166</v>
      </c>
      <c r="C41" s="101" t="s">
        <v>161</v>
      </c>
    </row>
    <row r="42" spans="1:3">
      <c r="A42" s="261">
        <v>41</v>
      </c>
      <c r="B42" s="262" t="s">
        <v>167</v>
      </c>
      <c r="C42" s="101" t="s">
        <v>161</v>
      </c>
    </row>
    <row r="43" spans="1:3">
      <c r="A43" s="261">
        <v>42</v>
      </c>
      <c r="B43" s="262" t="s">
        <v>168</v>
      </c>
      <c r="C43" s="101" t="s">
        <v>161</v>
      </c>
    </row>
    <row r="44" spans="1:3">
      <c r="A44" s="261">
        <v>43</v>
      </c>
      <c r="B44" s="262" t="s">
        <v>169</v>
      </c>
      <c r="C44" s="101" t="s">
        <v>161</v>
      </c>
    </row>
    <row r="45" spans="1:3">
      <c r="A45" s="261">
        <v>44</v>
      </c>
      <c r="B45" s="262" t="s">
        <v>170</v>
      </c>
      <c r="C45" s="101" t="s">
        <v>161</v>
      </c>
    </row>
    <row r="46" spans="1:3">
      <c r="A46" s="261">
        <v>45</v>
      </c>
      <c r="B46" s="262" t="s">
        <v>171</v>
      </c>
      <c r="C46" s="101" t="s">
        <v>161</v>
      </c>
    </row>
    <row r="47" spans="1:3">
      <c r="A47" s="261">
        <v>46</v>
      </c>
      <c r="B47" s="262" t="s">
        <v>172</v>
      </c>
      <c r="C47" s="101" t="s">
        <v>161</v>
      </c>
    </row>
    <row r="48" spans="1:3">
      <c r="A48" s="266">
        <v>47</v>
      </c>
      <c r="B48" s="267" t="s">
        <v>173</v>
      </c>
      <c r="C48" s="101" t="s">
        <v>315</v>
      </c>
    </row>
    <row r="49" spans="1:3">
      <c r="A49" s="266">
        <v>48</v>
      </c>
      <c r="B49" s="267" t="s">
        <v>174</v>
      </c>
      <c r="C49" s="101" t="s">
        <v>315</v>
      </c>
    </row>
    <row r="50" spans="1:3">
      <c r="A50" s="261">
        <v>49</v>
      </c>
      <c r="B50" s="262" t="s">
        <v>176</v>
      </c>
      <c r="C50" s="101" t="s">
        <v>175</v>
      </c>
    </row>
    <row r="51" spans="1:3">
      <c r="A51" s="261">
        <v>50</v>
      </c>
      <c r="B51" s="262" t="s">
        <v>177</v>
      </c>
      <c r="C51" s="101" t="s">
        <v>387</v>
      </c>
    </row>
    <row r="52" spans="1:3">
      <c r="A52" s="261">
        <v>51</v>
      </c>
      <c r="B52" s="262" t="s">
        <v>178</v>
      </c>
      <c r="C52" s="101" t="s">
        <v>175</v>
      </c>
    </row>
    <row r="53" spans="1:3">
      <c r="A53" s="261">
        <v>52</v>
      </c>
      <c r="B53" s="262" t="s">
        <v>179</v>
      </c>
      <c r="C53" s="101" t="s">
        <v>175</v>
      </c>
    </row>
    <row r="54" spans="1:3">
      <c r="A54" s="261">
        <v>53</v>
      </c>
      <c r="B54" s="262" t="s">
        <v>180</v>
      </c>
      <c r="C54" s="101" t="s">
        <v>175</v>
      </c>
    </row>
    <row r="55" spans="1:3">
      <c r="A55" s="261">
        <v>54</v>
      </c>
      <c r="B55" s="267" t="s">
        <v>181</v>
      </c>
      <c r="C55" s="101" t="s">
        <v>546</v>
      </c>
    </row>
    <row r="56" spans="1:3">
      <c r="A56" s="265">
        <v>55</v>
      </c>
      <c r="B56" s="272" t="s">
        <v>182</v>
      </c>
      <c r="C56" s="183" t="s">
        <v>546</v>
      </c>
    </row>
    <row r="57" spans="1:3">
      <c r="A57" s="261">
        <v>57</v>
      </c>
      <c r="B57" s="267" t="s">
        <v>183</v>
      </c>
      <c r="C57" s="266" t="s">
        <v>130</v>
      </c>
    </row>
    <row r="58" spans="1:3">
      <c r="A58" s="261">
        <v>58</v>
      </c>
      <c r="B58" s="262" t="s">
        <v>184</v>
      </c>
      <c r="C58" s="101" t="s">
        <v>260</v>
      </c>
    </row>
    <row r="59" spans="1:3">
      <c r="A59" s="261">
        <v>59</v>
      </c>
      <c r="B59" s="262" t="s">
        <v>185</v>
      </c>
      <c r="C59" s="101" t="s">
        <v>713</v>
      </c>
    </row>
    <row r="60" spans="1:3">
      <c r="A60" s="261">
        <v>60</v>
      </c>
      <c r="B60" s="262" t="s">
        <v>187</v>
      </c>
      <c r="C60" s="101" t="s">
        <v>186</v>
      </c>
    </row>
    <row r="61" spans="1:3">
      <c r="A61" s="261">
        <v>61</v>
      </c>
      <c r="B61" s="267" t="s">
        <v>188</v>
      </c>
      <c r="C61" s="266" t="s">
        <v>197</v>
      </c>
    </row>
    <row r="62" spans="1:3">
      <c r="A62" s="261">
        <v>62</v>
      </c>
      <c r="B62" s="262" t="s">
        <v>189</v>
      </c>
      <c r="C62" s="101" t="s">
        <v>713</v>
      </c>
    </row>
    <row r="63" spans="1:3">
      <c r="A63" s="261">
        <v>63</v>
      </c>
      <c r="B63" s="262" t="s">
        <v>190</v>
      </c>
      <c r="C63" s="101" t="s">
        <v>186</v>
      </c>
    </row>
    <row r="64" spans="1:3">
      <c r="A64" s="261">
        <v>64</v>
      </c>
      <c r="B64" s="262" t="s">
        <v>191</v>
      </c>
      <c r="C64" s="101" t="s">
        <v>186</v>
      </c>
    </row>
    <row r="65" spans="1:3">
      <c r="A65" s="261">
        <v>65</v>
      </c>
      <c r="B65" s="262" t="s">
        <v>192</v>
      </c>
      <c r="C65" s="101" t="s">
        <v>186</v>
      </c>
    </row>
    <row r="66" spans="1:3">
      <c r="A66" s="261">
        <v>66</v>
      </c>
      <c r="B66" s="262" t="s">
        <v>193</v>
      </c>
      <c r="C66" s="101" t="s">
        <v>186</v>
      </c>
    </row>
    <row r="67" spans="1:3">
      <c r="A67" s="261">
        <v>67</v>
      </c>
      <c r="B67" s="262" t="s">
        <v>194</v>
      </c>
      <c r="C67" s="101" t="s">
        <v>186</v>
      </c>
    </row>
    <row r="68" spans="1:3">
      <c r="A68" s="261">
        <v>68</v>
      </c>
      <c r="B68" s="262" t="s">
        <v>195</v>
      </c>
      <c r="C68" s="101" t="s">
        <v>186</v>
      </c>
    </row>
    <row r="69" spans="1:3">
      <c r="A69" s="261">
        <v>69</v>
      </c>
      <c r="B69" s="393" t="s">
        <v>196</v>
      </c>
      <c r="C69" s="394" t="s">
        <v>197</v>
      </c>
    </row>
    <row r="70" spans="1:3">
      <c r="A70" s="261">
        <v>70</v>
      </c>
      <c r="B70" s="393" t="s">
        <v>198</v>
      </c>
      <c r="C70" s="394" t="s">
        <v>197</v>
      </c>
    </row>
    <row r="71" spans="1:3">
      <c r="A71" s="261">
        <v>71</v>
      </c>
      <c r="B71" s="393" t="s">
        <v>199</v>
      </c>
      <c r="C71" s="394" t="s">
        <v>197</v>
      </c>
    </row>
    <row r="72" spans="1:3">
      <c r="A72" s="261">
        <v>72</v>
      </c>
      <c r="B72" s="393" t="s">
        <v>200</v>
      </c>
      <c r="C72" s="394" t="s">
        <v>197</v>
      </c>
    </row>
    <row r="73" spans="1:3">
      <c r="A73" s="261">
        <v>73</v>
      </c>
      <c r="B73" s="393" t="s">
        <v>201</v>
      </c>
      <c r="C73" s="394" t="s">
        <v>197</v>
      </c>
    </row>
    <row r="74" spans="1:3">
      <c r="A74" s="261">
        <v>74</v>
      </c>
      <c r="B74" s="393" t="s">
        <v>202</v>
      </c>
      <c r="C74" s="394" t="s">
        <v>197</v>
      </c>
    </row>
    <row r="75" spans="1:3">
      <c r="A75" s="261">
        <v>75</v>
      </c>
      <c r="B75" s="393" t="s">
        <v>203</v>
      </c>
      <c r="C75" s="394" t="s">
        <v>197</v>
      </c>
    </row>
    <row r="76" spans="1:3">
      <c r="A76" s="261">
        <v>76</v>
      </c>
      <c r="B76" s="267" t="s">
        <v>204</v>
      </c>
      <c r="C76" s="394" t="s">
        <v>197</v>
      </c>
    </row>
    <row r="77" spans="1:3">
      <c r="A77" s="261">
        <v>77</v>
      </c>
      <c r="B77" s="267" t="s">
        <v>205</v>
      </c>
      <c r="C77" s="101" t="s">
        <v>206</v>
      </c>
    </row>
    <row r="78" spans="1:3">
      <c r="A78" s="261">
        <v>78</v>
      </c>
      <c r="B78" s="262" t="s">
        <v>207</v>
      </c>
      <c r="C78" s="101" t="s">
        <v>206</v>
      </c>
    </row>
    <row r="79" spans="1:3">
      <c r="A79" s="261">
        <v>79</v>
      </c>
      <c r="B79" s="262" t="s">
        <v>208</v>
      </c>
      <c r="C79" s="101" t="s">
        <v>206</v>
      </c>
    </row>
    <row r="80" spans="1:3">
      <c r="A80" s="261">
        <v>80</v>
      </c>
      <c r="B80" s="262" t="s">
        <v>209</v>
      </c>
      <c r="C80" s="101" t="s">
        <v>206</v>
      </c>
    </row>
    <row r="81" spans="1:3">
      <c r="A81" s="261">
        <v>81</v>
      </c>
      <c r="B81" s="262" t="s">
        <v>210</v>
      </c>
      <c r="C81" s="101" t="s">
        <v>211</v>
      </c>
    </row>
    <row r="82" spans="1:3">
      <c r="A82" s="261">
        <v>82</v>
      </c>
      <c r="B82" s="262" t="s">
        <v>212</v>
      </c>
      <c r="C82" s="101" t="s">
        <v>211</v>
      </c>
    </row>
    <row r="83" spans="1:3">
      <c r="A83" s="261">
        <v>83</v>
      </c>
      <c r="B83" s="262" t="s">
        <v>213</v>
      </c>
      <c r="C83" s="101" t="s">
        <v>211</v>
      </c>
    </row>
    <row r="84" spans="1:3">
      <c r="A84" s="261">
        <v>84</v>
      </c>
      <c r="B84" s="262" t="s">
        <v>214</v>
      </c>
      <c r="C84" s="101" t="s">
        <v>211</v>
      </c>
    </row>
    <row r="85" spans="1:3">
      <c r="A85" s="261">
        <v>85</v>
      </c>
      <c r="B85" s="262" t="s">
        <v>215</v>
      </c>
      <c r="C85" s="101" t="s">
        <v>211</v>
      </c>
    </row>
    <row r="86" spans="1:3">
      <c r="A86" s="261">
        <v>86</v>
      </c>
      <c r="B86" s="262" t="s">
        <v>216</v>
      </c>
      <c r="C86" s="101" t="s">
        <v>211</v>
      </c>
    </row>
    <row r="87" spans="1:3">
      <c r="A87" s="261">
        <v>88</v>
      </c>
      <c r="B87" s="267" t="s">
        <v>217</v>
      </c>
      <c r="C87" s="101" t="s">
        <v>218</v>
      </c>
    </row>
    <row r="88" spans="1:3">
      <c r="A88" s="261">
        <v>89</v>
      </c>
      <c r="B88" s="262" t="s">
        <v>219</v>
      </c>
      <c r="C88" s="101" t="s">
        <v>218</v>
      </c>
    </row>
    <row r="89" spans="1:3">
      <c r="A89" s="261">
        <v>90</v>
      </c>
      <c r="B89" s="262" t="s">
        <v>220</v>
      </c>
      <c r="C89" s="101" t="s">
        <v>218</v>
      </c>
    </row>
    <row r="90" spans="1:3">
      <c r="A90" s="269">
        <v>91</v>
      </c>
      <c r="B90" s="270" t="s">
        <v>221</v>
      </c>
      <c r="C90" s="108" t="s">
        <v>218</v>
      </c>
    </row>
    <row r="91" spans="1:3">
      <c r="A91" s="261">
        <v>92</v>
      </c>
      <c r="B91" s="262" t="s">
        <v>222</v>
      </c>
      <c r="C91" s="101" t="s">
        <v>218</v>
      </c>
    </row>
    <row r="92" spans="1:3">
      <c r="A92" s="261">
        <v>93</v>
      </c>
      <c r="B92" s="262" t="s">
        <v>223</v>
      </c>
      <c r="C92" s="101" t="s">
        <v>218</v>
      </c>
    </row>
    <row r="93" spans="1:3">
      <c r="A93" s="261">
        <v>94</v>
      </c>
      <c r="B93" s="262" t="s">
        <v>224</v>
      </c>
      <c r="C93" s="101" t="s">
        <v>218</v>
      </c>
    </row>
    <row r="94" spans="1:3">
      <c r="A94" s="261">
        <v>95</v>
      </c>
      <c r="B94" s="267" t="s">
        <v>225</v>
      </c>
      <c r="C94" s="101" t="s">
        <v>226</v>
      </c>
    </row>
    <row r="95" spans="1:3">
      <c r="A95" s="261">
        <v>96</v>
      </c>
      <c r="B95" s="262" t="s">
        <v>227</v>
      </c>
      <c r="C95" s="101" t="s">
        <v>226</v>
      </c>
    </row>
    <row r="96" spans="1:3">
      <c r="A96" s="261">
        <v>97</v>
      </c>
      <c r="B96" s="262" t="s">
        <v>228</v>
      </c>
      <c r="C96" s="101" t="s">
        <v>226</v>
      </c>
    </row>
    <row r="97" spans="1:3">
      <c r="A97" s="261">
        <v>98</v>
      </c>
      <c r="B97" s="262" t="s">
        <v>229</v>
      </c>
      <c r="C97" s="101" t="s">
        <v>226</v>
      </c>
    </row>
    <row r="98" spans="1:3">
      <c r="A98" s="261">
        <v>99</v>
      </c>
      <c r="B98" s="262" t="s">
        <v>230</v>
      </c>
      <c r="C98" s="101" t="s">
        <v>226</v>
      </c>
    </row>
    <row r="99" spans="1:3">
      <c r="A99" s="261">
        <v>100</v>
      </c>
      <c r="B99" s="262" t="s">
        <v>231</v>
      </c>
      <c r="C99" s="101" t="s">
        <v>226</v>
      </c>
    </row>
    <row r="100" spans="1:3">
      <c r="A100" s="261">
        <v>101</v>
      </c>
      <c r="B100" s="262" t="s">
        <v>232</v>
      </c>
      <c r="C100" s="101" t="s">
        <v>226</v>
      </c>
    </row>
    <row r="101" spans="1:3">
      <c r="A101" s="261">
        <v>102</v>
      </c>
      <c r="B101" s="262" t="s">
        <v>233</v>
      </c>
      <c r="C101" s="101" t="s">
        <v>226</v>
      </c>
    </row>
    <row r="102" spans="1:3">
      <c r="A102" s="261">
        <v>103</v>
      </c>
      <c r="B102" s="271" t="s">
        <v>234</v>
      </c>
      <c r="C102" s="101" t="s">
        <v>235</v>
      </c>
    </row>
    <row r="103" spans="1:3">
      <c r="A103" s="261">
        <v>104</v>
      </c>
      <c r="B103" s="271" t="s">
        <v>236</v>
      </c>
      <c r="C103" s="101" t="s">
        <v>235</v>
      </c>
    </row>
    <row r="104" spans="1:3">
      <c r="A104" s="261">
        <v>105</v>
      </c>
      <c r="B104" s="271" t="s">
        <v>237</v>
      </c>
      <c r="C104" s="101" t="s">
        <v>249</v>
      </c>
    </row>
    <row r="105" spans="1:3">
      <c r="A105" s="261">
        <v>106</v>
      </c>
      <c r="B105" s="271" t="s">
        <v>238</v>
      </c>
      <c r="C105" s="101" t="s">
        <v>544</v>
      </c>
    </row>
    <row r="106" spans="1:3">
      <c r="A106" s="261">
        <v>107</v>
      </c>
      <c r="B106" s="271" t="s">
        <v>239</v>
      </c>
      <c r="C106" s="101" t="s">
        <v>235</v>
      </c>
    </row>
    <row r="107" spans="1:3">
      <c r="A107" s="266">
        <v>108</v>
      </c>
      <c r="B107" s="267" t="s">
        <v>240</v>
      </c>
      <c r="C107" s="266" t="s">
        <v>544</v>
      </c>
    </row>
    <row r="108" spans="1:3">
      <c r="A108" s="261">
        <v>109</v>
      </c>
      <c r="B108" s="267" t="s">
        <v>241</v>
      </c>
      <c r="C108" s="101" t="s">
        <v>546</v>
      </c>
    </row>
    <row r="109" spans="1:3">
      <c r="A109" s="261">
        <v>110</v>
      </c>
      <c r="B109" s="262" t="s">
        <v>243</v>
      </c>
      <c r="C109" s="101" t="s">
        <v>242</v>
      </c>
    </row>
    <row r="110" spans="1:3">
      <c r="A110" s="261">
        <v>111</v>
      </c>
      <c r="B110" s="262" t="s">
        <v>244</v>
      </c>
      <c r="C110" s="101" t="s">
        <v>242</v>
      </c>
    </row>
    <row r="111" spans="1:3">
      <c r="A111" s="261">
        <v>112</v>
      </c>
      <c r="B111" s="262" t="s">
        <v>245</v>
      </c>
      <c r="C111" s="101" t="s">
        <v>206</v>
      </c>
    </row>
    <row r="112" spans="1:3">
      <c r="A112" s="261">
        <v>113</v>
      </c>
      <c r="B112" s="262" t="s">
        <v>246</v>
      </c>
      <c r="C112" s="101" t="s">
        <v>373</v>
      </c>
    </row>
    <row r="113" spans="1:3">
      <c r="A113" s="261">
        <v>114</v>
      </c>
      <c r="B113" s="262" t="s">
        <v>247</v>
      </c>
      <c r="C113" s="101" t="s">
        <v>242</v>
      </c>
    </row>
    <row r="114" spans="1:3">
      <c r="A114" s="261">
        <v>115</v>
      </c>
      <c r="B114" s="267" t="s">
        <v>248</v>
      </c>
      <c r="C114" s="101" t="s">
        <v>249</v>
      </c>
    </row>
    <row r="115" spans="1:3">
      <c r="A115" s="261">
        <v>116</v>
      </c>
      <c r="B115" s="262" t="s">
        <v>250</v>
      </c>
      <c r="C115" s="101" t="s">
        <v>249</v>
      </c>
    </row>
    <row r="116" spans="1:3">
      <c r="A116" s="261">
        <v>117</v>
      </c>
      <c r="B116" s="262" t="s">
        <v>251</v>
      </c>
      <c r="C116" s="101" t="s">
        <v>249</v>
      </c>
    </row>
    <row r="117" spans="1:3">
      <c r="A117" s="266">
        <v>118</v>
      </c>
      <c r="B117" s="262" t="s">
        <v>252</v>
      </c>
      <c r="C117" s="101" t="s">
        <v>249</v>
      </c>
    </row>
    <row r="118" spans="1:3">
      <c r="A118" s="261">
        <v>119</v>
      </c>
      <c r="B118" s="262" t="s">
        <v>253</v>
      </c>
      <c r="C118" s="101" t="s">
        <v>249</v>
      </c>
    </row>
    <row r="119" spans="1:3">
      <c r="A119" s="261">
        <v>120</v>
      </c>
      <c r="B119" s="262" t="s">
        <v>254</v>
      </c>
      <c r="C119" s="101" t="s">
        <v>249</v>
      </c>
    </row>
    <row r="120" spans="1:3">
      <c r="A120" s="261">
        <v>121</v>
      </c>
      <c r="B120" s="262" t="s">
        <v>255</v>
      </c>
      <c r="C120" s="101" t="s">
        <v>130</v>
      </c>
    </row>
    <row r="121" spans="1:3">
      <c r="A121" s="261">
        <v>122</v>
      </c>
      <c r="B121" s="262" t="s">
        <v>256</v>
      </c>
      <c r="C121" s="101" t="s">
        <v>249</v>
      </c>
    </row>
    <row r="122" spans="1:3">
      <c r="A122" s="261">
        <v>123</v>
      </c>
      <c r="B122" s="262" t="s">
        <v>257</v>
      </c>
      <c r="C122" s="101" t="s">
        <v>249</v>
      </c>
    </row>
    <row r="123" spans="1:3">
      <c r="A123" s="266">
        <v>124</v>
      </c>
      <c r="B123" s="262" t="s">
        <v>258</v>
      </c>
      <c r="C123" s="101" t="s">
        <v>249</v>
      </c>
    </row>
    <row r="124" spans="1:3">
      <c r="A124" s="266">
        <v>125</v>
      </c>
      <c r="B124" s="267" t="s">
        <v>259</v>
      </c>
      <c r="C124" s="266" t="s">
        <v>260</v>
      </c>
    </row>
    <row r="125" spans="1:3">
      <c r="A125" s="266">
        <v>126</v>
      </c>
      <c r="B125" s="267" t="s">
        <v>261</v>
      </c>
      <c r="C125" s="266" t="s">
        <v>260</v>
      </c>
    </row>
    <row r="126" spans="1:3">
      <c r="A126" s="261">
        <v>127</v>
      </c>
      <c r="B126" s="262" t="s">
        <v>262</v>
      </c>
      <c r="C126" s="101" t="s">
        <v>547</v>
      </c>
    </row>
    <row r="127" spans="1:3">
      <c r="A127" s="266">
        <v>128</v>
      </c>
      <c r="B127" s="267" t="s">
        <v>516</v>
      </c>
      <c r="C127" s="266" t="s">
        <v>260</v>
      </c>
    </row>
    <row r="128" spans="1:3">
      <c r="A128" s="266">
        <v>129</v>
      </c>
      <c r="B128" s="267" t="s">
        <v>517</v>
      </c>
      <c r="C128" s="266" t="s">
        <v>260</v>
      </c>
    </row>
    <row r="129" spans="1:3">
      <c r="A129" s="261">
        <v>130</v>
      </c>
      <c r="B129" s="267" t="s">
        <v>263</v>
      </c>
      <c r="C129" s="101" t="s">
        <v>264</v>
      </c>
    </row>
    <row r="130" spans="1:3">
      <c r="A130" s="261">
        <v>131</v>
      </c>
      <c r="B130" s="262" t="s">
        <v>265</v>
      </c>
      <c r="C130" s="101" t="s">
        <v>264</v>
      </c>
    </row>
    <row r="131" spans="1:3">
      <c r="A131" s="261">
        <v>132</v>
      </c>
      <c r="B131" s="262" t="s">
        <v>266</v>
      </c>
      <c r="C131" s="101" t="s">
        <v>264</v>
      </c>
    </row>
    <row r="132" spans="1:3">
      <c r="A132" s="261">
        <v>133</v>
      </c>
      <c r="B132" s="262" t="s">
        <v>267</v>
      </c>
      <c r="C132" s="101" t="s">
        <v>264</v>
      </c>
    </row>
    <row r="133" spans="1:3">
      <c r="A133" s="261">
        <v>134</v>
      </c>
      <c r="B133" s="262" t="s">
        <v>268</v>
      </c>
      <c r="C133" s="101" t="s">
        <v>264</v>
      </c>
    </row>
    <row r="134" spans="1:3">
      <c r="A134" s="261">
        <v>135</v>
      </c>
      <c r="B134" s="262" t="s">
        <v>269</v>
      </c>
      <c r="C134" s="101" t="s">
        <v>264</v>
      </c>
    </row>
    <row r="135" spans="1:3">
      <c r="A135" s="261">
        <v>136</v>
      </c>
      <c r="B135" s="262" t="s">
        <v>270</v>
      </c>
      <c r="C135" s="101" t="s">
        <v>264</v>
      </c>
    </row>
    <row r="136" spans="1:3">
      <c r="A136" s="261">
        <v>137</v>
      </c>
      <c r="B136" s="262" t="s">
        <v>271</v>
      </c>
      <c r="C136" s="101" t="s">
        <v>264</v>
      </c>
    </row>
    <row r="137" spans="1:3">
      <c r="A137" s="261">
        <v>138</v>
      </c>
      <c r="B137" s="262" t="s">
        <v>272</v>
      </c>
      <c r="C137" s="101" t="s">
        <v>264</v>
      </c>
    </row>
    <row r="138" spans="1:3">
      <c r="A138" s="261">
        <v>139</v>
      </c>
      <c r="B138" s="378" t="s">
        <v>273</v>
      </c>
      <c r="C138" s="101" t="s">
        <v>713</v>
      </c>
    </row>
    <row r="139" spans="1:3">
      <c r="A139" s="261">
        <v>140</v>
      </c>
      <c r="B139" s="379" t="s">
        <v>275</v>
      </c>
      <c r="C139" s="101" t="s">
        <v>713</v>
      </c>
    </row>
    <row r="140" spans="1:3">
      <c r="A140" s="261">
        <v>141</v>
      </c>
      <c r="B140" s="379" t="s">
        <v>276</v>
      </c>
      <c r="C140" s="101" t="s">
        <v>713</v>
      </c>
    </row>
    <row r="141" spans="1:3">
      <c r="A141" s="261">
        <v>142</v>
      </c>
      <c r="B141" s="379" t="s">
        <v>277</v>
      </c>
      <c r="C141" s="101" t="s">
        <v>274</v>
      </c>
    </row>
    <row r="142" spans="1:3">
      <c r="A142" s="261">
        <v>143</v>
      </c>
      <c r="B142" s="379" t="s">
        <v>278</v>
      </c>
      <c r="C142" s="101" t="s">
        <v>714</v>
      </c>
    </row>
    <row r="143" spans="1:3">
      <c r="A143" s="261">
        <v>144</v>
      </c>
      <c r="B143" s="379" t="s">
        <v>279</v>
      </c>
      <c r="C143" s="101" t="s">
        <v>715</v>
      </c>
    </row>
    <row r="144" spans="1:3">
      <c r="A144" s="261">
        <v>145</v>
      </c>
      <c r="B144" s="379" t="s">
        <v>280</v>
      </c>
      <c r="C144" s="101" t="s">
        <v>274</v>
      </c>
    </row>
    <row r="145" spans="1:3">
      <c r="A145" s="261">
        <v>146</v>
      </c>
      <c r="B145" s="379" t="s">
        <v>281</v>
      </c>
      <c r="C145" s="101" t="s">
        <v>274</v>
      </c>
    </row>
    <row r="146" spans="1:3">
      <c r="A146" s="261">
        <v>147</v>
      </c>
      <c r="B146" s="379" t="s">
        <v>282</v>
      </c>
      <c r="C146" s="101" t="s">
        <v>274</v>
      </c>
    </row>
    <row r="147" spans="1:3">
      <c r="A147" s="261">
        <v>148</v>
      </c>
      <c r="B147" s="379" t="s">
        <v>283</v>
      </c>
      <c r="C147" s="101" t="s">
        <v>715</v>
      </c>
    </row>
    <row r="148" spans="1:3">
      <c r="A148" s="261">
        <v>149</v>
      </c>
      <c r="B148" s="379" t="s">
        <v>284</v>
      </c>
      <c r="C148" s="101" t="s">
        <v>713</v>
      </c>
    </row>
    <row r="149" spans="1:3">
      <c r="A149" s="261">
        <v>150</v>
      </c>
      <c r="B149" s="379" t="s">
        <v>285</v>
      </c>
      <c r="C149" s="101" t="s">
        <v>713</v>
      </c>
    </row>
    <row r="150" spans="1:3">
      <c r="A150" s="265">
        <v>151</v>
      </c>
      <c r="B150" s="395" t="s">
        <v>286</v>
      </c>
      <c r="C150" s="183" t="s">
        <v>274</v>
      </c>
    </row>
    <row r="151" spans="1:3">
      <c r="A151" s="261">
        <v>152</v>
      </c>
      <c r="B151" s="379" t="s">
        <v>287</v>
      </c>
      <c r="C151" s="101" t="s">
        <v>274</v>
      </c>
    </row>
    <row r="152" spans="1:3">
      <c r="A152" s="261">
        <v>153</v>
      </c>
      <c r="B152" s="379" t="s">
        <v>288</v>
      </c>
      <c r="C152" s="101" t="s">
        <v>715</v>
      </c>
    </row>
    <row r="153" spans="1:3">
      <c r="A153" s="261">
        <v>154</v>
      </c>
      <c r="B153" s="380" t="s">
        <v>289</v>
      </c>
      <c r="C153" s="101" t="s">
        <v>274</v>
      </c>
    </row>
    <row r="154" spans="1:3">
      <c r="A154" s="261">
        <v>155</v>
      </c>
      <c r="B154" s="380" t="s">
        <v>290</v>
      </c>
      <c r="C154" s="101" t="s">
        <v>274</v>
      </c>
    </row>
    <row r="155" spans="1:3">
      <c r="A155" s="261">
        <v>156</v>
      </c>
      <c r="B155" s="380" t="s">
        <v>291</v>
      </c>
      <c r="C155" s="101" t="s">
        <v>274</v>
      </c>
    </row>
    <row r="156" spans="1:3">
      <c r="A156" s="261">
        <v>157</v>
      </c>
      <c r="B156" s="379" t="s">
        <v>292</v>
      </c>
      <c r="C156" s="101" t="s">
        <v>274</v>
      </c>
    </row>
    <row r="157" spans="1:3">
      <c r="A157" s="261">
        <v>158</v>
      </c>
      <c r="B157" s="267" t="s">
        <v>293</v>
      </c>
      <c r="C157" s="266" t="s">
        <v>294</v>
      </c>
    </row>
    <row r="158" spans="1:3">
      <c r="A158" s="261">
        <v>159</v>
      </c>
      <c r="B158" s="262" t="s">
        <v>295</v>
      </c>
      <c r="C158" s="101" t="s">
        <v>294</v>
      </c>
    </row>
    <row r="159" spans="1:3">
      <c r="A159" s="261">
        <v>160</v>
      </c>
      <c r="B159" s="262" t="s">
        <v>296</v>
      </c>
      <c r="C159" s="101" t="s">
        <v>294</v>
      </c>
    </row>
    <row r="160" spans="1:3" ht="15.75">
      <c r="A160" s="261">
        <v>161</v>
      </c>
      <c r="B160" s="396" t="s">
        <v>297</v>
      </c>
      <c r="C160" s="101" t="s">
        <v>294</v>
      </c>
    </row>
    <row r="161" spans="1:3" ht="15.75" thickBot="1">
      <c r="A161" s="269">
        <v>162</v>
      </c>
      <c r="B161" s="270" t="s">
        <v>298</v>
      </c>
      <c r="C161" s="108" t="s">
        <v>294</v>
      </c>
    </row>
    <row r="162" spans="1:3">
      <c r="A162" s="260">
        <v>163</v>
      </c>
      <c r="B162" s="268" t="s">
        <v>299</v>
      </c>
      <c r="C162" s="376" t="s">
        <v>294</v>
      </c>
    </row>
    <row r="163" spans="1:3">
      <c r="A163" s="261">
        <v>164</v>
      </c>
      <c r="B163" s="397" t="s">
        <v>300</v>
      </c>
      <c r="C163" s="266" t="s">
        <v>197</v>
      </c>
    </row>
    <row r="164" spans="1:3">
      <c r="A164" s="261">
        <v>165</v>
      </c>
      <c r="B164" s="381" t="s">
        <v>301</v>
      </c>
      <c r="C164" s="101" t="s">
        <v>642</v>
      </c>
    </row>
    <row r="165" spans="1:3">
      <c r="A165" s="261">
        <v>166</v>
      </c>
      <c r="B165" s="381" t="s">
        <v>302</v>
      </c>
      <c r="C165" s="101" t="s">
        <v>642</v>
      </c>
    </row>
    <row r="166" spans="1:3">
      <c r="A166" s="261">
        <v>167</v>
      </c>
      <c r="B166" s="381" t="s">
        <v>303</v>
      </c>
      <c r="C166" s="101" t="s">
        <v>642</v>
      </c>
    </row>
    <row r="167" spans="1:3">
      <c r="A167" s="261">
        <v>168</v>
      </c>
      <c r="B167" s="381" t="s">
        <v>304</v>
      </c>
      <c r="C167" s="101" t="s">
        <v>642</v>
      </c>
    </row>
    <row r="168" spans="1:3" ht="15.75" thickBot="1">
      <c r="A168" s="269">
        <v>169</v>
      </c>
      <c r="B168" s="382" t="s">
        <v>305</v>
      </c>
      <c r="C168" s="108" t="s">
        <v>642</v>
      </c>
    </row>
    <row r="169" spans="1:3">
      <c r="A169" s="260">
        <v>170</v>
      </c>
      <c r="B169" s="383" t="s">
        <v>306</v>
      </c>
      <c r="C169" s="376" t="s">
        <v>642</v>
      </c>
    </row>
    <row r="170" spans="1:3">
      <c r="A170" s="261">
        <v>171</v>
      </c>
      <c r="B170" s="381" t="s">
        <v>307</v>
      </c>
      <c r="C170" s="101" t="s">
        <v>642</v>
      </c>
    </row>
    <row r="171" spans="1:3">
      <c r="A171" s="261">
        <v>172</v>
      </c>
      <c r="B171" s="267" t="s">
        <v>308</v>
      </c>
      <c r="C171" s="101" t="s">
        <v>309</v>
      </c>
    </row>
    <row r="172" spans="1:3">
      <c r="A172" s="261">
        <v>173</v>
      </c>
      <c r="B172" s="262" t="s">
        <v>310</v>
      </c>
      <c r="C172" s="101" t="s">
        <v>309</v>
      </c>
    </row>
    <row r="173" spans="1:3">
      <c r="A173" s="261">
        <v>174</v>
      </c>
      <c r="B173" s="262" t="s">
        <v>311</v>
      </c>
      <c r="C173" s="101" t="s">
        <v>309</v>
      </c>
    </row>
    <row r="174" spans="1:3">
      <c r="A174" s="261">
        <v>175</v>
      </c>
      <c r="B174" s="262" t="s">
        <v>312</v>
      </c>
      <c r="C174" s="101" t="s">
        <v>309</v>
      </c>
    </row>
    <row r="175" spans="1:3" ht="15.75" thickBot="1">
      <c r="A175" s="387">
        <v>176</v>
      </c>
      <c r="B175" s="274" t="s">
        <v>313</v>
      </c>
      <c r="C175" s="108" t="s">
        <v>309</v>
      </c>
    </row>
    <row r="176" spans="1:3">
      <c r="A176" s="260">
        <v>177</v>
      </c>
      <c r="B176" s="398" t="s">
        <v>314</v>
      </c>
      <c r="C176" s="376" t="s">
        <v>315</v>
      </c>
    </row>
    <row r="177" spans="1:3">
      <c r="A177" s="261">
        <v>178</v>
      </c>
      <c r="B177" s="262" t="s">
        <v>316</v>
      </c>
      <c r="C177" s="101" t="s">
        <v>315</v>
      </c>
    </row>
    <row r="178" spans="1:3">
      <c r="A178" s="261">
        <v>179</v>
      </c>
      <c r="B178" s="262" t="s">
        <v>317</v>
      </c>
      <c r="C178" s="101" t="s">
        <v>315</v>
      </c>
    </row>
    <row r="179" spans="1:3">
      <c r="A179" s="261">
        <v>180</v>
      </c>
      <c r="B179" s="262" t="s">
        <v>318</v>
      </c>
      <c r="C179" s="101" t="s">
        <v>315</v>
      </c>
    </row>
    <row r="180" spans="1:3">
      <c r="A180" s="261">
        <v>181</v>
      </c>
      <c r="B180" s="262" t="s">
        <v>319</v>
      </c>
      <c r="C180" s="101" t="s">
        <v>315</v>
      </c>
    </row>
    <row r="181" spans="1:3">
      <c r="A181" s="261">
        <v>182</v>
      </c>
      <c r="B181" s="262" t="s">
        <v>442</v>
      </c>
      <c r="C181" s="101" t="s">
        <v>315</v>
      </c>
    </row>
    <row r="182" spans="1:3">
      <c r="A182" s="261">
        <v>183</v>
      </c>
      <c r="B182" s="262" t="s">
        <v>443</v>
      </c>
      <c r="C182" s="101" t="s">
        <v>315</v>
      </c>
    </row>
    <row r="183" spans="1:3">
      <c r="A183" s="261">
        <v>184</v>
      </c>
      <c r="B183" s="262" t="s">
        <v>320</v>
      </c>
      <c r="C183" s="101" t="s">
        <v>315</v>
      </c>
    </row>
    <row r="184" spans="1:3">
      <c r="A184" s="261">
        <v>185</v>
      </c>
      <c r="B184" s="262" t="s">
        <v>321</v>
      </c>
      <c r="C184" s="101" t="s">
        <v>315</v>
      </c>
    </row>
    <row r="185" spans="1:3">
      <c r="A185" s="266">
        <v>186</v>
      </c>
      <c r="B185" s="267" t="s">
        <v>322</v>
      </c>
      <c r="C185" s="101" t="s">
        <v>315</v>
      </c>
    </row>
    <row r="186" spans="1:3">
      <c r="A186" s="261">
        <v>187</v>
      </c>
      <c r="B186" s="267" t="s">
        <v>643</v>
      </c>
      <c r="C186" s="266" t="s">
        <v>197</v>
      </c>
    </row>
    <row r="187" spans="1:3">
      <c r="A187" s="261">
        <v>188</v>
      </c>
      <c r="B187" s="267" t="s">
        <v>323</v>
      </c>
      <c r="C187" s="101" t="s">
        <v>716</v>
      </c>
    </row>
    <row r="188" spans="1:3">
      <c r="A188" s="261">
        <v>189</v>
      </c>
      <c r="B188" s="262" t="s">
        <v>325</v>
      </c>
      <c r="C188" s="101" t="s">
        <v>324</v>
      </c>
    </row>
    <row r="189" spans="1:3" ht="15.75" thickBot="1">
      <c r="A189" s="269">
        <v>190</v>
      </c>
      <c r="B189" s="270" t="s">
        <v>326</v>
      </c>
      <c r="C189" s="108" t="s">
        <v>716</v>
      </c>
    </row>
    <row r="190" spans="1:3">
      <c r="A190" s="260">
        <v>191</v>
      </c>
      <c r="B190" s="268" t="s">
        <v>327</v>
      </c>
      <c r="C190" s="376" t="s">
        <v>324</v>
      </c>
    </row>
    <row r="191" spans="1:3">
      <c r="A191" s="261">
        <v>192</v>
      </c>
      <c r="B191" s="262" t="s">
        <v>328</v>
      </c>
      <c r="C191" s="101" t="s">
        <v>136</v>
      </c>
    </row>
    <row r="192" spans="1:3">
      <c r="A192" s="261">
        <v>193</v>
      </c>
      <c r="B192" s="262" t="s">
        <v>329</v>
      </c>
      <c r="C192" s="101" t="s">
        <v>324</v>
      </c>
    </row>
    <row r="193" spans="1:3">
      <c r="A193" s="261">
        <v>194</v>
      </c>
      <c r="B193" s="262" t="s">
        <v>330</v>
      </c>
      <c r="C193" s="101" t="s">
        <v>136</v>
      </c>
    </row>
    <row r="194" spans="1:3">
      <c r="A194" s="261">
        <v>195</v>
      </c>
      <c r="B194" s="262" t="s">
        <v>331</v>
      </c>
      <c r="C194" s="101" t="s">
        <v>136</v>
      </c>
    </row>
    <row r="195" spans="1:3">
      <c r="A195" s="261">
        <v>196</v>
      </c>
      <c r="B195" s="262" t="s">
        <v>332</v>
      </c>
      <c r="C195" s="101" t="s">
        <v>324</v>
      </c>
    </row>
    <row r="196" spans="1:3">
      <c r="A196" s="261">
        <v>197</v>
      </c>
      <c r="B196" s="384" t="s">
        <v>333</v>
      </c>
      <c r="C196" s="101" t="s">
        <v>334</v>
      </c>
    </row>
    <row r="197" spans="1:3">
      <c r="A197" s="261">
        <v>198</v>
      </c>
      <c r="B197" s="351" t="s">
        <v>335</v>
      </c>
      <c r="C197" s="101" t="s">
        <v>334</v>
      </c>
    </row>
    <row r="198" spans="1:3">
      <c r="A198" s="261">
        <v>199</v>
      </c>
      <c r="B198" s="351" t="s">
        <v>336</v>
      </c>
      <c r="C198" s="101" t="s">
        <v>334</v>
      </c>
    </row>
    <row r="199" spans="1:3">
      <c r="A199" s="261">
        <v>200</v>
      </c>
      <c r="B199" s="351" t="s">
        <v>337</v>
      </c>
      <c r="C199" s="101" t="s">
        <v>334</v>
      </c>
    </row>
    <row r="200" spans="1:3">
      <c r="A200" s="261">
        <v>201</v>
      </c>
      <c r="B200" s="351" t="s">
        <v>338</v>
      </c>
      <c r="C200" s="101" t="s">
        <v>334</v>
      </c>
    </row>
    <row r="201" spans="1:3">
      <c r="A201" s="261">
        <v>202</v>
      </c>
      <c r="B201" s="351" t="s">
        <v>339</v>
      </c>
      <c r="C201" s="101" t="s">
        <v>334</v>
      </c>
    </row>
    <row r="202" spans="1:3">
      <c r="A202" s="261">
        <v>203</v>
      </c>
      <c r="B202" s="351" t="s">
        <v>340</v>
      </c>
      <c r="C202" s="101" t="s">
        <v>334</v>
      </c>
    </row>
    <row r="203" spans="1:3">
      <c r="A203" s="261">
        <v>204</v>
      </c>
      <c r="B203" s="351" t="s">
        <v>341</v>
      </c>
      <c r="C203" s="101" t="s">
        <v>334</v>
      </c>
    </row>
    <row r="204" spans="1:3">
      <c r="A204" s="261">
        <v>205</v>
      </c>
      <c r="B204" s="351" t="s">
        <v>342</v>
      </c>
      <c r="C204" s="101" t="s">
        <v>334</v>
      </c>
    </row>
    <row r="205" spans="1:3">
      <c r="A205" s="261">
        <v>206</v>
      </c>
      <c r="B205" s="267" t="s">
        <v>343</v>
      </c>
      <c r="C205" s="101" t="s">
        <v>344</v>
      </c>
    </row>
    <row r="206" spans="1:3">
      <c r="A206" s="261">
        <v>207</v>
      </c>
      <c r="B206" s="262" t="s">
        <v>345</v>
      </c>
      <c r="C206" s="101" t="s">
        <v>344</v>
      </c>
    </row>
    <row r="207" spans="1:3">
      <c r="A207" s="261">
        <v>208</v>
      </c>
      <c r="B207" s="262" t="s">
        <v>346</v>
      </c>
      <c r="C207" s="101" t="s">
        <v>344</v>
      </c>
    </row>
    <row r="208" spans="1:3">
      <c r="A208" s="261">
        <v>209</v>
      </c>
      <c r="B208" s="267" t="s">
        <v>347</v>
      </c>
      <c r="C208" s="266" t="s">
        <v>130</v>
      </c>
    </row>
    <row r="209" spans="1:3">
      <c r="A209" s="261">
        <v>210</v>
      </c>
      <c r="B209" s="267" t="s">
        <v>348</v>
      </c>
      <c r="C209" s="266" t="s">
        <v>130</v>
      </c>
    </row>
    <row r="210" spans="1:3">
      <c r="A210" s="266">
        <v>211</v>
      </c>
      <c r="B210" s="267" t="s">
        <v>349</v>
      </c>
      <c r="C210" s="266" t="s">
        <v>260</v>
      </c>
    </row>
    <row r="211" spans="1:3">
      <c r="A211" s="261">
        <v>212</v>
      </c>
      <c r="B211" s="262" t="s">
        <v>350</v>
      </c>
      <c r="C211" s="101" t="s">
        <v>344</v>
      </c>
    </row>
    <row r="212" spans="1:3">
      <c r="A212" s="261">
        <v>213</v>
      </c>
      <c r="B212" s="262" t="s">
        <v>438</v>
      </c>
      <c r="C212" s="101" t="s">
        <v>344</v>
      </c>
    </row>
    <row r="213" spans="1:3">
      <c r="A213" s="261">
        <v>214</v>
      </c>
      <c r="B213" s="262" t="s">
        <v>437</v>
      </c>
      <c r="C213" s="101" t="s">
        <v>344</v>
      </c>
    </row>
    <row r="214" spans="1:3">
      <c r="A214" s="261">
        <v>215</v>
      </c>
      <c r="B214" s="267" t="s">
        <v>351</v>
      </c>
      <c r="C214" s="266" t="s">
        <v>130</v>
      </c>
    </row>
    <row r="215" spans="1:3">
      <c r="A215" s="261">
        <v>216</v>
      </c>
      <c r="B215" s="262" t="s">
        <v>352</v>
      </c>
      <c r="C215" s="101" t="s">
        <v>344</v>
      </c>
    </row>
    <row r="216" spans="1:3">
      <c r="A216" s="261">
        <v>217</v>
      </c>
      <c r="B216" s="262" t="s">
        <v>518</v>
      </c>
      <c r="C216" s="101" t="s">
        <v>344</v>
      </c>
    </row>
    <row r="217" spans="1:3">
      <c r="A217" s="261">
        <v>218</v>
      </c>
      <c r="B217" s="262" t="s">
        <v>353</v>
      </c>
      <c r="C217" s="101" t="s">
        <v>344</v>
      </c>
    </row>
    <row r="218" spans="1:3">
      <c r="A218" s="261">
        <v>219</v>
      </c>
      <c r="B218" s="262" t="s">
        <v>354</v>
      </c>
      <c r="C218" s="101" t="s">
        <v>344</v>
      </c>
    </row>
    <row r="219" spans="1:3">
      <c r="A219" s="261">
        <v>220</v>
      </c>
      <c r="B219" s="262" t="s">
        <v>355</v>
      </c>
      <c r="C219" s="101" t="s">
        <v>344</v>
      </c>
    </row>
    <row r="220" spans="1:3">
      <c r="A220" s="261">
        <v>221</v>
      </c>
      <c r="B220" s="385" t="s">
        <v>356</v>
      </c>
      <c r="C220" s="386" t="s">
        <v>357</v>
      </c>
    </row>
    <row r="221" spans="1:3">
      <c r="A221" s="261">
        <v>222</v>
      </c>
      <c r="B221" s="385" t="s">
        <v>358</v>
      </c>
      <c r="C221" s="386" t="s">
        <v>357</v>
      </c>
    </row>
    <row r="222" spans="1:3">
      <c r="A222" s="261">
        <v>223</v>
      </c>
      <c r="B222" s="385" t="s">
        <v>359</v>
      </c>
      <c r="C222" s="386" t="s">
        <v>357</v>
      </c>
    </row>
    <row r="223" spans="1:3">
      <c r="A223" s="261">
        <v>224</v>
      </c>
      <c r="B223" s="385" t="s">
        <v>360</v>
      </c>
      <c r="C223" s="386" t="s">
        <v>357</v>
      </c>
    </row>
    <row r="224" spans="1:3">
      <c r="A224" s="261">
        <v>225</v>
      </c>
      <c r="B224" s="385" t="s">
        <v>361</v>
      </c>
      <c r="C224" s="386" t="s">
        <v>357</v>
      </c>
    </row>
    <row r="225" spans="1:3">
      <c r="A225" s="261">
        <v>226</v>
      </c>
      <c r="B225" s="351" t="s">
        <v>362</v>
      </c>
      <c r="C225" s="386" t="s">
        <v>363</v>
      </c>
    </row>
    <row r="226" spans="1:3">
      <c r="A226" s="261">
        <v>227</v>
      </c>
      <c r="B226" s="351" t="s">
        <v>364</v>
      </c>
      <c r="C226" s="386" t="s">
        <v>363</v>
      </c>
    </row>
    <row r="227" spans="1:3">
      <c r="A227" s="261">
        <v>228</v>
      </c>
      <c r="B227" s="351" t="s">
        <v>365</v>
      </c>
      <c r="C227" s="386" t="s">
        <v>363</v>
      </c>
    </row>
    <row r="228" spans="1:3">
      <c r="A228" s="261">
        <v>229</v>
      </c>
      <c r="B228" s="351" t="s">
        <v>366</v>
      </c>
      <c r="C228" s="386" t="s">
        <v>363</v>
      </c>
    </row>
    <row r="229" spans="1:3">
      <c r="A229" s="261">
        <v>230</v>
      </c>
      <c r="B229" s="351" t="s">
        <v>367</v>
      </c>
      <c r="C229" s="386" t="s">
        <v>264</v>
      </c>
    </row>
    <row r="230" spans="1:3">
      <c r="A230" s="261">
        <v>231</v>
      </c>
      <c r="B230" s="351" t="s">
        <v>368</v>
      </c>
      <c r="C230" s="386" t="s">
        <v>363</v>
      </c>
    </row>
    <row r="231" spans="1:3">
      <c r="A231" s="261">
        <v>232</v>
      </c>
      <c r="B231" s="351" t="s">
        <v>369</v>
      </c>
      <c r="C231" s="386" t="s">
        <v>363</v>
      </c>
    </row>
    <row r="232" spans="1:3">
      <c r="A232" s="261">
        <v>233</v>
      </c>
      <c r="B232" s="351" t="s">
        <v>370</v>
      </c>
      <c r="C232" s="386" t="s">
        <v>363</v>
      </c>
    </row>
    <row r="233" spans="1:3">
      <c r="A233" s="261">
        <v>234</v>
      </c>
      <c r="B233" s="351" t="s">
        <v>371</v>
      </c>
      <c r="C233" s="386" t="s">
        <v>363</v>
      </c>
    </row>
    <row r="234" spans="1:3">
      <c r="A234" s="261">
        <v>235</v>
      </c>
      <c r="B234" s="351" t="s">
        <v>372</v>
      </c>
      <c r="C234" s="386" t="s">
        <v>363</v>
      </c>
    </row>
    <row r="235" spans="1:3">
      <c r="A235" s="266">
        <v>236</v>
      </c>
      <c r="B235" s="262" t="s">
        <v>548</v>
      </c>
      <c r="C235" s="101" t="s">
        <v>373</v>
      </c>
    </row>
    <row r="236" spans="1:3">
      <c r="A236" s="266">
        <v>237</v>
      </c>
      <c r="B236" s="262" t="s">
        <v>374</v>
      </c>
      <c r="C236" s="101" t="s">
        <v>373</v>
      </c>
    </row>
    <row r="237" spans="1:3" ht="14.45" customHeight="1">
      <c r="A237" s="266">
        <v>238</v>
      </c>
      <c r="B237" s="262" t="s">
        <v>375</v>
      </c>
      <c r="C237" s="101" t="s">
        <v>373</v>
      </c>
    </row>
    <row r="238" spans="1:3">
      <c r="A238" s="266">
        <v>239</v>
      </c>
      <c r="B238" s="267" t="s">
        <v>376</v>
      </c>
      <c r="C238" s="266" t="s">
        <v>130</v>
      </c>
    </row>
    <row r="239" spans="1:3">
      <c r="A239" s="266">
        <v>240</v>
      </c>
      <c r="B239" s="262" t="s">
        <v>377</v>
      </c>
      <c r="C239" s="101" t="s">
        <v>373</v>
      </c>
    </row>
    <row r="240" spans="1:3" ht="15.75" thickBot="1">
      <c r="A240" s="387">
        <v>241</v>
      </c>
      <c r="B240" s="274" t="s">
        <v>378</v>
      </c>
      <c r="C240" s="387" t="s">
        <v>644</v>
      </c>
    </row>
    <row r="241" spans="1:3">
      <c r="A241" s="273">
        <v>242</v>
      </c>
      <c r="B241" s="398" t="s">
        <v>379</v>
      </c>
      <c r="C241" s="273" t="s">
        <v>644</v>
      </c>
    </row>
    <row r="242" spans="1:3">
      <c r="A242" s="266">
        <v>243</v>
      </c>
      <c r="B242" s="267" t="s">
        <v>380</v>
      </c>
      <c r="C242" s="266" t="s">
        <v>644</v>
      </c>
    </row>
    <row r="243" spans="1:3">
      <c r="A243" s="266">
        <v>244</v>
      </c>
      <c r="B243" s="267" t="s">
        <v>381</v>
      </c>
      <c r="C243" s="101" t="s">
        <v>373</v>
      </c>
    </row>
    <row r="244" spans="1:3">
      <c r="A244" s="261">
        <v>245</v>
      </c>
      <c r="B244" s="262" t="s">
        <v>382</v>
      </c>
      <c r="C244" s="101" t="s">
        <v>383</v>
      </c>
    </row>
    <row r="245" spans="1:3">
      <c r="A245" s="261">
        <v>246</v>
      </c>
      <c r="B245" s="262" t="s">
        <v>384</v>
      </c>
      <c r="C245" s="101" t="s">
        <v>383</v>
      </c>
    </row>
    <row r="246" spans="1:3">
      <c r="A246" s="261">
        <v>247</v>
      </c>
      <c r="B246" s="262" t="s">
        <v>385</v>
      </c>
      <c r="C246" s="101" t="s">
        <v>383</v>
      </c>
    </row>
    <row r="247" spans="1:3">
      <c r="A247" s="261">
        <v>248</v>
      </c>
      <c r="B247" s="267" t="s">
        <v>386</v>
      </c>
      <c r="C247" s="101" t="s">
        <v>387</v>
      </c>
    </row>
    <row r="248" spans="1:3">
      <c r="A248" s="261">
        <v>249</v>
      </c>
      <c r="B248" s="262" t="s">
        <v>388</v>
      </c>
      <c r="C248" s="101" t="s">
        <v>387</v>
      </c>
    </row>
    <row r="249" spans="1:3">
      <c r="A249" s="261">
        <v>250</v>
      </c>
      <c r="B249" s="262" t="s">
        <v>389</v>
      </c>
      <c r="C249" s="101" t="s">
        <v>387</v>
      </c>
    </row>
    <row r="250" spans="1:3">
      <c r="A250" s="261">
        <v>251</v>
      </c>
      <c r="B250" s="262" t="s">
        <v>390</v>
      </c>
      <c r="C250" s="101" t="s">
        <v>387</v>
      </c>
    </row>
    <row r="251" spans="1:3">
      <c r="A251" s="261">
        <v>252</v>
      </c>
      <c r="B251" s="262" t="s">
        <v>391</v>
      </c>
      <c r="C251" s="101" t="s">
        <v>387</v>
      </c>
    </row>
    <row r="252" spans="1:3">
      <c r="A252" s="261">
        <v>253</v>
      </c>
      <c r="B252" s="262" t="s">
        <v>392</v>
      </c>
      <c r="C252" s="101" t="s">
        <v>645</v>
      </c>
    </row>
    <row r="253" spans="1:3">
      <c r="A253" s="261">
        <v>254</v>
      </c>
      <c r="B253" s="262" t="s">
        <v>394</v>
      </c>
      <c r="C253" s="101" t="s">
        <v>393</v>
      </c>
    </row>
    <row r="254" spans="1:3">
      <c r="A254" s="261">
        <v>255</v>
      </c>
      <c r="B254" s="262" t="s">
        <v>395</v>
      </c>
      <c r="C254" s="266" t="s">
        <v>645</v>
      </c>
    </row>
    <row r="255" spans="1:3">
      <c r="A255" s="261">
        <v>256</v>
      </c>
      <c r="B255" s="262" t="s">
        <v>396</v>
      </c>
      <c r="C255" s="101" t="s">
        <v>393</v>
      </c>
    </row>
    <row r="256" spans="1:3">
      <c r="A256" s="261">
        <v>257</v>
      </c>
      <c r="B256" s="262" t="s">
        <v>397</v>
      </c>
      <c r="C256" s="266" t="s">
        <v>645</v>
      </c>
    </row>
    <row r="257" spans="1:3">
      <c r="A257" s="261">
        <v>258</v>
      </c>
      <c r="B257" s="262" t="s">
        <v>398</v>
      </c>
      <c r="C257" s="101" t="s">
        <v>393</v>
      </c>
    </row>
    <row r="258" spans="1:3">
      <c r="A258" s="261">
        <v>259</v>
      </c>
      <c r="B258" s="262" t="s">
        <v>399</v>
      </c>
      <c r="C258" s="101" t="s">
        <v>393</v>
      </c>
    </row>
    <row r="259" spans="1:3">
      <c r="A259" s="261">
        <v>260</v>
      </c>
      <c r="B259" s="262" t="s">
        <v>400</v>
      </c>
      <c r="C259" s="101" t="s">
        <v>393</v>
      </c>
    </row>
    <row r="260" spans="1:3">
      <c r="A260" s="261">
        <v>261</v>
      </c>
      <c r="B260" s="262" t="s">
        <v>401</v>
      </c>
      <c r="C260" s="101" t="s">
        <v>544</v>
      </c>
    </row>
    <row r="261" spans="1:3">
      <c r="A261" s="261">
        <v>262</v>
      </c>
      <c r="B261" s="262" t="s">
        <v>402</v>
      </c>
      <c r="C261" s="101" t="s">
        <v>544</v>
      </c>
    </row>
    <row r="262" spans="1:3">
      <c r="A262" s="261">
        <v>263</v>
      </c>
      <c r="B262" s="262" t="s">
        <v>403</v>
      </c>
      <c r="C262" s="101" t="s">
        <v>404</v>
      </c>
    </row>
    <row r="263" spans="1:3">
      <c r="A263" s="261">
        <v>264</v>
      </c>
      <c r="B263" s="262" t="s">
        <v>405</v>
      </c>
      <c r="C263" s="101" t="s">
        <v>404</v>
      </c>
    </row>
    <row r="264" spans="1:3">
      <c r="A264" s="261">
        <v>265</v>
      </c>
      <c r="B264" s="262" t="s">
        <v>406</v>
      </c>
      <c r="C264" s="101" t="s">
        <v>404</v>
      </c>
    </row>
    <row r="265" spans="1:3">
      <c r="A265" s="261">
        <v>266</v>
      </c>
      <c r="B265" s="262" t="s">
        <v>407</v>
      </c>
      <c r="C265" s="101" t="s">
        <v>404</v>
      </c>
    </row>
    <row r="266" spans="1:3">
      <c r="A266" s="261">
        <v>267</v>
      </c>
      <c r="B266" s="267" t="s">
        <v>408</v>
      </c>
      <c r="C266" s="266" t="s">
        <v>644</v>
      </c>
    </row>
    <row r="267" spans="1:3">
      <c r="A267" s="261">
        <v>268</v>
      </c>
      <c r="B267" s="267" t="s">
        <v>410</v>
      </c>
      <c r="C267" s="101" t="s">
        <v>409</v>
      </c>
    </row>
    <row r="268" spans="1:3">
      <c r="A268" s="261">
        <v>269</v>
      </c>
      <c r="B268" s="267" t="s">
        <v>411</v>
      </c>
      <c r="C268" s="266" t="s">
        <v>644</v>
      </c>
    </row>
    <row r="269" spans="1:3">
      <c r="A269" s="261">
        <v>270</v>
      </c>
      <c r="B269" s="267" t="s">
        <v>412</v>
      </c>
      <c r="C269" s="101" t="s">
        <v>409</v>
      </c>
    </row>
    <row r="270" spans="1:3">
      <c r="A270" s="261">
        <v>271</v>
      </c>
      <c r="B270" s="267" t="s">
        <v>413</v>
      </c>
      <c r="C270" s="266" t="s">
        <v>549</v>
      </c>
    </row>
    <row r="271" spans="1:3">
      <c r="A271" s="261">
        <v>272</v>
      </c>
      <c r="B271" s="267" t="s">
        <v>414</v>
      </c>
      <c r="C271" s="101" t="s">
        <v>549</v>
      </c>
    </row>
    <row r="272" spans="1:3">
      <c r="A272" s="261">
        <v>273</v>
      </c>
      <c r="B272" s="267" t="s">
        <v>415</v>
      </c>
      <c r="C272" s="266" t="s">
        <v>644</v>
      </c>
    </row>
    <row r="273" spans="1:3">
      <c r="A273" s="261">
        <v>274</v>
      </c>
      <c r="B273" s="267" t="s">
        <v>416</v>
      </c>
      <c r="C273" s="101" t="s">
        <v>549</v>
      </c>
    </row>
    <row r="274" spans="1:3">
      <c r="A274" s="261">
        <v>275</v>
      </c>
      <c r="B274" s="267" t="s">
        <v>417</v>
      </c>
      <c r="C274" s="101" t="s">
        <v>409</v>
      </c>
    </row>
    <row r="275" spans="1:3">
      <c r="A275" s="261">
        <v>276</v>
      </c>
      <c r="B275" s="267" t="s">
        <v>418</v>
      </c>
      <c r="C275" s="266" t="s">
        <v>644</v>
      </c>
    </row>
    <row r="276" spans="1:3">
      <c r="A276" s="261">
        <v>277</v>
      </c>
      <c r="B276" s="267" t="s">
        <v>419</v>
      </c>
      <c r="C276" s="101" t="s">
        <v>717</v>
      </c>
    </row>
    <row r="277" spans="1:3">
      <c r="A277" s="261">
        <v>278</v>
      </c>
      <c r="B277" s="267" t="s">
        <v>420</v>
      </c>
      <c r="C277" s="101" t="s">
        <v>373</v>
      </c>
    </row>
    <row r="278" spans="1:3">
      <c r="A278" s="261">
        <v>279</v>
      </c>
      <c r="B278" s="267" t="s">
        <v>421</v>
      </c>
      <c r="C278" s="101" t="s">
        <v>717</v>
      </c>
    </row>
    <row r="279" spans="1:3">
      <c r="A279" s="261">
        <v>280</v>
      </c>
      <c r="B279" s="262" t="s">
        <v>422</v>
      </c>
      <c r="C279" s="101" t="s">
        <v>136</v>
      </c>
    </row>
    <row r="280" spans="1:3">
      <c r="A280" s="261">
        <v>281</v>
      </c>
      <c r="B280" s="262" t="s">
        <v>423</v>
      </c>
      <c r="C280" s="101" t="s">
        <v>136</v>
      </c>
    </row>
    <row r="281" spans="1:3">
      <c r="A281" s="261">
        <v>282</v>
      </c>
      <c r="B281" s="262" t="s">
        <v>425</v>
      </c>
      <c r="C281" s="101" t="s">
        <v>404</v>
      </c>
    </row>
    <row r="282" spans="1:3">
      <c r="A282" s="261">
        <v>283</v>
      </c>
      <c r="B282" s="262" t="s">
        <v>426</v>
      </c>
      <c r="C282" s="101" t="s">
        <v>404</v>
      </c>
    </row>
    <row r="283" spans="1:3">
      <c r="A283" s="261">
        <v>284</v>
      </c>
      <c r="B283" s="262" t="s">
        <v>427</v>
      </c>
      <c r="C283" s="101" t="s">
        <v>373</v>
      </c>
    </row>
    <row r="284" spans="1:3">
      <c r="A284" s="261">
        <v>285</v>
      </c>
      <c r="B284" s="262" t="s">
        <v>428</v>
      </c>
      <c r="C284" s="101" t="s">
        <v>344</v>
      </c>
    </row>
    <row r="285" spans="1:3">
      <c r="A285" s="261">
        <v>286</v>
      </c>
      <c r="B285" s="262" t="s">
        <v>429</v>
      </c>
      <c r="C285" s="101" t="s">
        <v>363</v>
      </c>
    </row>
    <row r="286" spans="1:3">
      <c r="A286" s="266">
        <v>287</v>
      </c>
      <c r="B286" s="267" t="s">
        <v>430</v>
      </c>
      <c r="C286" s="266" t="s">
        <v>136</v>
      </c>
    </row>
    <row r="287" spans="1:3">
      <c r="A287" s="266">
        <v>288</v>
      </c>
      <c r="B287" s="267" t="s">
        <v>431</v>
      </c>
      <c r="C287" s="266" t="s">
        <v>136</v>
      </c>
    </row>
    <row r="288" spans="1:3">
      <c r="A288" s="261">
        <v>289</v>
      </c>
      <c r="B288" s="262" t="s">
        <v>432</v>
      </c>
      <c r="C288" s="101" t="s">
        <v>161</v>
      </c>
    </row>
    <row r="289" spans="1:3">
      <c r="A289" s="261">
        <v>290</v>
      </c>
      <c r="B289" s="262" t="s">
        <v>433</v>
      </c>
      <c r="C289" s="101" t="s">
        <v>324</v>
      </c>
    </row>
    <row r="290" spans="1:3">
      <c r="A290" s="261">
        <v>291</v>
      </c>
      <c r="B290" s="262" t="s">
        <v>434</v>
      </c>
      <c r="C290" s="101" t="s">
        <v>642</v>
      </c>
    </row>
    <row r="291" spans="1:3">
      <c r="A291" s="261">
        <v>292</v>
      </c>
      <c r="B291" s="262" t="s">
        <v>435</v>
      </c>
      <c r="C291" s="101" t="s">
        <v>642</v>
      </c>
    </row>
    <row r="292" spans="1:3">
      <c r="A292" s="261">
        <v>293</v>
      </c>
      <c r="B292" s="262" t="s">
        <v>436</v>
      </c>
      <c r="C292" s="101" t="s">
        <v>264</v>
      </c>
    </row>
    <row r="293" spans="1:3">
      <c r="A293" s="101">
        <v>294</v>
      </c>
      <c r="B293" s="267" t="s">
        <v>550</v>
      </c>
      <c r="C293" s="266" t="s">
        <v>387</v>
      </c>
    </row>
    <row r="294" spans="1:3">
      <c r="A294" s="101">
        <v>295</v>
      </c>
      <c r="B294" s="293" t="s">
        <v>440</v>
      </c>
      <c r="C294" s="101" t="s">
        <v>274</v>
      </c>
    </row>
    <row r="295" spans="1:3">
      <c r="A295" s="261">
        <v>296</v>
      </c>
      <c r="B295" s="262" t="s">
        <v>441</v>
      </c>
      <c r="C295" s="101" t="s">
        <v>161</v>
      </c>
    </row>
    <row r="296" spans="1:3">
      <c r="A296" s="261">
        <v>297</v>
      </c>
      <c r="B296" s="262" t="s">
        <v>519</v>
      </c>
      <c r="C296" s="101" t="s">
        <v>344</v>
      </c>
    </row>
    <row r="297" spans="1:3">
      <c r="A297" s="261">
        <v>298</v>
      </c>
      <c r="B297" s="262" t="s">
        <v>456</v>
      </c>
      <c r="C297" s="101" t="s">
        <v>344</v>
      </c>
    </row>
    <row r="298" spans="1:3">
      <c r="A298" s="261">
        <v>299</v>
      </c>
      <c r="B298" s="262" t="s">
        <v>458</v>
      </c>
      <c r="C298" s="101" t="s">
        <v>544</v>
      </c>
    </row>
    <row r="299" spans="1:3">
      <c r="A299" s="261">
        <v>300</v>
      </c>
      <c r="B299" s="262" t="s">
        <v>459</v>
      </c>
      <c r="C299" s="101" t="s">
        <v>344</v>
      </c>
    </row>
    <row r="300" spans="1:3">
      <c r="A300" s="261">
        <v>301</v>
      </c>
      <c r="B300" s="262" t="s">
        <v>460</v>
      </c>
      <c r="C300" s="101" t="s">
        <v>549</v>
      </c>
    </row>
    <row r="301" spans="1:3">
      <c r="A301" s="261">
        <v>302</v>
      </c>
      <c r="B301" s="262" t="s">
        <v>461</v>
      </c>
      <c r="C301" s="101" t="s">
        <v>549</v>
      </c>
    </row>
    <row r="302" spans="1:3">
      <c r="A302" s="269">
        <v>303</v>
      </c>
      <c r="B302" s="270" t="s">
        <v>462</v>
      </c>
      <c r="C302" s="108" t="s">
        <v>549</v>
      </c>
    </row>
    <row r="303" spans="1:3">
      <c r="A303" s="261">
        <v>304</v>
      </c>
      <c r="B303" s="262" t="s">
        <v>463</v>
      </c>
      <c r="C303" s="101" t="s">
        <v>549</v>
      </c>
    </row>
    <row r="304" spans="1:3">
      <c r="A304" s="266">
        <v>305</v>
      </c>
      <c r="B304" s="267" t="s">
        <v>464</v>
      </c>
      <c r="C304" s="101" t="s">
        <v>315</v>
      </c>
    </row>
    <row r="305" spans="1:3">
      <c r="A305" s="261">
        <v>306</v>
      </c>
      <c r="B305" s="262" t="s">
        <v>465</v>
      </c>
      <c r="C305" s="101" t="s">
        <v>409</v>
      </c>
    </row>
    <row r="306" spans="1:3">
      <c r="A306" s="261">
        <v>307</v>
      </c>
      <c r="B306" s="262" t="s">
        <v>466</v>
      </c>
      <c r="C306" s="101" t="s">
        <v>409</v>
      </c>
    </row>
    <row r="307" spans="1:3">
      <c r="A307" s="261">
        <v>308</v>
      </c>
      <c r="B307" s="262" t="s">
        <v>467</v>
      </c>
      <c r="C307" s="101" t="s">
        <v>549</v>
      </c>
    </row>
    <row r="308" spans="1:3">
      <c r="A308" s="261">
        <v>309</v>
      </c>
      <c r="B308" s="262" t="s">
        <v>468</v>
      </c>
      <c r="C308" s="101" t="s">
        <v>409</v>
      </c>
    </row>
    <row r="309" spans="1:3">
      <c r="A309" s="261">
        <v>310</v>
      </c>
      <c r="B309" s="262" t="s">
        <v>469</v>
      </c>
      <c r="C309" s="101" t="s">
        <v>324</v>
      </c>
    </row>
    <row r="310" spans="1:3">
      <c r="A310" s="261">
        <v>311</v>
      </c>
      <c r="B310" s="262" t="s">
        <v>470</v>
      </c>
      <c r="C310" s="101" t="s">
        <v>357</v>
      </c>
    </row>
    <row r="311" spans="1:3">
      <c r="A311" s="261">
        <v>312</v>
      </c>
      <c r="B311" s="262" t="s">
        <v>471</v>
      </c>
      <c r="C311" s="101" t="s">
        <v>357</v>
      </c>
    </row>
    <row r="312" spans="1:3">
      <c r="A312" s="261">
        <v>313</v>
      </c>
      <c r="B312" s="262" t="s">
        <v>472</v>
      </c>
      <c r="C312" s="101" t="s">
        <v>357</v>
      </c>
    </row>
    <row r="313" spans="1:3">
      <c r="A313" s="261">
        <v>314</v>
      </c>
      <c r="B313" s="262" t="s">
        <v>473</v>
      </c>
      <c r="C313" s="101" t="s">
        <v>357</v>
      </c>
    </row>
    <row r="314" spans="1:3">
      <c r="A314" s="261">
        <v>315</v>
      </c>
      <c r="B314" s="262" t="s">
        <v>474</v>
      </c>
      <c r="C314" s="101" t="s">
        <v>357</v>
      </c>
    </row>
    <row r="315" spans="1:3">
      <c r="A315" s="261">
        <v>316</v>
      </c>
      <c r="B315" s="262" t="s">
        <v>475</v>
      </c>
      <c r="C315" s="101" t="s">
        <v>357</v>
      </c>
    </row>
    <row r="316" spans="1:3" ht="15.75" thickBot="1">
      <c r="A316" s="269">
        <v>317</v>
      </c>
      <c r="B316" s="270" t="s">
        <v>476</v>
      </c>
      <c r="C316" s="108" t="s">
        <v>357</v>
      </c>
    </row>
    <row r="317" spans="1:3">
      <c r="A317" s="260">
        <v>318</v>
      </c>
      <c r="B317" s="268" t="s">
        <v>477</v>
      </c>
      <c r="C317" s="376" t="s">
        <v>357</v>
      </c>
    </row>
    <row r="318" spans="1:3">
      <c r="A318" s="261">
        <v>319</v>
      </c>
      <c r="B318" s="262" t="s">
        <v>478</v>
      </c>
      <c r="C318" s="101" t="s">
        <v>357</v>
      </c>
    </row>
    <row r="319" spans="1:3">
      <c r="A319" s="261">
        <v>320</v>
      </c>
      <c r="B319" s="262" t="s">
        <v>479</v>
      </c>
      <c r="C319" s="101" t="s">
        <v>357</v>
      </c>
    </row>
    <row r="320" spans="1:3">
      <c r="A320" s="261">
        <v>321</v>
      </c>
      <c r="B320" s="262" t="s">
        <v>480</v>
      </c>
      <c r="C320" s="101" t="s">
        <v>357</v>
      </c>
    </row>
    <row r="321" spans="1:3">
      <c r="A321" s="261">
        <v>322</v>
      </c>
      <c r="B321" s="262" t="s">
        <v>481</v>
      </c>
      <c r="C321" s="101" t="s">
        <v>357</v>
      </c>
    </row>
    <row r="322" spans="1:3">
      <c r="A322" s="261">
        <v>323</v>
      </c>
      <c r="B322" s="399" t="s">
        <v>482</v>
      </c>
      <c r="C322" s="266" t="s">
        <v>387</v>
      </c>
    </row>
    <row r="323" spans="1:3">
      <c r="A323" s="261">
        <v>324</v>
      </c>
      <c r="B323" s="262" t="s">
        <v>483</v>
      </c>
      <c r="C323" s="101" t="s">
        <v>226</v>
      </c>
    </row>
    <row r="324" spans="1:3">
      <c r="A324" s="261">
        <v>325</v>
      </c>
      <c r="B324" s="262" t="s">
        <v>484</v>
      </c>
      <c r="C324" s="101" t="s">
        <v>226</v>
      </c>
    </row>
    <row r="325" spans="1:3">
      <c r="A325" s="261">
        <v>326</v>
      </c>
      <c r="B325" s="262" t="s">
        <v>485</v>
      </c>
      <c r="C325" s="101" t="s">
        <v>226</v>
      </c>
    </row>
    <row r="326" spans="1:3">
      <c r="A326" s="261">
        <v>327</v>
      </c>
      <c r="B326" s="262" t="s">
        <v>486</v>
      </c>
      <c r="C326" s="101" t="s">
        <v>226</v>
      </c>
    </row>
    <row r="327" spans="1:3">
      <c r="A327" s="261">
        <v>328</v>
      </c>
      <c r="B327" s="262" t="s">
        <v>487</v>
      </c>
      <c r="C327" s="101" t="s">
        <v>226</v>
      </c>
    </row>
    <row r="328" spans="1:3">
      <c r="A328" s="261">
        <v>329</v>
      </c>
      <c r="B328" s="262" t="s">
        <v>488</v>
      </c>
      <c r="C328" s="101" t="s">
        <v>226</v>
      </c>
    </row>
    <row r="329" spans="1:3">
      <c r="A329" s="261">
        <v>330</v>
      </c>
      <c r="B329" s="262" t="s">
        <v>489</v>
      </c>
      <c r="C329" s="266" t="s">
        <v>645</v>
      </c>
    </row>
    <row r="330" spans="1:3">
      <c r="A330" s="261">
        <v>331</v>
      </c>
      <c r="B330" s="262" t="s">
        <v>490</v>
      </c>
      <c r="C330" s="266" t="s">
        <v>645</v>
      </c>
    </row>
    <row r="331" spans="1:3">
      <c r="A331" s="261">
        <v>332</v>
      </c>
      <c r="B331" s="262" t="s">
        <v>491</v>
      </c>
      <c r="C331" s="101" t="s">
        <v>226</v>
      </c>
    </row>
    <row r="332" spans="1:3">
      <c r="A332" s="261">
        <v>333</v>
      </c>
      <c r="B332" s="262" t="s">
        <v>492</v>
      </c>
      <c r="C332" s="101" t="s">
        <v>226</v>
      </c>
    </row>
    <row r="333" spans="1:3">
      <c r="A333" s="261">
        <v>334</v>
      </c>
      <c r="B333" s="262" t="s">
        <v>493</v>
      </c>
      <c r="C333" s="101" t="s">
        <v>373</v>
      </c>
    </row>
    <row r="334" spans="1:3">
      <c r="A334" s="266">
        <v>335</v>
      </c>
      <c r="B334" s="267" t="s">
        <v>494</v>
      </c>
      <c r="C334" s="266" t="s">
        <v>136</v>
      </c>
    </row>
    <row r="335" spans="1:3" ht="15.75" thickBot="1">
      <c r="A335" s="269">
        <v>336</v>
      </c>
      <c r="B335" s="270" t="s">
        <v>495</v>
      </c>
      <c r="C335" s="108" t="s">
        <v>383</v>
      </c>
    </row>
    <row r="336" spans="1:3">
      <c r="A336" s="260">
        <v>337</v>
      </c>
      <c r="B336" s="268" t="s">
        <v>496</v>
      </c>
      <c r="C336" s="376" t="s">
        <v>715</v>
      </c>
    </row>
    <row r="337" spans="1:3">
      <c r="A337" s="261">
        <v>338</v>
      </c>
      <c r="B337" s="262" t="s">
        <v>497</v>
      </c>
      <c r="C337" s="101" t="s">
        <v>274</v>
      </c>
    </row>
    <row r="338" spans="1:3">
      <c r="A338" s="261">
        <v>339</v>
      </c>
      <c r="B338" s="262" t="s">
        <v>498</v>
      </c>
      <c r="C338" s="101" t="s">
        <v>715</v>
      </c>
    </row>
    <row r="339" spans="1:3">
      <c r="A339" s="261">
        <v>340</v>
      </c>
      <c r="B339" s="262" t="s">
        <v>499</v>
      </c>
      <c r="C339" s="101" t="s">
        <v>274</v>
      </c>
    </row>
    <row r="340" spans="1:3">
      <c r="A340" s="261">
        <v>341</v>
      </c>
      <c r="B340" s="262" t="s">
        <v>500</v>
      </c>
      <c r="C340" s="101" t="s">
        <v>274</v>
      </c>
    </row>
    <row r="341" spans="1:3">
      <c r="A341" s="261">
        <v>342</v>
      </c>
      <c r="B341" s="262" t="s">
        <v>501</v>
      </c>
      <c r="C341" s="101" t="s">
        <v>274</v>
      </c>
    </row>
    <row r="342" spans="1:3">
      <c r="A342" s="261">
        <v>343</v>
      </c>
      <c r="B342" s="262" t="s">
        <v>502</v>
      </c>
      <c r="C342" s="101" t="s">
        <v>373</v>
      </c>
    </row>
    <row r="343" spans="1:3">
      <c r="A343" s="261">
        <v>344</v>
      </c>
      <c r="B343" s="262" t="s">
        <v>503</v>
      </c>
      <c r="C343" s="101" t="s">
        <v>373</v>
      </c>
    </row>
    <row r="344" spans="1:3">
      <c r="A344" s="261">
        <v>345</v>
      </c>
      <c r="B344" s="262" t="s">
        <v>504</v>
      </c>
      <c r="C344" s="101" t="s">
        <v>373</v>
      </c>
    </row>
    <row r="345" spans="1:3">
      <c r="A345" s="261">
        <v>346</v>
      </c>
      <c r="B345" s="262" t="s">
        <v>505</v>
      </c>
      <c r="C345" s="101" t="s">
        <v>373</v>
      </c>
    </row>
    <row r="346" spans="1:3">
      <c r="A346" s="261">
        <v>347</v>
      </c>
      <c r="B346" s="262" t="s">
        <v>506</v>
      </c>
      <c r="C346" s="101" t="s">
        <v>715</v>
      </c>
    </row>
    <row r="347" spans="1:3">
      <c r="A347" s="261">
        <v>348</v>
      </c>
      <c r="B347" s="262" t="s">
        <v>507</v>
      </c>
      <c r="C347" s="101" t="s">
        <v>274</v>
      </c>
    </row>
    <row r="348" spans="1:3">
      <c r="A348" s="261">
        <v>349</v>
      </c>
      <c r="B348" s="262" t="s">
        <v>508</v>
      </c>
      <c r="C348" s="101" t="s">
        <v>274</v>
      </c>
    </row>
    <row r="349" spans="1:3">
      <c r="A349" s="261">
        <v>350</v>
      </c>
      <c r="B349" s="262" t="s">
        <v>509</v>
      </c>
      <c r="C349" s="101" t="s">
        <v>274</v>
      </c>
    </row>
    <row r="350" spans="1:3">
      <c r="A350" s="261">
        <v>351</v>
      </c>
      <c r="B350" s="262" t="s">
        <v>510</v>
      </c>
      <c r="C350" s="101" t="s">
        <v>274</v>
      </c>
    </row>
    <row r="351" spans="1:3">
      <c r="A351" s="261">
        <v>352</v>
      </c>
      <c r="B351" s="262" t="s">
        <v>511</v>
      </c>
      <c r="C351" s="101" t="s">
        <v>274</v>
      </c>
    </row>
    <row r="352" spans="1:3">
      <c r="A352" s="261">
        <v>353</v>
      </c>
      <c r="B352" s="262" t="s">
        <v>512</v>
      </c>
      <c r="C352" s="101" t="s">
        <v>274</v>
      </c>
    </row>
    <row r="353" spans="1:3">
      <c r="A353" s="261">
        <v>354</v>
      </c>
      <c r="B353" s="46" t="s">
        <v>513</v>
      </c>
      <c r="C353" s="101" t="s">
        <v>274</v>
      </c>
    </row>
    <row r="354" spans="1:3">
      <c r="A354" s="261">
        <v>355</v>
      </c>
      <c r="B354" s="262" t="s">
        <v>514</v>
      </c>
      <c r="C354" s="101" t="s">
        <v>344</v>
      </c>
    </row>
    <row r="355" spans="1:3">
      <c r="A355" s="261">
        <v>356</v>
      </c>
      <c r="B355" s="262" t="s">
        <v>515</v>
      </c>
      <c r="C355" s="101" t="s">
        <v>344</v>
      </c>
    </row>
    <row r="356" spans="1:3">
      <c r="A356" s="261">
        <v>357</v>
      </c>
      <c r="B356" s="262" t="s">
        <v>520</v>
      </c>
      <c r="C356" s="101" t="s">
        <v>373</v>
      </c>
    </row>
    <row r="357" spans="1:3">
      <c r="A357" s="261">
        <v>358</v>
      </c>
      <c r="B357" s="262" t="s">
        <v>521</v>
      </c>
      <c r="C357" s="101" t="s">
        <v>235</v>
      </c>
    </row>
    <row r="358" spans="1:3">
      <c r="A358" s="261">
        <v>359</v>
      </c>
      <c r="B358" s="262" t="s">
        <v>522</v>
      </c>
      <c r="C358" s="101" t="s">
        <v>373</v>
      </c>
    </row>
    <row r="359" spans="1:3">
      <c r="A359" s="261">
        <v>360</v>
      </c>
      <c r="B359" s="262" t="s">
        <v>523</v>
      </c>
      <c r="C359" s="101" t="s">
        <v>373</v>
      </c>
    </row>
    <row r="360" spans="1:3">
      <c r="A360" s="261">
        <v>361</v>
      </c>
      <c r="B360" s="262" t="s">
        <v>524</v>
      </c>
      <c r="C360" s="101" t="s">
        <v>211</v>
      </c>
    </row>
    <row r="361" spans="1:3">
      <c r="A361" s="261">
        <v>362</v>
      </c>
      <c r="B361" s="262" t="s">
        <v>525</v>
      </c>
      <c r="C361" s="101" t="s">
        <v>373</v>
      </c>
    </row>
    <row r="362" spans="1:3">
      <c r="A362" s="261">
        <v>363</v>
      </c>
      <c r="B362" s="262" t="s">
        <v>526</v>
      </c>
      <c r="C362" s="101" t="s">
        <v>642</v>
      </c>
    </row>
    <row r="363" spans="1:3">
      <c r="A363" s="261">
        <v>364</v>
      </c>
      <c r="B363" s="262" t="s">
        <v>527</v>
      </c>
      <c r="C363" s="101" t="s">
        <v>642</v>
      </c>
    </row>
    <row r="364" spans="1:3">
      <c r="A364" s="261">
        <v>365</v>
      </c>
      <c r="B364" s="267" t="s">
        <v>528</v>
      </c>
      <c r="C364" s="101" t="s">
        <v>175</v>
      </c>
    </row>
    <row r="365" spans="1:3">
      <c r="A365" s="266">
        <v>366</v>
      </c>
      <c r="B365" s="267" t="s">
        <v>529</v>
      </c>
      <c r="C365" s="266" t="s">
        <v>260</v>
      </c>
    </row>
    <row r="366" spans="1:3">
      <c r="A366" s="261">
        <v>367</v>
      </c>
      <c r="B366" s="262" t="s">
        <v>530</v>
      </c>
      <c r="C366" s="101" t="s">
        <v>206</v>
      </c>
    </row>
    <row r="367" spans="1:3">
      <c r="A367" s="266">
        <v>368</v>
      </c>
      <c r="B367" s="267" t="s">
        <v>531</v>
      </c>
      <c r="C367" s="266" t="s">
        <v>136</v>
      </c>
    </row>
    <row r="368" spans="1:3">
      <c r="A368" s="266">
        <v>369</v>
      </c>
      <c r="B368" s="267" t="s">
        <v>551</v>
      </c>
      <c r="C368" s="266" t="s">
        <v>136</v>
      </c>
    </row>
    <row r="369" spans="1:3">
      <c r="A369" s="261">
        <v>370</v>
      </c>
      <c r="B369" s="262" t="s">
        <v>542</v>
      </c>
      <c r="C369" s="101" t="s">
        <v>206</v>
      </c>
    </row>
    <row r="370" spans="1:3">
      <c r="A370" s="261">
        <v>371</v>
      </c>
      <c r="B370" s="262" t="s">
        <v>543</v>
      </c>
      <c r="C370" s="101" t="s">
        <v>373</v>
      </c>
    </row>
    <row r="371" spans="1:3">
      <c r="A371" s="261">
        <v>372</v>
      </c>
      <c r="B371" s="267" t="s">
        <v>552</v>
      </c>
      <c r="C371" s="266" t="s">
        <v>197</v>
      </c>
    </row>
    <row r="372" spans="1:3" ht="15.75" thickBot="1">
      <c r="A372" s="269">
        <v>373</v>
      </c>
      <c r="B372" s="270" t="s">
        <v>553</v>
      </c>
      <c r="C372" s="108" t="s">
        <v>642</v>
      </c>
    </row>
    <row r="373" spans="1:3">
      <c r="A373" s="260">
        <v>374</v>
      </c>
      <c r="B373" s="268" t="s">
        <v>554</v>
      </c>
      <c r="C373" s="376" t="s">
        <v>555</v>
      </c>
    </row>
    <row r="374" spans="1:3">
      <c r="A374" s="261">
        <v>375</v>
      </c>
      <c r="B374" s="262" t="s">
        <v>556</v>
      </c>
      <c r="C374" s="101" t="s">
        <v>555</v>
      </c>
    </row>
    <row r="375" spans="1:3">
      <c r="A375" s="261">
        <v>376</v>
      </c>
      <c r="B375" s="262" t="s">
        <v>557</v>
      </c>
      <c r="C375" s="101" t="s">
        <v>555</v>
      </c>
    </row>
    <row r="376" spans="1:3">
      <c r="A376" s="261">
        <v>377</v>
      </c>
      <c r="B376" s="262" t="s">
        <v>558</v>
      </c>
      <c r="C376" s="101" t="s">
        <v>404</v>
      </c>
    </row>
    <row r="377" spans="1:3">
      <c r="A377" s="261">
        <v>378</v>
      </c>
      <c r="B377" s="262" t="s">
        <v>559</v>
      </c>
      <c r="C377" s="101" t="s">
        <v>175</v>
      </c>
    </row>
    <row r="378" spans="1:3">
      <c r="A378" s="261">
        <v>379</v>
      </c>
      <c r="B378" s="262" t="s">
        <v>560</v>
      </c>
      <c r="C378" s="101" t="s">
        <v>175</v>
      </c>
    </row>
    <row r="379" spans="1:3">
      <c r="A379" s="261">
        <v>380</v>
      </c>
      <c r="B379" s="262" t="s">
        <v>561</v>
      </c>
      <c r="C379" s="101" t="s">
        <v>206</v>
      </c>
    </row>
    <row r="380" spans="1:3">
      <c r="A380" s="261">
        <v>381</v>
      </c>
      <c r="B380" s="262" t="s">
        <v>562</v>
      </c>
      <c r="C380" s="101" t="s">
        <v>549</v>
      </c>
    </row>
    <row r="381" spans="1:3">
      <c r="A381" s="261">
        <v>382</v>
      </c>
      <c r="B381" s="262" t="s">
        <v>563</v>
      </c>
      <c r="C381" s="101" t="s">
        <v>549</v>
      </c>
    </row>
    <row r="382" spans="1:3">
      <c r="A382" s="266">
        <v>383</v>
      </c>
      <c r="B382" s="267" t="s">
        <v>564</v>
      </c>
      <c r="C382" s="266" t="s">
        <v>136</v>
      </c>
    </row>
    <row r="383" spans="1:3">
      <c r="A383" s="266">
        <v>384</v>
      </c>
      <c r="B383" s="267" t="s">
        <v>565</v>
      </c>
      <c r="C383" s="266" t="s">
        <v>716</v>
      </c>
    </row>
    <row r="384" spans="1:3">
      <c r="A384" s="261">
        <v>385</v>
      </c>
      <c r="B384" s="262" t="s">
        <v>566</v>
      </c>
      <c r="C384" s="101" t="s">
        <v>334</v>
      </c>
    </row>
    <row r="385" spans="1:3" ht="15.75" thickBot="1">
      <c r="A385" s="269">
        <v>386</v>
      </c>
      <c r="B385" s="270" t="s">
        <v>567</v>
      </c>
      <c r="C385" s="108" t="s">
        <v>218</v>
      </c>
    </row>
    <row r="386" spans="1:3">
      <c r="A386" s="260">
        <v>387</v>
      </c>
      <c r="B386" s="268" t="s">
        <v>568</v>
      </c>
      <c r="C386" s="376" t="s">
        <v>218</v>
      </c>
    </row>
    <row r="387" spans="1:3">
      <c r="A387" s="261">
        <v>388</v>
      </c>
      <c r="B387" s="262" t="s">
        <v>569</v>
      </c>
      <c r="C387" s="101" t="s">
        <v>218</v>
      </c>
    </row>
    <row r="388" spans="1:3">
      <c r="A388" s="261">
        <v>389</v>
      </c>
      <c r="B388" s="262" t="s">
        <v>570</v>
      </c>
      <c r="C388" s="101" t="s">
        <v>549</v>
      </c>
    </row>
    <row r="389" spans="1:3">
      <c r="A389" s="261">
        <v>390</v>
      </c>
      <c r="B389" s="262" t="s">
        <v>571</v>
      </c>
      <c r="C389" s="101" t="s">
        <v>549</v>
      </c>
    </row>
    <row r="390" spans="1:3">
      <c r="A390" s="261">
        <v>391</v>
      </c>
      <c r="B390" s="262" t="s">
        <v>572</v>
      </c>
      <c r="C390" s="101" t="s">
        <v>573</v>
      </c>
    </row>
    <row r="391" spans="1:3">
      <c r="A391" s="261">
        <v>392</v>
      </c>
      <c r="B391" s="262" t="s">
        <v>574</v>
      </c>
      <c r="C391" s="101"/>
    </row>
    <row r="392" spans="1:3">
      <c r="A392" s="261">
        <v>393</v>
      </c>
      <c r="B392" s="262" t="s">
        <v>575</v>
      </c>
      <c r="C392" s="101"/>
    </row>
    <row r="393" spans="1:3" ht="15.75" thickBot="1">
      <c r="A393" s="263">
        <v>394</v>
      </c>
      <c r="B393" s="264" t="s">
        <v>576</v>
      </c>
      <c r="C393" s="388"/>
    </row>
    <row r="394" spans="1:3">
      <c r="A394" s="265">
        <v>395</v>
      </c>
      <c r="B394" s="272" t="s">
        <v>577</v>
      </c>
      <c r="C394" s="183" t="s">
        <v>249</v>
      </c>
    </row>
    <row r="395" spans="1:3">
      <c r="A395" s="261">
        <v>396</v>
      </c>
      <c r="B395" s="262" t="s">
        <v>578</v>
      </c>
      <c r="C395" s="101" t="s">
        <v>344</v>
      </c>
    </row>
    <row r="396" spans="1:3">
      <c r="A396" s="261">
        <v>397</v>
      </c>
      <c r="B396" s="262" t="s">
        <v>579</v>
      </c>
      <c r="C396" s="101" t="s">
        <v>264</v>
      </c>
    </row>
    <row r="397" spans="1:3">
      <c r="A397" s="261">
        <v>398</v>
      </c>
      <c r="B397" s="262" t="s">
        <v>580</v>
      </c>
      <c r="C397" s="101" t="s">
        <v>264</v>
      </c>
    </row>
    <row r="398" spans="1:3">
      <c r="A398" s="261">
        <v>399</v>
      </c>
      <c r="B398" s="262" t="s">
        <v>581</v>
      </c>
      <c r="C398" s="101" t="s">
        <v>264</v>
      </c>
    </row>
    <row r="399" spans="1:3">
      <c r="A399" s="261">
        <v>400</v>
      </c>
      <c r="B399" s="262" t="s">
        <v>582</v>
      </c>
      <c r="C399" s="101" t="s">
        <v>393</v>
      </c>
    </row>
    <row r="400" spans="1:3">
      <c r="A400" s="261">
        <v>401</v>
      </c>
      <c r="B400" s="262" t="s">
        <v>583</v>
      </c>
      <c r="C400" s="101" t="s">
        <v>211</v>
      </c>
    </row>
    <row r="401" spans="1:3">
      <c r="A401" s="261">
        <v>402</v>
      </c>
      <c r="B401" s="262" t="s">
        <v>584</v>
      </c>
      <c r="C401" s="101" t="s">
        <v>211</v>
      </c>
    </row>
    <row r="402" spans="1:3">
      <c r="A402" s="261">
        <v>403</v>
      </c>
      <c r="B402" s="262" t="s">
        <v>585</v>
      </c>
      <c r="C402" s="101" t="s">
        <v>211</v>
      </c>
    </row>
    <row r="403" spans="1:3">
      <c r="A403" s="261">
        <v>404</v>
      </c>
      <c r="B403" s="262" t="s">
        <v>586</v>
      </c>
      <c r="C403" s="101" t="s">
        <v>715</v>
      </c>
    </row>
    <row r="404" spans="1:3">
      <c r="A404" s="261">
        <v>405</v>
      </c>
      <c r="B404" s="262" t="s">
        <v>587</v>
      </c>
      <c r="C404" s="101" t="s">
        <v>274</v>
      </c>
    </row>
    <row r="405" spans="1:3">
      <c r="A405" s="261">
        <v>406</v>
      </c>
      <c r="B405" s="262" t="s">
        <v>305</v>
      </c>
      <c r="C405" s="101" t="s">
        <v>373</v>
      </c>
    </row>
    <row r="406" spans="1:3">
      <c r="A406" s="261">
        <v>407</v>
      </c>
      <c r="B406" s="262" t="s">
        <v>588</v>
      </c>
      <c r="C406" s="101" t="s">
        <v>363</v>
      </c>
    </row>
    <row r="407" spans="1:3">
      <c r="A407" s="261">
        <v>408</v>
      </c>
      <c r="B407" s="262" t="s">
        <v>589</v>
      </c>
      <c r="C407" s="101" t="s">
        <v>546</v>
      </c>
    </row>
    <row r="408" spans="1:3">
      <c r="A408" s="261">
        <v>409</v>
      </c>
      <c r="B408" s="262" t="s">
        <v>590</v>
      </c>
      <c r="C408" s="101" t="s">
        <v>549</v>
      </c>
    </row>
    <row r="409" spans="1:3">
      <c r="A409" s="261">
        <v>410</v>
      </c>
      <c r="B409" s="262" t="s">
        <v>591</v>
      </c>
      <c r="C409" s="101" t="s">
        <v>324</v>
      </c>
    </row>
    <row r="410" spans="1:3">
      <c r="A410" s="261">
        <v>411</v>
      </c>
      <c r="B410" s="262" t="s">
        <v>592</v>
      </c>
      <c r="C410" s="101" t="s">
        <v>324</v>
      </c>
    </row>
    <row r="411" spans="1:3">
      <c r="A411" s="261">
        <v>412</v>
      </c>
      <c r="B411" s="262" t="s">
        <v>593</v>
      </c>
      <c r="C411" s="101" t="s">
        <v>324</v>
      </c>
    </row>
    <row r="412" spans="1:3">
      <c r="A412" s="261">
        <v>413</v>
      </c>
      <c r="B412" s="267" t="s">
        <v>594</v>
      </c>
      <c r="C412" s="266" t="s">
        <v>130</v>
      </c>
    </row>
    <row r="413" spans="1:3">
      <c r="A413" s="261">
        <v>414</v>
      </c>
      <c r="B413" s="262" t="s">
        <v>595</v>
      </c>
      <c r="C413" s="101" t="s">
        <v>175</v>
      </c>
    </row>
    <row r="414" spans="1:3">
      <c r="A414" s="261">
        <v>415</v>
      </c>
      <c r="B414" s="262" t="s">
        <v>596</v>
      </c>
      <c r="C414" s="101" t="s">
        <v>544</v>
      </c>
    </row>
    <row r="415" spans="1:3">
      <c r="A415" s="261">
        <v>416</v>
      </c>
      <c r="B415" s="262" t="s">
        <v>597</v>
      </c>
      <c r="C415" s="101" t="s">
        <v>544</v>
      </c>
    </row>
    <row r="416" spans="1:3">
      <c r="A416" s="261">
        <v>417</v>
      </c>
      <c r="B416" s="262" t="s">
        <v>598</v>
      </c>
      <c r="C416" s="101" t="s">
        <v>544</v>
      </c>
    </row>
    <row r="417" spans="1:12">
      <c r="A417" s="261">
        <v>418</v>
      </c>
      <c r="B417" s="262" t="s">
        <v>599</v>
      </c>
      <c r="C417" s="101" t="s">
        <v>344</v>
      </c>
    </row>
    <row r="418" spans="1:12">
      <c r="A418" s="261">
        <v>419</v>
      </c>
      <c r="B418" s="262" t="s">
        <v>600</v>
      </c>
      <c r="C418" s="101" t="s">
        <v>344</v>
      </c>
    </row>
    <row r="419" spans="1:12">
      <c r="A419" s="261">
        <v>420</v>
      </c>
      <c r="B419" s="262" t="s">
        <v>601</v>
      </c>
      <c r="C419" s="101" t="s">
        <v>544</v>
      </c>
    </row>
    <row r="420" spans="1:12">
      <c r="A420" s="261">
        <v>421</v>
      </c>
      <c r="B420" s="267" t="s">
        <v>602</v>
      </c>
      <c r="C420" s="266" t="s">
        <v>130</v>
      </c>
    </row>
    <row r="421" spans="1:12">
      <c r="A421" s="261">
        <v>422</v>
      </c>
      <c r="B421" s="262" t="s">
        <v>603</v>
      </c>
      <c r="C421" s="101" t="s">
        <v>324</v>
      </c>
    </row>
    <row r="422" spans="1:12">
      <c r="A422" s="261">
        <v>423</v>
      </c>
      <c r="B422" s="262" t="s">
        <v>617</v>
      </c>
      <c r="C422" s="101" t="s">
        <v>274</v>
      </c>
    </row>
    <row r="423" spans="1:12">
      <c r="A423" s="261">
        <v>424</v>
      </c>
      <c r="B423" s="262" t="s">
        <v>646</v>
      </c>
      <c r="C423" s="101" t="s">
        <v>274</v>
      </c>
    </row>
    <row r="424" spans="1:12">
      <c r="A424" s="261">
        <v>425</v>
      </c>
      <c r="B424" s="262" t="s">
        <v>618</v>
      </c>
      <c r="C424" s="101" t="s">
        <v>274</v>
      </c>
    </row>
    <row r="425" spans="1:12">
      <c r="A425" s="261">
        <v>426</v>
      </c>
      <c r="B425" s="262" t="s">
        <v>619</v>
      </c>
      <c r="C425" s="101" t="s">
        <v>274</v>
      </c>
    </row>
    <row r="426" spans="1:12">
      <c r="A426" s="266">
        <v>427</v>
      </c>
      <c r="B426" s="267" t="s">
        <v>620</v>
      </c>
      <c r="C426" s="266" t="s">
        <v>136</v>
      </c>
    </row>
    <row r="427" spans="1:12">
      <c r="A427" s="261">
        <v>428</v>
      </c>
      <c r="B427" s="262" t="s">
        <v>621</v>
      </c>
      <c r="C427" s="101" t="s">
        <v>206</v>
      </c>
    </row>
    <row r="428" spans="1:12">
      <c r="A428" s="261">
        <v>429</v>
      </c>
      <c r="B428" s="262" t="s">
        <v>622</v>
      </c>
      <c r="C428" s="101" t="s">
        <v>206</v>
      </c>
    </row>
    <row r="429" spans="1:12">
      <c r="A429" s="261">
        <v>430</v>
      </c>
      <c r="B429" s="262" t="s">
        <v>623</v>
      </c>
      <c r="C429" s="101" t="s">
        <v>206</v>
      </c>
      <c r="D429" s="370"/>
      <c r="E429" s="368"/>
      <c r="F429" s="369"/>
      <c r="G429" s="368"/>
      <c r="H429" s="74"/>
      <c r="I429" s="74"/>
      <c r="J429" s="74"/>
      <c r="K429" s="74"/>
      <c r="L429" s="74"/>
    </row>
    <row r="430" spans="1:12">
      <c r="A430" s="261">
        <v>431</v>
      </c>
      <c r="B430" s="262" t="s">
        <v>624</v>
      </c>
      <c r="C430" s="101" t="s">
        <v>206</v>
      </c>
      <c r="D430" s="370"/>
      <c r="E430" s="368"/>
      <c r="F430" s="369"/>
      <c r="G430" s="368"/>
      <c r="H430" s="74"/>
      <c r="I430" s="74"/>
      <c r="J430" s="74"/>
      <c r="K430" s="74"/>
      <c r="L430" s="74"/>
    </row>
    <row r="431" spans="1:12">
      <c r="A431" s="261">
        <v>432</v>
      </c>
      <c r="B431" s="262" t="s">
        <v>625</v>
      </c>
      <c r="C431" s="101" t="s">
        <v>206</v>
      </c>
      <c r="D431" s="370"/>
      <c r="E431" s="368"/>
      <c r="F431" s="369"/>
      <c r="G431" s="368"/>
      <c r="H431" s="74"/>
      <c r="I431" s="74"/>
      <c r="J431" s="74"/>
      <c r="K431" s="74"/>
      <c r="L431" s="74"/>
    </row>
    <row r="432" spans="1:12">
      <c r="A432" s="266">
        <v>433</v>
      </c>
      <c r="B432" s="267" t="s">
        <v>626</v>
      </c>
      <c r="C432" s="266" t="s">
        <v>136</v>
      </c>
      <c r="D432" s="370"/>
      <c r="E432" s="368"/>
      <c r="F432" s="369"/>
      <c r="G432" s="368"/>
      <c r="H432" s="74"/>
      <c r="I432" s="74"/>
      <c r="J432" s="74"/>
      <c r="K432" s="74"/>
      <c r="L432" s="74"/>
    </row>
    <row r="433" spans="1:12">
      <c r="A433" s="261">
        <v>434</v>
      </c>
      <c r="B433" s="262" t="s">
        <v>647</v>
      </c>
      <c r="C433" s="101" t="s">
        <v>206</v>
      </c>
      <c r="D433" s="370"/>
      <c r="E433" s="368"/>
      <c r="F433" s="369"/>
      <c r="G433" s="368"/>
      <c r="H433" s="74"/>
      <c r="I433" s="74"/>
      <c r="J433" s="74"/>
      <c r="K433" s="74"/>
      <c r="L433" s="74"/>
    </row>
    <row r="434" spans="1:12">
      <c r="A434" s="261">
        <v>435</v>
      </c>
      <c r="B434" s="262" t="s">
        <v>648</v>
      </c>
      <c r="C434" s="101" t="s">
        <v>206</v>
      </c>
      <c r="D434" s="370"/>
      <c r="H434" s="42"/>
      <c r="I434" s="42"/>
      <c r="J434" s="42"/>
      <c r="K434" s="42"/>
      <c r="L434" s="42"/>
    </row>
    <row r="435" spans="1:12">
      <c r="A435" s="261">
        <v>436</v>
      </c>
      <c r="B435" s="262" t="s">
        <v>649</v>
      </c>
      <c r="C435" s="101" t="s">
        <v>206</v>
      </c>
    </row>
    <row r="436" spans="1:12">
      <c r="A436" s="261">
        <v>437</v>
      </c>
      <c r="B436" s="262" t="s">
        <v>650</v>
      </c>
      <c r="C436" s="101" t="s">
        <v>175</v>
      </c>
    </row>
    <row r="437" spans="1:12">
      <c r="A437" s="261">
        <v>438</v>
      </c>
      <c r="B437" s="262" t="s">
        <v>651</v>
      </c>
      <c r="C437" s="101" t="s">
        <v>175</v>
      </c>
    </row>
    <row r="438" spans="1:12">
      <c r="A438" s="261">
        <v>439</v>
      </c>
      <c r="B438" s="262" t="s">
        <v>652</v>
      </c>
      <c r="C438" s="101" t="s">
        <v>175</v>
      </c>
    </row>
    <row r="439" spans="1:12">
      <c r="A439" s="261">
        <v>440</v>
      </c>
      <c r="B439" s="262" t="s">
        <v>653</v>
      </c>
      <c r="C439" s="266" t="s">
        <v>544</v>
      </c>
    </row>
    <row r="440" spans="1:12">
      <c r="A440" s="261">
        <v>441</v>
      </c>
      <c r="B440" s="262" t="s">
        <v>654</v>
      </c>
      <c r="C440" s="266" t="s">
        <v>544</v>
      </c>
    </row>
    <row r="441" spans="1:12">
      <c r="A441" s="261">
        <v>442</v>
      </c>
      <c r="B441" s="262" t="s">
        <v>655</v>
      </c>
      <c r="C441" s="266" t="s">
        <v>544</v>
      </c>
    </row>
    <row r="442" spans="1:12">
      <c r="A442" s="261">
        <v>443</v>
      </c>
      <c r="B442" s="262" t="s">
        <v>656</v>
      </c>
      <c r="C442" s="266" t="s">
        <v>334</v>
      </c>
    </row>
    <row r="443" spans="1:12">
      <c r="A443" s="261">
        <v>444</v>
      </c>
      <c r="B443" s="267" t="s">
        <v>657</v>
      </c>
      <c r="C443" s="266" t="s">
        <v>197</v>
      </c>
    </row>
    <row r="444" spans="1:12">
      <c r="A444" s="261">
        <v>445</v>
      </c>
      <c r="B444" s="267" t="s">
        <v>658</v>
      </c>
      <c r="C444" s="266" t="s">
        <v>197</v>
      </c>
    </row>
    <row r="445" spans="1:12">
      <c r="A445" s="261">
        <v>446</v>
      </c>
      <c r="B445" s="262" t="s">
        <v>659</v>
      </c>
      <c r="C445" s="266" t="s">
        <v>373</v>
      </c>
    </row>
    <row r="446" spans="1:12">
      <c r="A446" s="261">
        <v>447</v>
      </c>
      <c r="B446" s="262" t="s">
        <v>660</v>
      </c>
      <c r="C446" s="266" t="s">
        <v>211</v>
      </c>
    </row>
    <row r="447" spans="1:12">
      <c r="A447" s="261">
        <v>448</v>
      </c>
      <c r="B447" s="262" t="s">
        <v>661</v>
      </c>
      <c r="C447" s="266" t="s">
        <v>211</v>
      </c>
    </row>
    <row r="448" spans="1:12">
      <c r="A448" s="261">
        <v>449</v>
      </c>
      <c r="B448" s="262" t="s">
        <v>662</v>
      </c>
      <c r="C448" s="266" t="s">
        <v>235</v>
      </c>
    </row>
    <row r="449" spans="1:3">
      <c r="A449" s="266">
        <v>450</v>
      </c>
      <c r="B449" s="267" t="s">
        <v>663</v>
      </c>
      <c r="C449" s="266" t="s">
        <v>136</v>
      </c>
    </row>
    <row r="450" spans="1:3">
      <c r="A450" s="261">
        <v>451</v>
      </c>
      <c r="B450" s="262" t="s">
        <v>664</v>
      </c>
      <c r="C450" s="266" t="s">
        <v>206</v>
      </c>
    </row>
    <row r="451" spans="1:3">
      <c r="A451" s="261">
        <v>452</v>
      </c>
      <c r="B451" s="262" t="s">
        <v>665</v>
      </c>
      <c r="C451" s="266" t="s">
        <v>206</v>
      </c>
    </row>
    <row r="452" spans="1:3">
      <c r="A452" s="261">
        <v>453</v>
      </c>
      <c r="B452" s="262" t="s">
        <v>666</v>
      </c>
      <c r="C452" s="266" t="s">
        <v>206</v>
      </c>
    </row>
    <row r="453" spans="1:3">
      <c r="A453" s="261">
        <v>454</v>
      </c>
      <c r="B453" s="262" t="s">
        <v>667</v>
      </c>
      <c r="C453" s="266" t="s">
        <v>206</v>
      </c>
    </row>
    <row r="454" spans="1:3">
      <c r="A454" s="261">
        <v>455</v>
      </c>
      <c r="B454" s="262" t="s">
        <v>668</v>
      </c>
      <c r="C454" s="266" t="s">
        <v>206</v>
      </c>
    </row>
    <row r="455" spans="1:3">
      <c r="A455" s="261">
        <v>456</v>
      </c>
      <c r="B455" s="262" t="s">
        <v>669</v>
      </c>
      <c r="C455" s="266" t="s">
        <v>206</v>
      </c>
    </row>
    <row r="456" spans="1:3">
      <c r="A456" s="261">
        <v>457</v>
      </c>
      <c r="B456" s="262" t="s">
        <v>670</v>
      </c>
      <c r="C456" s="266" t="s">
        <v>206</v>
      </c>
    </row>
    <row r="457" spans="1:3">
      <c r="A457" s="266">
        <v>458</v>
      </c>
      <c r="B457" s="267" t="s">
        <v>671</v>
      </c>
      <c r="C457" s="266" t="s">
        <v>136</v>
      </c>
    </row>
    <row r="458" spans="1:3">
      <c r="A458" s="261">
        <v>459</v>
      </c>
      <c r="B458" s="262" t="s">
        <v>672</v>
      </c>
      <c r="C458" s="266" t="s">
        <v>642</v>
      </c>
    </row>
    <row r="459" spans="1:3">
      <c r="A459" s="261">
        <v>460</v>
      </c>
      <c r="B459" s="262" t="s">
        <v>673</v>
      </c>
      <c r="C459" s="266" t="s">
        <v>642</v>
      </c>
    </row>
    <row r="460" spans="1:3">
      <c r="A460" s="261">
        <v>461</v>
      </c>
      <c r="B460" s="262" t="s">
        <v>674</v>
      </c>
      <c r="C460" s="266" t="s">
        <v>642</v>
      </c>
    </row>
    <row r="461" spans="1:3">
      <c r="A461" s="261">
        <v>462</v>
      </c>
      <c r="B461" s="262" t="s">
        <v>675</v>
      </c>
      <c r="C461" s="266" t="s">
        <v>373</v>
      </c>
    </row>
    <row r="462" spans="1:3">
      <c r="A462" s="261">
        <v>463</v>
      </c>
      <c r="B462" s="262" t="s">
        <v>676</v>
      </c>
      <c r="C462" s="266" t="s">
        <v>642</v>
      </c>
    </row>
    <row r="463" spans="1:3">
      <c r="A463" s="261">
        <v>464</v>
      </c>
      <c r="B463" s="262" t="s">
        <v>677</v>
      </c>
      <c r="C463" s="266" t="s">
        <v>235</v>
      </c>
    </row>
    <row r="464" spans="1:3">
      <c r="A464" s="266">
        <v>465</v>
      </c>
      <c r="B464" s="267" t="s">
        <v>678</v>
      </c>
      <c r="C464" s="266" t="s">
        <v>175</v>
      </c>
    </row>
    <row r="465" spans="1:3">
      <c r="A465" s="261">
        <v>466</v>
      </c>
      <c r="B465" s="262" t="s">
        <v>679</v>
      </c>
      <c r="C465" s="266" t="s">
        <v>409</v>
      </c>
    </row>
    <row r="466" spans="1:3">
      <c r="A466" s="261">
        <v>467</v>
      </c>
      <c r="B466" s="262" t="s">
        <v>680</v>
      </c>
      <c r="C466" s="266" t="s">
        <v>409</v>
      </c>
    </row>
    <row r="467" spans="1:3">
      <c r="A467" s="261">
        <v>468</v>
      </c>
      <c r="B467" s="267" t="s">
        <v>681</v>
      </c>
      <c r="C467" s="266" t="s">
        <v>409</v>
      </c>
    </row>
    <row r="468" spans="1:3">
      <c r="A468" s="261">
        <v>469</v>
      </c>
      <c r="B468" s="267" t="s">
        <v>682</v>
      </c>
      <c r="C468" s="266" t="s">
        <v>409</v>
      </c>
    </row>
    <row r="469" spans="1:3" ht="30">
      <c r="A469" s="261">
        <v>470</v>
      </c>
      <c r="B469" s="389" t="s">
        <v>683</v>
      </c>
      <c r="C469" s="266" t="s">
        <v>274</v>
      </c>
    </row>
    <row r="470" spans="1:3">
      <c r="A470" s="261">
        <v>471</v>
      </c>
      <c r="B470" s="262" t="s">
        <v>684</v>
      </c>
      <c r="C470" s="266" t="s">
        <v>274</v>
      </c>
    </row>
    <row r="471" spans="1:3">
      <c r="A471" s="261">
        <v>472</v>
      </c>
      <c r="B471" s="262" t="s">
        <v>685</v>
      </c>
      <c r="C471" s="266" t="s">
        <v>274</v>
      </c>
    </row>
    <row r="472" spans="1:3">
      <c r="A472" s="266">
        <v>473</v>
      </c>
      <c r="B472" s="267" t="s">
        <v>686</v>
      </c>
      <c r="C472" s="266" t="s">
        <v>713</v>
      </c>
    </row>
    <row r="473" spans="1:3">
      <c r="A473" s="261">
        <v>474</v>
      </c>
      <c r="B473" s="262" t="s">
        <v>687</v>
      </c>
      <c r="C473" s="266" t="s">
        <v>544</v>
      </c>
    </row>
    <row r="474" spans="1:3">
      <c r="A474" s="266">
        <v>475</v>
      </c>
      <c r="B474" s="267" t="s">
        <v>688</v>
      </c>
      <c r="C474" s="266" t="s">
        <v>315</v>
      </c>
    </row>
    <row r="475" spans="1:3">
      <c r="A475" s="266">
        <v>477</v>
      </c>
      <c r="B475" s="267" t="s">
        <v>689</v>
      </c>
      <c r="C475" s="266" t="s">
        <v>226</v>
      </c>
    </row>
    <row r="476" spans="1:3">
      <c r="A476" s="266">
        <v>478</v>
      </c>
      <c r="B476" s="267" t="s">
        <v>690</v>
      </c>
      <c r="C476" s="266" t="s">
        <v>315</v>
      </c>
    </row>
    <row r="477" spans="1:3">
      <c r="A477" s="261">
        <v>479</v>
      </c>
      <c r="B477" s="262" t="s">
        <v>691</v>
      </c>
      <c r="C477" s="266" t="s">
        <v>235</v>
      </c>
    </row>
    <row r="478" spans="1:3">
      <c r="A478" s="261">
        <v>484</v>
      </c>
      <c r="B478" s="262" t="s">
        <v>627</v>
      </c>
      <c r="C478" s="266" t="s">
        <v>628</v>
      </c>
    </row>
    <row r="479" spans="1:3">
      <c r="A479" s="261">
        <v>485</v>
      </c>
      <c r="B479" s="262" t="s">
        <v>629</v>
      </c>
      <c r="C479" s="266" t="s">
        <v>628</v>
      </c>
    </row>
    <row r="480" spans="1:3">
      <c r="A480" s="261">
        <v>486</v>
      </c>
      <c r="B480" s="262" t="s">
        <v>630</v>
      </c>
      <c r="C480" s="266" t="s">
        <v>628</v>
      </c>
    </row>
    <row r="481" spans="1:3">
      <c r="A481" s="261">
        <v>487</v>
      </c>
      <c r="B481" s="262" t="s">
        <v>631</v>
      </c>
      <c r="C481" s="266" t="s">
        <v>628</v>
      </c>
    </row>
    <row r="482" spans="1:3">
      <c r="A482" s="261">
        <v>488</v>
      </c>
      <c r="B482" s="262" t="s">
        <v>632</v>
      </c>
      <c r="C482" s="266" t="s">
        <v>628</v>
      </c>
    </row>
    <row r="483" spans="1:3">
      <c r="A483" s="261">
        <v>489</v>
      </c>
      <c r="B483" s="262" t="s">
        <v>633</v>
      </c>
      <c r="C483" s="266" t="s">
        <v>628</v>
      </c>
    </row>
    <row r="484" spans="1:3">
      <c r="A484" s="261">
        <v>490</v>
      </c>
      <c r="B484" s="262" t="s">
        <v>634</v>
      </c>
      <c r="C484" s="266" t="s">
        <v>628</v>
      </c>
    </row>
    <row r="485" spans="1:3">
      <c r="A485" s="261">
        <v>491</v>
      </c>
      <c r="B485" s="262" t="s">
        <v>635</v>
      </c>
      <c r="C485" s="266" t="s">
        <v>628</v>
      </c>
    </row>
    <row r="486" spans="1:3">
      <c r="A486" s="261">
        <v>492</v>
      </c>
      <c r="B486" s="262" t="s">
        <v>636</v>
      </c>
      <c r="C486" s="266" t="s">
        <v>628</v>
      </c>
    </row>
    <row r="487" spans="1:3">
      <c r="A487" s="261">
        <v>493</v>
      </c>
      <c r="B487" s="262" t="s">
        <v>637</v>
      </c>
      <c r="C487" s="266" t="s">
        <v>628</v>
      </c>
    </row>
    <row r="488" spans="1:3">
      <c r="A488" s="261">
        <v>494</v>
      </c>
      <c r="B488" s="262" t="s">
        <v>638</v>
      </c>
      <c r="C488" s="266" t="s">
        <v>628</v>
      </c>
    </row>
    <row r="489" spans="1:3">
      <c r="A489" s="261">
        <v>495</v>
      </c>
      <c r="B489" s="262" t="s">
        <v>718</v>
      </c>
      <c r="C489" s="266" t="s">
        <v>628</v>
      </c>
    </row>
    <row r="490" spans="1:3">
      <c r="A490" s="261">
        <v>496</v>
      </c>
      <c r="B490" s="262" t="s">
        <v>639</v>
      </c>
      <c r="C490" s="266" t="s">
        <v>628</v>
      </c>
    </row>
    <row r="491" spans="1:3">
      <c r="A491" s="261">
        <v>497</v>
      </c>
      <c r="B491" s="262" t="s">
        <v>640</v>
      </c>
      <c r="C491" s="266" t="s">
        <v>628</v>
      </c>
    </row>
    <row r="492" spans="1:3">
      <c r="A492" s="261">
        <v>499</v>
      </c>
      <c r="B492" s="262" t="s">
        <v>692</v>
      </c>
      <c r="C492" s="266" t="s">
        <v>544</v>
      </c>
    </row>
    <row r="493" spans="1:3">
      <c r="A493" s="261">
        <v>500</v>
      </c>
      <c r="B493" s="262" t="s">
        <v>693</v>
      </c>
      <c r="C493" s="266" t="s">
        <v>544</v>
      </c>
    </row>
    <row r="494" spans="1:3">
      <c r="A494" s="261">
        <v>501</v>
      </c>
      <c r="B494" s="262" t="s">
        <v>694</v>
      </c>
      <c r="C494" s="266" t="s">
        <v>544</v>
      </c>
    </row>
    <row r="495" spans="1:3">
      <c r="A495" s="261">
        <v>502</v>
      </c>
      <c r="B495" s="267" t="s">
        <v>695</v>
      </c>
      <c r="C495" s="266" t="s">
        <v>387</v>
      </c>
    </row>
    <row r="496" spans="1:3">
      <c r="A496" s="261">
        <v>503</v>
      </c>
      <c r="B496" s="262" t="s">
        <v>696</v>
      </c>
      <c r="C496" s="266" t="s">
        <v>206</v>
      </c>
    </row>
    <row r="497" spans="1:3">
      <c r="A497" s="261">
        <v>504</v>
      </c>
      <c r="B497" s="262" t="s">
        <v>697</v>
      </c>
      <c r="C497" s="266" t="s">
        <v>206</v>
      </c>
    </row>
    <row r="498" spans="1:3">
      <c r="A498" s="261">
        <v>505</v>
      </c>
      <c r="B498" s="262" t="s">
        <v>698</v>
      </c>
      <c r="C498" s="266" t="s">
        <v>206</v>
      </c>
    </row>
    <row r="499" spans="1:3">
      <c r="A499" s="261">
        <v>506</v>
      </c>
      <c r="B499" s="262" t="s">
        <v>699</v>
      </c>
      <c r="C499" s="266" t="s">
        <v>206</v>
      </c>
    </row>
    <row r="500" spans="1:3">
      <c r="A500" s="261">
        <v>507</v>
      </c>
      <c r="B500" s="262" t="s">
        <v>700</v>
      </c>
      <c r="C500" s="266" t="s">
        <v>206</v>
      </c>
    </row>
    <row r="501" spans="1:3">
      <c r="A501" s="261">
        <v>508</v>
      </c>
      <c r="B501" s="262" t="s">
        <v>701</v>
      </c>
      <c r="C501" s="266" t="s">
        <v>206</v>
      </c>
    </row>
    <row r="502" spans="1:3">
      <c r="A502" s="261">
        <v>509</v>
      </c>
      <c r="B502" s="262" t="s">
        <v>702</v>
      </c>
      <c r="C502" s="266" t="s">
        <v>641</v>
      </c>
    </row>
    <row r="503" spans="1:3">
      <c r="A503" s="261">
        <v>510</v>
      </c>
      <c r="B503" s="262" t="s">
        <v>703</v>
      </c>
      <c r="C503" s="266" t="s">
        <v>641</v>
      </c>
    </row>
    <row r="504" spans="1:3">
      <c r="A504" s="261">
        <v>511</v>
      </c>
      <c r="B504" s="262" t="s">
        <v>704</v>
      </c>
      <c r="C504" s="266" t="s">
        <v>641</v>
      </c>
    </row>
    <row r="505" spans="1:3">
      <c r="A505" s="261">
        <v>512</v>
      </c>
      <c r="B505" s="262" t="s">
        <v>705</v>
      </c>
      <c r="C505" s="266" t="s">
        <v>641</v>
      </c>
    </row>
    <row r="506" spans="1:3">
      <c r="A506" s="261">
        <v>513</v>
      </c>
      <c r="B506" s="262" t="s">
        <v>706</v>
      </c>
      <c r="C506" s="266" t="s">
        <v>324</v>
      </c>
    </row>
    <row r="507" spans="1:3">
      <c r="A507" s="261">
        <v>514</v>
      </c>
      <c r="B507" s="262" t="s">
        <v>707</v>
      </c>
      <c r="C507" s="266" t="s">
        <v>324</v>
      </c>
    </row>
    <row r="508" spans="1:3">
      <c r="A508" s="261">
        <v>515</v>
      </c>
      <c r="B508" s="262" t="s">
        <v>708</v>
      </c>
      <c r="C508" s="266" t="s">
        <v>324</v>
      </c>
    </row>
    <row r="509" spans="1:3">
      <c r="A509" s="266">
        <v>516</v>
      </c>
      <c r="B509" s="267" t="s">
        <v>709</v>
      </c>
      <c r="C509" s="266" t="s">
        <v>136</v>
      </c>
    </row>
    <row r="510" spans="1:3">
      <c r="A510" s="261">
        <v>517</v>
      </c>
      <c r="B510" s="262" t="s">
        <v>719</v>
      </c>
      <c r="C510" s="266" t="s">
        <v>264</v>
      </c>
    </row>
    <row r="511" spans="1:3">
      <c r="A511" s="261">
        <v>518</v>
      </c>
      <c r="B511" s="262" t="s">
        <v>720</v>
      </c>
      <c r="C511" s="266" t="s">
        <v>130</v>
      </c>
    </row>
    <row r="512" spans="1:3">
      <c r="A512" s="261">
        <v>519</v>
      </c>
      <c r="B512" s="262" t="s">
        <v>721</v>
      </c>
      <c r="C512" s="266" t="s">
        <v>712</v>
      </c>
    </row>
    <row r="513" spans="1:3">
      <c r="A513" s="261">
        <v>520</v>
      </c>
      <c r="B513" s="262" t="s">
        <v>722</v>
      </c>
      <c r="C513" s="266" t="s">
        <v>712</v>
      </c>
    </row>
    <row r="514" spans="1:3">
      <c r="A514" s="261">
        <v>521</v>
      </c>
      <c r="B514" s="262" t="s">
        <v>723</v>
      </c>
      <c r="C514" s="266" t="s">
        <v>712</v>
      </c>
    </row>
    <row r="515" spans="1:3">
      <c r="A515" s="261">
        <v>522</v>
      </c>
      <c r="B515" s="262" t="s">
        <v>724</v>
      </c>
      <c r="C515" s="266" t="s">
        <v>712</v>
      </c>
    </row>
    <row r="516" spans="1:3">
      <c r="A516" s="261">
        <v>523</v>
      </c>
      <c r="B516" s="262" t="s">
        <v>725</v>
      </c>
      <c r="C516" s="266" t="s">
        <v>712</v>
      </c>
    </row>
    <row r="517" spans="1:3">
      <c r="A517" s="266">
        <v>524</v>
      </c>
      <c r="B517" s="262" t="s">
        <v>726</v>
      </c>
      <c r="C517" s="266" t="s">
        <v>161</v>
      </c>
    </row>
    <row r="518" spans="1:3">
      <c r="A518" s="261">
        <v>525</v>
      </c>
      <c r="B518" s="262" t="s">
        <v>727</v>
      </c>
      <c r="C518" s="266" t="s">
        <v>274</v>
      </c>
    </row>
    <row r="519" spans="1:3">
      <c r="A519" s="261">
        <v>526</v>
      </c>
      <c r="B519" s="262" t="s">
        <v>728</v>
      </c>
      <c r="C519" s="266" t="s">
        <v>175</v>
      </c>
    </row>
    <row r="520" spans="1:3">
      <c r="A520" s="261">
        <v>527</v>
      </c>
      <c r="B520" s="262" t="s">
        <v>729</v>
      </c>
      <c r="C520" s="266" t="s">
        <v>175</v>
      </c>
    </row>
    <row r="521" spans="1:3">
      <c r="A521" s="261">
        <v>528</v>
      </c>
      <c r="B521" s="262" t="s">
        <v>730</v>
      </c>
      <c r="C521" s="266" t="s">
        <v>175</v>
      </c>
    </row>
    <row r="522" spans="1:3">
      <c r="A522" s="261">
        <v>529</v>
      </c>
      <c r="B522" s="262" t="s">
        <v>731</v>
      </c>
      <c r="C522" s="266" t="s">
        <v>136</v>
      </c>
    </row>
    <row r="523" spans="1:3">
      <c r="A523" s="266">
        <v>530</v>
      </c>
      <c r="B523" s="262" t="s">
        <v>732</v>
      </c>
      <c r="C523" s="266" t="s">
        <v>315</v>
      </c>
    </row>
    <row r="524" spans="1:3">
      <c r="A524" s="261">
        <v>531</v>
      </c>
      <c r="B524" s="262" t="s">
        <v>733</v>
      </c>
      <c r="C524" s="266" t="s">
        <v>218</v>
      </c>
    </row>
    <row r="525" spans="1:3">
      <c r="A525" s="261">
        <v>532</v>
      </c>
      <c r="B525" s="262" t="s">
        <v>734</v>
      </c>
      <c r="C525" s="266" t="s">
        <v>309</v>
      </c>
    </row>
    <row r="526" spans="1:3">
      <c r="A526" s="261">
        <v>533</v>
      </c>
      <c r="B526" s="262" t="s">
        <v>735</v>
      </c>
      <c r="C526" s="266" t="s">
        <v>404</v>
      </c>
    </row>
    <row r="527" spans="1:3">
      <c r="A527" s="261">
        <v>534</v>
      </c>
      <c r="B527" s="262" t="s">
        <v>736</v>
      </c>
      <c r="C527" s="266" t="s">
        <v>404</v>
      </c>
    </row>
    <row r="528" spans="1:3">
      <c r="A528" s="261">
        <v>535</v>
      </c>
      <c r="B528" s="262" t="s">
        <v>737</v>
      </c>
      <c r="C528" s="266" t="s">
        <v>404</v>
      </c>
    </row>
    <row r="529" spans="1:3">
      <c r="A529" s="261">
        <v>536</v>
      </c>
      <c r="B529" s="262" t="s">
        <v>738</v>
      </c>
      <c r="C529" s="266" t="s">
        <v>211</v>
      </c>
    </row>
    <row r="530" spans="1:3">
      <c r="A530" s="266">
        <v>537</v>
      </c>
      <c r="B530" s="262" t="s">
        <v>739</v>
      </c>
      <c r="C530" s="266" t="s">
        <v>309</v>
      </c>
    </row>
    <row r="531" spans="1:3">
      <c r="A531" s="266">
        <v>538</v>
      </c>
      <c r="B531" s="262" t="s">
        <v>740</v>
      </c>
      <c r="C531" s="266" t="s">
        <v>334</v>
      </c>
    </row>
    <row r="532" spans="1:3">
      <c r="A532" s="266">
        <v>539</v>
      </c>
      <c r="B532" s="267" t="s">
        <v>741</v>
      </c>
      <c r="C532" s="266" t="s">
        <v>742</v>
      </c>
    </row>
    <row r="533" spans="1:3">
      <c r="A533" s="261">
        <v>540</v>
      </c>
      <c r="B533" s="267" t="s">
        <v>743</v>
      </c>
      <c r="C533" s="266" t="s">
        <v>206</v>
      </c>
    </row>
    <row r="534" spans="1:3">
      <c r="A534" s="266">
        <v>541</v>
      </c>
      <c r="B534" s="267" t="s">
        <v>744</v>
      </c>
      <c r="C534" s="266" t="s">
        <v>206</v>
      </c>
    </row>
    <row r="535" spans="1:3">
      <c r="A535" s="266">
        <v>542</v>
      </c>
      <c r="B535" s="267" t="s">
        <v>745</v>
      </c>
      <c r="C535" s="266" t="s">
        <v>206</v>
      </c>
    </row>
    <row r="536" spans="1:3">
      <c r="A536" s="266">
        <v>543</v>
      </c>
      <c r="B536" s="267" t="s">
        <v>746</v>
      </c>
      <c r="C536" s="266" t="s">
        <v>206</v>
      </c>
    </row>
    <row r="537" spans="1:3">
      <c r="A537" s="261">
        <v>544</v>
      </c>
      <c r="B537" s="267" t="s">
        <v>747</v>
      </c>
      <c r="C537" s="266" t="s">
        <v>206</v>
      </c>
    </row>
    <row r="538" spans="1:3">
      <c r="A538" s="261">
        <v>545</v>
      </c>
      <c r="B538" s="267" t="s">
        <v>748</v>
      </c>
      <c r="C538" s="266" t="s">
        <v>206</v>
      </c>
    </row>
    <row r="539" spans="1:3">
      <c r="A539" s="261">
        <v>546</v>
      </c>
      <c r="B539" s="267" t="s">
        <v>749</v>
      </c>
      <c r="C539" s="266" t="s">
        <v>274</v>
      </c>
    </row>
    <row r="540" spans="1:3">
      <c r="A540" s="266">
        <v>547</v>
      </c>
      <c r="B540" s="267" t="s">
        <v>750</v>
      </c>
      <c r="C540" s="266" t="s">
        <v>274</v>
      </c>
    </row>
    <row r="541" spans="1:3">
      <c r="A541" s="266">
        <v>548</v>
      </c>
      <c r="B541" s="267" t="s">
        <v>751</v>
      </c>
      <c r="C541" s="266" t="s">
        <v>274</v>
      </c>
    </row>
    <row r="542" spans="1:3">
      <c r="A542" s="266">
        <v>549</v>
      </c>
      <c r="B542" s="267" t="s">
        <v>752</v>
      </c>
      <c r="C542" s="266" t="s">
        <v>274</v>
      </c>
    </row>
    <row r="543" spans="1:3">
      <c r="A543" s="261">
        <v>550</v>
      </c>
      <c r="B543" s="267" t="s">
        <v>753</v>
      </c>
      <c r="C543" s="266" t="s">
        <v>274</v>
      </c>
    </row>
    <row r="544" spans="1:3">
      <c r="A544" s="266">
        <v>551</v>
      </c>
      <c r="B544" s="267" t="s">
        <v>754</v>
      </c>
      <c r="C544" s="266" t="s">
        <v>274</v>
      </c>
    </row>
    <row r="545" spans="1:3">
      <c r="A545" s="266">
        <v>552</v>
      </c>
      <c r="B545" s="267" t="s">
        <v>755</v>
      </c>
      <c r="C545" s="266" t="s">
        <v>274</v>
      </c>
    </row>
    <row r="546" spans="1:3">
      <c r="A546" s="266">
        <v>553</v>
      </c>
      <c r="B546" s="267" t="s">
        <v>756</v>
      </c>
      <c r="C546" s="266" t="s">
        <v>274</v>
      </c>
    </row>
    <row r="547" spans="1:3">
      <c r="A547" s="261">
        <v>554</v>
      </c>
      <c r="B547" s="267" t="s">
        <v>757</v>
      </c>
      <c r="C547" s="266" t="s">
        <v>274</v>
      </c>
    </row>
    <row r="548" spans="1:3">
      <c r="A548" s="261">
        <v>555</v>
      </c>
      <c r="B548" s="267" t="s">
        <v>758</v>
      </c>
      <c r="C548" s="266" t="s">
        <v>274</v>
      </c>
    </row>
    <row r="549" spans="1:3">
      <c r="A549" s="261">
        <v>556</v>
      </c>
      <c r="B549" s="267" t="s">
        <v>759</v>
      </c>
      <c r="C549" s="266" t="s">
        <v>274</v>
      </c>
    </row>
    <row r="550" spans="1:3">
      <c r="A550" s="266">
        <v>557</v>
      </c>
      <c r="B550" s="267" t="s">
        <v>760</v>
      </c>
      <c r="C550" s="266" t="s">
        <v>274</v>
      </c>
    </row>
    <row r="551" spans="1:3">
      <c r="A551" s="266">
        <v>558</v>
      </c>
      <c r="B551" s="267" t="s">
        <v>761</v>
      </c>
      <c r="C551" s="266" t="s">
        <v>274</v>
      </c>
    </row>
    <row r="552" spans="1:3">
      <c r="A552" s="266">
        <v>559</v>
      </c>
      <c r="B552" s="267" t="s">
        <v>762</v>
      </c>
      <c r="C552" s="266" t="s">
        <v>274</v>
      </c>
    </row>
    <row r="553" spans="1:3">
      <c r="A553" s="261">
        <v>560</v>
      </c>
      <c r="B553" s="267" t="s">
        <v>763</v>
      </c>
      <c r="C553" s="266" t="s">
        <v>274</v>
      </c>
    </row>
    <row r="554" spans="1:3">
      <c r="A554" s="266">
        <v>561</v>
      </c>
      <c r="B554" s="267" t="s">
        <v>764</v>
      </c>
      <c r="C554" s="266" t="s">
        <v>274</v>
      </c>
    </row>
    <row r="555" spans="1:3">
      <c r="A555" s="266">
        <v>562</v>
      </c>
      <c r="B555" s="267" t="s">
        <v>765</v>
      </c>
      <c r="C555" s="266" t="s">
        <v>274</v>
      </c>
    </row>
    <row r="556" spans="1:3">
      <c r="A556" s="266">
        <v>563</v>
      </c>
      <c r="B556" s="267" t="s">
        <v>766</v>
      </c>
      <c r="C556" s="266" t="s">
        <v>274</v>
      </c>
    </row>
    <row r="557" spans="1:3">
      <c r="A557" s="261">
        <v>564</v>
      </c>
      <c r="B557" s="267" t="s">
        <v>767</v>
      </c>
      <c r="C557" s="266" t="s">
        <v>274</v>
      </c>
    </row>
    <row r="558" spans="1:3">
      <c r="A558" s="261">
        <v>565</v>
      </c>
      <c r="B558" s="267" t="s">
        <v>768</v>
      </c>
      <c r="C558" s="266" t="s">
        <v>274</v>
      </c>
    </row>
    <row r="559" spans="1:3">
      <c r="A559" s="261">
        <v>566</v>
      </c>
      <c r="B559" s="267" t="s">
        <v>769</v>
      </c>
      <c r="C559" s="266" t="s">
        <v>274</v>
      </c>
    </row>
    <row r="560" spans="1:3">
      <c r="A560" s="266">
        <v>567</v>
      </c>
      <c r="B560" s="267" t="s">
        <v>770</v>
      </c>
      <c r="C560" s="266" t="s">
        <v>274</v>
      </c>
    </row>
    <row r="561" spans="1:3">
      <c r="A561" s="266">
        <v>568</v>
      </c>
      <c r="B561" s="267" t="s">
        <v>771</v>
      </c>
      <c r="C561" s="266" t="s">
        <v>274</v>
      </c>
    </row>
    <row r="562" spans="1:3">
      <c r="A562" s="266">
        <v>569</v>
      </c>
      <c r="B562" s="267" t="s">
        <v>772</v>
      </c>
      <c r="C562" s="266" t="s">
        <v>274</v>
      </c>
    </row>
    <row r="563" spans="1:3">
      <c r="A563" s="261">
        <v>570</v>
      </c>
      <c r="B563" s="267" t="s">
        <v>773</v>
      </c>
      <c r="C563" s="266" t="s">
        <v>274</v>
      </c>
    </row>
    <row r="564" spans="1:3">
      <c r="A564" s="266">
        <v>571</v>
      </c>
      <c r="B564" s="267" t="s">
        <v>774</v>
      </c>
      <c r="C564" s="266" t="s">
        <v>274</v>
      </c>
    </row>
    <row r="565" spans="1:3">
      <c r="A565" s="266">
        <v>572</v>
      </c>
      <c r="B565" s="267" t="s">
        <v>775</v>
      </c>
      <c r="C565" s="266" t="s">
        <v>274</v>
      </c>
    </row>
    <row r="566" spans="1:3">
      <c r="A566" s="266">
        <v>573</v>
      </c>
      <c r="B566" s="267" t="s">
        <v>776</v>
      </c>
      <c r="C566" s="266" t="s">
        <v>274</v>
      </c>
    </row>
    <row r="567" spans="1:3">
      <c r="A567" s="261">
        <v>574</v>
      </c>
      <c r="B567" s="267" t="s">
        <v>777</v>
      </c>
      <c r="C567" s="266" t="s">
        <v>404</v>
      </c>
    </row>
    <row r="568" spans="1:3">
      <c r="A568" s="261">
        <v>575</v>
      </c>
      <c r="B568" s="267" t="s">
        <v>778</v>
      </c>
      <c r="C568" s="266" t="s">
        <v>404</v>
      </c>
    </row>
    <row r="569" spans="1:3">
      <c r="A569" s="261">
        <v>576</v>
      </c>
      <c r="B569" s="267" t="s">
        <v>779</v>
      </c>
      <c r="C569" s="266" t="s">
        <v>404</v>
      </c>
    </row>
    <row r="570" spans="1:3">
      <c r="A570" s="266">
        <v>577</v>
      </c>
      <c r="B570" s="267" t="s">
        <v>780</v>
      </c>
      <c r="C570" s="266" t="s">
        <v>404</v>
      </c>
    </row>
    <row r="571" spans="1:3">
      <c r="A571" s="266">
        <v>578</v>
      </c>
      <c r="B571" s="267" t="s">
        <v>781</v>
      </c>
      <c r="C571" s="266" t="s">
        <v>404</v>
      </c>
    </row>
    <row r="572" spans="1:3">
      <c r="A572" s="266">
        <v>579</v>
      </c>
      <c r="B572" s="267" t="s">
        <v>782</v>
      </c>
      <c r="C572" s="266" t="s">
        <v>645</v>
      </c>
    </row>
    <row r="573" spans="1:3">
      <c r="A573" s="261">
        <v>580</v>
      </c>
      <c r="B573" s="267" t="s">
        <v>783</v>
      </c>
      <c r="C573" s="266" t="s">
        <v>645</v>
      </c>
    </row>
    <row r="574" spans="1:3">
      <c r="A574" s="266">
        <v>581</v>
      </c>
      <c r="B574" s="267" t="s">
        <v>784</v>
      </c>
      <c r="C574" s="266" t="s">
        <v>645</v>
      </c>
    </row>
    <row r="575" spans="1:3">
      <c r="A575" s="266">
        <v>582</v>
      </c>
      <c r="B575" s="267" t="s">
        <v>785</v>
      </c>
      <c r="C575" s="266" t="s">
        <v>645</v>
      </c>
    </row>
    <row r="576" spans="1:3">
      <c r="A576" s="266">
        <v>583</v>
      </c>
      <c r="B576" s="267" t="s">
        <v>786</v>
      </c>
      <c r="C576" s="266" t="s">
        <v>645</v>
      </c>
    </row>
    <row r="577" spans="1:3">
      <c r="A577" s="261">
        <v>584</v>
      </c>
      <c r="B577" s="267" t="s">
        <v>787</v>
      </c>
      <c r="C577" s="266" t="s">
        <v>645</v>
      </c>
    </row>
    <row r="578" spans="1:3">
      <c r="A578" s="261">
        <v>585</v>
      </c>
      <c r="B578" s="267" t="s">
        <v>788</v>
      </c>
      <c r="C578" s="266" t="s">
        <v>544</v>
      </c>
    </row>
    <row r="579" spans="1:3">
      <c r="A579" s="261">
        <v>586</v>
      </c>
      <c r="B579" s="267" t="s">
        <v>789</v>
      </c>
      <c r="C579" s="266" t="s">
        <v>544</v>
      </c>
    </row>
    <row r="580" spans="1:3">
      <c r="A580" s="266">
        <v>587</v>
      </c>
      <c r="B580" s="267" t="s">
        <v>790</v>
      </c>
      <c r="C580" s="266" t="s">
        <v>544</v>
      </c>
    </row>
    <row r="581" spans="1:3">
      <c r="A581" s="266">
        <v>588</v>
      </c>
      <c r="B581" s="267" t="s">
        <v>791</v>
      </c>
      <c r="C581" s="266" t="s">
        <v>544</v>
      </c>
    </row>
    <row r="582" spans="1:3">
      <c r="A582" s="266">
        <v>589</v>
      </c>
      <c r="B582" s="267" t="s">
        <v>792</v>
      </c>
      <c r="C582" s="266" t="s">
        <v>544</v>
      </c>
    </row>
    <row r="583" spans="1:3">
      <c r="A583" s="266">
        <v>590</v>
      </c>
      <c r="B583" s="267" t="s">
        <v>793</v>
      </c>
      <c r="C583" s="266" t="s">
        <v>544</v>
      </c>
    </row>
    <row r="584" spans="1:3">
      <c r="A584" s="266">
        <v>591</v>
      </c>
      <c r="B584" s="267" t="s">
        <v>794</v>
      </c>
      <c r="C584" s="266" t="s">
        <v>315</v>
      </c>
    </row>
    <row r="585" spans="1:3">
      <c r="A585" s="266">
        <v>592</v>
      </c>
      <c r="B585" s="267" t="s">
        <v>795</v>
      </c>
      <c r="C585" s="266" t="s">
        <v>344</v>
      </c>
    </row>
    <row r="586" spans="1:3">
      <c r="A586" s="261">
        <v>593</v>
      </c>
      <c r="B586" s="267" t="s">
        <v>796</v>
      </c>
      <c r="C586" s="266" t="s">
        <v>344</v>
      </c>
    </row>
    <row r="587" spans="1:3">
      <c r="A587" s="261">
        <v>594</v>
      </c>
      <c r="B587" s="267" t="s">
        <v>797</v>
      </c>
      <c r="C587" s="266" t="s">
        <v>344</v>
      </c>
    </row>
    <row r="588" spans="1:3">
      <c r="A588" s="261">
        <v>595</v>
      </c>
      <c r="B588" s="267" t="s">
        <v>798</v>
      </c>
      <c r="C588" s="266" t="s">
        <v>136</v>
      </c>
    </row>
    <row r="589" spans="1:3">
      <c r="A589" s="266">
        <v>596</v>
      </c>
      <c r="B589" s="267" t="s">
        <v>799</v>
      </c>
      <c r="C589" s="266" t="s">
        <v>197</v>
      </c>
    </row>
    <row r="590" spans="1:3">
      <c r="A590" s="266">
        <v>597</v>
      </c>
      <c r="B590" s="267" t="s">
        <v>800</v>
      </c>
      <c r="C590" s="266" t="s">
        <v>197</v>
      </c>
    </row>
    <row r="591" spans="1:3">
      <c r="A591" s="266">
        <v>598</v>
      </c>
      <c r="B591" s="267" t="s">
        <v>801</v>
      </c>
      <c r="C591" s="266" t="s">
        <v>197</v>
      </c>
    </row>
    <row r="592" spans="1:3">
      <c r="A592" s="266">
        <v>599</v>
      </c>
      <c r="B592" s="267" t="s">
        <v>802</v>
      </c>
      <c r="C592" s="266" t="s">
        <v>197</v>
      </c>
    </row>
    <row r="593" spans="1:3">
      <c r="A593" s="266">
        <v>600</v>
      </c>
      <c r="B593" s="267" t="s">
        <v>803</v>
      </c>
      <c r="C593" s="266" t="s">
        <v>324</v>
      </c>
    </row>
    <row r="594" spans="1:3">
      <c r="A594" s="266">
        <v>601</v>
      </c>
      <c r="B594" s="267" t="s">
        <v>804</v>
      </c>
      <c r="C594" s="266" t="s">
        <v>324</v>
      </c>
    </row>
    <row r="595" spans="1:3">
      <c r="A595" s="261">
        <v>602</v>
      </c>
      <c r="B595" s="267" t="s">
        <v>805</v>
      </c>
      <c r="C595" s="266" t="s">
        <v>324</v>
      </c>
    </row>
    <row r="596" spans="1:3">
      <c r="A596" s="261">
        <v>603</v>
      </c>
      <c r="B596" s="267" t="s">
        <v>806</v>
      </c>
      <c r="C596" s="266" t="s">
        <v>324</v>
      </c>
    </row>
    <row r="597" spans="1:3">
      <c r="A597" s="261">
        <v>604</v>
      </c>
      <c r="B597" s="267" t="s">
        <v>807</v>
      </c>
      <c r="C597" s="266" t="s">
        <v>409</v>
      </c>
    </row>
    <row r="598" spans="1:3">
      <c r="A598" s="266">
        <v>605</v>
      </c>
      <c r="B598" s="267" t="s">
        <v>808</v>
      </c>
      <c r="C598" s="266" t="s">
        <v>409</v>
      </c>
    </row>
    <row r="599" spans="1:3">
      <c r="A599" s="266">
        <v>606</v>
      </c>
      <c r="B599" s="267" t="s">
        <v>809</v>
      </c>
      <c r="C599" s="266" t="s">
        <v>373</v>
      </c>
    </row>
    <row r="600" spans="1:3">
      <c r="A600" s="266">
        <v>607</v>
      </c>
      <c r="B600" s="267" t="s">
        <v>810</v>
      </c>
      <c r="C600" s="266" t="s">
        <v>264</v>
      </c>
    </row>
    <row r="601" spans="1:3">
      <c r="A601" s="266">
        <v>608</v>
      </c>
      <c r="B601" s="267" t="s">
        <v>811</v>
      </c>
      <c r="C601" s="266" t="s">
        <v>264</v>
      </c>
    </row>
    <row r="602" spans="1:3">
      <c r="A602" s="261">
        <v>609</v>
      </c>
      <c r="B602" s="267" t="s">
        <v>812</v>
      </c>
      <c r="C602" s="266" t="s">
        <v>264</v>
      </c>
    </row>
    <row r="603" spans="1:3">
      <c r="A603" s="261">
        <v>610</v>
      </c>
      <c r="B603" s="267" t="s">
        <v>813</v>
      </c>
      <c r="C603" s="266" t="s">
        <v>264</v>
      </c>
    </row>
    <row r="604" spans="1:3">
      <c r="A604" s="261">
        <v>611</v>
      </c>
      <c r="B604" s="267" t="s">
        <v>814</v>
      </c>
      <c r="C604" s="266" t="s">
        <v>264</v>
      </c>
    </row>
    <row r="605" spans="1:3">
      <c r="A605" s="261">
        <v>1001</v>
      </c>
      <c r="B605" s="262" t="s">
        <v>815</v>
      </c>
      <c r="C605" s="266" t="s">
        <v>742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U27"/>
  <sheetViews>
    <sheetView workbookViewId="0">
      <selection activeCell="Z23" sqref="Z23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43" width="0" style="9" hidden="1" customWidth="1"/>
    <col min="44" max="16384" width="9.140625" style="9"/>
  </cols>
  <sheetData>
    <row r="1" spans="2:47" s="6" customFormat="1" ht="21.75" thickBot="1">
      <c r="B1" s="413" t="s">
        <v>0</v>
      </c>
      <c r="C1" s="413"/>
      <c r="D1" s="413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IF(GROUPS!D4="","",GROUPS!D4)</f>
        <v>Амелиа Николов (187)</v>
      </c>
      <c r="D3" s="433"/>
      <c r="E3" s="434"/>
      <c r="F3" s="128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27">
        <v>2</v>
      </c>
      <c r="C4" s="432" t="str">
        <f>IF(GROUPS!D5="","",GROUPS!D5)</f>
        <v>Васе Богоеска (192)</v>
      </c>
      <c r="D4" s="433"/>
      <c r="E4" s="434"/>
      <c r="F4" s="139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27">
        <v>3</v>
      </c>
      <c r="C5" s="432" t="str">
        <f>IF(GROUPS!D6="","",GROUPS!D6)</f>
        <v>Фани Јованоска (193)</v>
      </c>
      <c r="D5" s="433"/>
      <c r="E5" s="434"/>
      <c r="F5" s="139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42">
        <v>4</v>
      </c>
      <c r="C6" s="441" t="str">
        <f>IF(GROUPS!D7="","",GROUPS!D7)</f>
        <v>Моника Стајковска (337)</v>
      </c>
      <c r="D6" s="442"/>
      <c r="E6" s="443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 ht="19.5" thickBot="1">
      <c r="B9" s="217">
        <v>1</v>
      </c>
      <c r="C9" s="218" t="str">
        <f>IF(C3="","",VLOOKUP(B9,$B$3:$E$6,2,FALSE))</f>
        <v>Амелиа Николов (187)</v>
      </c>
      <c r="D9" s="219">
        <v>3</v>
      </c>
      <c r="E9" s="215" t="str">
        <f>IF(C6="","",VLOOKUP(D9,$B$3:$E$6,2,FALSE))</f>
        <v>Фани Јованоска (193)</v>
      </c>
      <c r="F9" s="224"/>
      <c r="G9" s="225"/>
      <c r="H9" s="226"/>
      <c r="I9" s="225"/>
      <c r="J9" s="224"/>
      <c r="K9" s="227"/>
      <c r="L9" s="226"/>
      <c r="M9" s="225"/>
      <c r="N9" s="224"/>
      <c r="O9" s="227"/>
      <c r="P9" s="226"/>
      <c r="Q9" s="225"/>
      <c r="R9" s="224"/>
      <c r="S9" s="227"/>
      <c r="T9" s="228" t="str">
        <f>IF(F9="","",SUM(SUMPRODUCT(--(F9&gt;G9)),SUMPRODUCT(--(H9&gt;I9)),SUMPRODUCT(--(J9&gt;K9)),SUMPRODUCT(--(L9&gt;M9)),SUMPRODUCT(--(N9&gt;O9)),SUMPRODUCT(--(P9&gt;Q9)),SUMPRODUCT(--(R9&gt;S9))))</f>
        <v/>
      </c>
      <c r="U9" s="229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hidden="1" thickBot="1">
      <c r="B10" s="217">
        <v>2</v>
      </c>
      <c r="C10" s="218" t="str">
        <f>IF(C4="","",VLOOKUP(B10,$B$3:$E$6,2,FALSE))</f>
        <v>Васе Богоеска (192)</v>
      </c>
      <c r="D10" s="219">
        <v>4</v>
      </c>
      <c r="E10" s="215" t="str">
        <f>IF(C5="","",VLOOKUP(D10,$B$3:$E$6,2,FALSE))</f>
        <v>Моника Стајковска (337)</v>
      </c>
      <c r="F10" s="220"/>
      <c r="G10" s="221"/>
      <c r="H10" s="222"/>
      <c r="I10" s="221"/>
      <c r="J10" s="220"/>
      <c r="K10" s="223"/>
      <c r="L10" s="222"/>
      <c r="M10" s="221"/>
      <c r="N10" s="220"/>
      <c r="O10" s="223"/>
      <c r="P10" s="222"/>
      <c r="Q10" s="221"/>
      <c r="R10" s="220"/>
      <c r="S10" s="223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 ht="19.5" thickBot="1">
      <c r="B13" s="217">
        <v>1</v>
      </c>
      <c r="C13" s="230" t="str">
        <f>IF(C6="","",VLOOKUP(B13,$B$3:$E$6,2,FALSE))</f>
        <v>Амелиа Николов (187)</v>
      </c>
      <c r="D13" s="219">
        <v>2</v>
      </c>
      <c r="E13" s="215" t="str">
        <f>IF(C5="","",VLOOKUP(D13,$B$3:$E$6,2,FALSE))</f>
        <v>Васе Богоеска (192)</v>
      </c>
      <c r="F13" s="224"/>
      <c r="G13" s="225"/>
      <c r="H13" s="226"/>
      <c r="I13" s="225"/>
      <c r="J13" s="224"/>
      <c r="K13" s="227"/>
      <c r="L13" s="226"/>
      <c r="M13" s="225"/>
      <c r="N13" s="224"/>
      <c r="O13" s="227"/>
      <c r="P13" s="226"/>
      <c r="Q13" s="225"/>
      <c r="R13" s="224"/>
      <c r="S13" s="227"/>
      <c r="T13" s="228" t="str">
        <f>IF(F13="","",SUM(SUMPRODUCT(--(F13&gt;G13)),SUMPRODUCT(--(H13&gt;I13)),SUMPRODUCT(--(J13&gt;K13)),SUMPRODUCT(--(L13&gt;M13)),SUMPRODUCT(--(N13&gt;O13)),SUMPRODUCT(--(P13&gt;Q13)),SUMPRODUCT(--(R13&gt;S13))))</f>
        <v/>
      </c>
      <c r="U13" s="229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hidden="1" thickBot="1">
      <c r="B14" s="217">
        <v>3</v>
      </c>
      <c r="C14" s="230" t="str">
        <f>IF(C3="","",VLOOKUP(B14,$B$3:$E$6,2,FALSE))</f>
        <v>Фани Јованоска (193)</v>
      </c>
      <c r="D14" s="219">
        <v>4</v>
      </c>
      <c r="E14" s="215" t="str">
        <f>IF(C4="","",VLOOKUP(D14,$B$3:$E$6,2,FALSE))</f>
        <v>Моника Стајковска (337)</v>
      </c>
      <c r="F14" s="220"/>
      <c r="G14" s="221"/>
      <c r="H14" s="222"/>
      <c r="I14" s="221"/>
      <c r="J14" s="220"/>
      <c r="K14" s="223"/>
      <c r="L14" s="222"/>
      <c r="M14" s="221"/>
      <c r="N14" s="220"/>
      <c r="O14" s="223"/>
      <c r="P14" s="222"/>
      <c r="Q14" s="221"/>
      <c r="R14" s="220"/>
      <c r="S14" s="223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 hidden="1">
      <c r="B17" s="154">
        <v>1</v>
      </c>
      <c r="C17" s="155" t="str">
        <f>IF(C5="","",VLOOKUP(B17,$B$3:$E$6,2,FALSE))</f>
        <v>Амелиа Николов (187)</v>
      </c>
      <c r="D17" s="156">
        <v>4</v>
      </c>
      <c r="E17" s="157" t="str">
        <f>IF(C6="","",VLOOKUP(D17,$B$3:$E$6,2,FALSE))</f>
        <v>Моника Стајковска (337)</v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IF(C3="","",VLOOKUP(B18,$B$3:$E$6,2,FALSE))</f>
        <v>Фани Јованоска (193)</v>
      </c>
      <c r="D18" s="166">
        <v>2</v>
      </c>
      <c r="E18" s="167" t="str">
        <f>IF(C5="","",VLOOKUP(D18,$B$3:$E$6,2,FALSE))</f>
        <v>Васе Богоеска (192)</v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L17" sqref="L17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3" t="s">
        <v>0</v>
      </c>
      <c r="C1" s="413"/>
      <c r="D1" s="413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55" t="str">
        <f>IF(ISERROR(INDEX($C$3:$C$6,MATCH(W2,$T$3:$T$6,0))),"",(INDEX($C$3:$C$6,MATCH(W2,$T$3:$T$6,0))))</f>
        <v>Амелиа Николов (187)</v>
      </c>
      <c r="Y2" s="456"/>
      <c r="Z2" s="457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IF(GROUPS!D4="","",GROUPS!D4)</f>
        <v>Амелиа Николов (187)</v>
      </c>
      <c r="D3" s="433"/>
      <c r="E3" s="434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0</v>
      </c>
      <c r="P3" s="136">
        <f>IF(AND(T9="",T13="",T17=""),"",AG3)</f>
        <v>99</v>
      </c>
      <c r="Q3" s="137">
        <f>IF(AND(T9="",T13="",T17=""),"",AP3)</f>
        <v>27</v>
      </c>
      <c r="R3" s="435">
        <f>IF(ISERROR(IF(AND(T9="",T13="",T17=""),"",SUM(AB3:AD3)+(N3-O3)/1000)+(AK3/10000)),"",IF(AND(T9="",T13="",T17=""),"",SUM(AB3:AD3)+(N3-O3)/1000)+(AK3/10000)+(AG3/100000))</f>
        <v>6.0171900000000003</v>
      </c>
      <c r="S3" s="435"/>
      <c r="T3" s="138">
        <f>IF(ISERROR(IF(C3="","",RANK(R3,$R$3:$S$6,0))),"",IF(C3="","",RANK(R3,$R$3:$S$6,0)))</f>
        <v>1</v>
      </c>
      <c r="U3" s="9"/>
      <c r="V3" s="9"/>
      <c r="W3" s="7">
        <v>2</v>
      </c>
      <c r="X3" s="455" t="str">
        <f t="shared" ref="X3:X5" si="0">IF(ISERROR(INDEX($C$3:$C$6,MATCH(W3,$T$3:$T$6,0))),"",(INDEX($C$3:$C$6,MATCH(W3,$T$3:$T$6,0))))</f>
        <v>Фани Јованоска (193)</v>
      </c>
      <c r="Y3" s="456"/>
      <c r="Z3" s="457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436">
        <f>SUM(AH3:AJ3)-SUM(AM3:AO3)</f>
        <v>72</v>
      </c>
      <c r="AL3" s="437"/>
      <c r="AM3" s="10">
        <f>AH5</f>
        <v>20</v>
      </c>
      <c r="AN3" s="10">
        <f>AI4</f>
        <v>0</v>
      </c>
      <c r="AO3" s="10">
        <f>AJ6</f>
        <v>7</v>
      </c>
      <c r="AP3" s="9">
        <f>SUM(AM3:AO3)</f>
        <v>27</v>
      </c>
    </row>
    <row r="4" spans="2:47" ht="24" customHeight="1">
      <c r="B4" s="127">
        <v>2</v>
      </c>
      <c r="C4" s="432" t="str">
        <f>IF(GROUPS!D5="","",GROUPS!D5)</f>
        <v>Васе Богоеска (192)</v>
      </c>
      <c r="D4" s="433"/>
      <c r="E4" s="434"/>
      <c r="F4" s="139">
        <f>U13</f>
        <v>0</v>
      </c>
      <c r="G4" s="132">
        <f>T13</f>
        <v>3</v>
      </c>
      <c r="H4" s="140"/>
      <c r="I4" s="129"/>
      <c r="J4" s="130">
        <f>U18</f>
        <v>0</v>
      </c>
      <c r="K4" s="132">
        <f>T18</f>
        <v>3</v>
      </c>
      <c r="L4" s="130">
        <f>T10</f>
        <v>0</v>
      </c>
      <c r="M4" s="141">
        <f>U10</f>
        <v>3</v>
      </c>
      <c r="N4" s="134">
        <f>IF(AND(T10="",U13="",U18=""),"",SUM(F4,J4,L4))</f>
        <v>0</v>
      </c>
      <c r="O4" s="135">
        <f>IF(AND(T10="",U13="",U18=""),"",SUM(G4,K4,M4))</f>
        <v>9</v>
      </c>
      <c r="P4" s="136">
        <f>IF(AND(T10="",U13="",U18=""),"",AG4)</f>
        <v>0</v>
      </c>
      <c r="Q4" s="137">
        <f>IF(AND(T10="",U13="",U18=""),"",AP4)</f>
        <v>99</v>
      </c>
      <c r="R4" s="435">
        <f>IF(ISERROR(IF(AND(T10="",U13="",U18=""),"",SUM(AB4:AD4)+(N4-O4)/1000)+(AK4/10000)+(AG4/100000)),"",IF(AND(T10="",U13="",U18=""),"",SUM(AB4:AD4)+(N4-O4)/1000)+(AK4/10000)+(AG4/100000))</f>
        <v>2.9811000000000001</v>
      </c>
      <c r="S4" s="435"/>
      <c r="T4" s="138">
        <f>IF(ISERROR(IF(C4="","",RANK(R4,$R$3:$S$6,0))),"",IF(C4="","",RANK(R4,$R$3:$S$6,0)))</f>
        <v>4</v>
      </c>
      <c r="U4" s="9"/>
      <c r="V4" s="9"/>
      <c r="W4" s="7">
        <v>3</v>
      </c>
      <c r="X4" s="458" t="str">
        <f t="shared" si="0"/>
        <v>Моника Стајковска (337)</v>
      </c>
      <c r="Y4" s="459"/>
      <c r="Z4" s="460"/>
      <c r="AB4" s="10">
        <f>IF(F4="","",IF(F4&gt;G4,2,1))</f>
        <v>1</v>
      </c>
      <c r="AC4" s="10">
        <f>IF(J4="","",IF(J4&gt;K4,2,1))</f>
        <v>1</v>
      </c>
      <c r="AD4" s="10">
        <f>IF(L4="","",IF(L4&gt;M4,2,1))</f>
        <v>1</v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-99</v>
      </c>
      <c r="AL4" s="437"/>
      <c r="AM4" s="10">
        <f>AH6</f>
        <v>33</v>
      </c>
      <c r="AN4" s="10">
        <f>AI3</f>
        <v>33</v>
      </c>
      <c r="AO4" s="10">
        <f>AJ5</f>
        <v>33</v>
      </c>
      <c r="AP4" s="9">
        <f t="shared" ref="AP4:AP6" si="3">SUM(AM4:AO4)</f>
        <v>99</v>
      </c>
    </row>
    <row r="5" spans="2:47" ht="24" customHeight="1">
      <c r="B5" s="127">
        <v>3</v>
      </c>
      <c r="C5" s="432" t="str">
        <f>IF(GROUPS!D6="","",GROUPS!D6)</f>
        <v>Фани Јованоска (193)</v>
      </c>
      <c r="D5" s="433"/>
      <c r="E5" s="434"/>
      <c r="F5" s="139">
        <f>U9</f>
        <v>0</v>
      </c>
      <c r="G5" s="132">
        <f>T9</f>
        <v>3</v>
      </c>
      <c r="H5" s="130">
        <f>T18</f>
        <v>3</v>
      </c>
      <c r="I5" s="132">
        <f>U18</f>
        <v>0</v>
      </c>
      <c r="J5" s="140"/>
      <c r="K5" s="129"/>
      <c r="L5" s="130">
        <f>T14</f>
        <v>3</v>
      </c>
      <c r="M5" s="141">
        <f>U14</f>
        <v>0</v>
      </c>
      <c r="N5" s="134">
        <f>IF(AND(U9="",T14="",T18=""),"",SUM(F5,H5,L5))</f>
        <v>6</v>
      </c>
      <c r="O5" s="135">
        <f>IF(AND(U9="",T14="",T18=""),"",SUM(G5,I5,M5))</f>
        <v>3</v>
      </c>
      <c r="P5" s="136">
        <f>IF(AND(U9="",T14="",T18=""),"",AG5)</f>
        <v>86</v>
      </c>
      <c r="Q5" s="137">
        <f>IF(AND(U9="",T14="",T18=""),"",AP5)</f>
        <v>57</v>
      </c>
      <c r="R5" s="435">
        <f>IF(ISERROR(IF(AND(U9="",T14="",T18=""),"",SUM(AB5:AD5)+(N5-O5)/1000)+(AK5/10000)+(AG5/100000)),"",IF(AND(U9="",T14="",T18=""),"",SUM(AB5:AD5)+(N5-O5)/1000)+(AK5/10000)+(AG5/100000))</f>
        <v>5.0067600000000008</v>
      </c>
      <c r="S5" s="435"/>
      <c r="T5" s="138">
        <f>IF(ISERROR(IF(C5="","",RANK(R5,$R$3:$S$6,0))),"",IF(C5="","",RANK(R5,$R$3:$S$6,0)))</f>
        <v>2</v>
      </c>
      <c r="U5" s="9"/>
      <c r="V5" s="9"/>
      <c r="W5" s="7">
        <v>4</v>
      </c>
      <c r="X5" s="458" t="str">
        <f t="shared" si="0"/>
        <v>Васе Богоеска (192)</v>
      </c>
      <c r="Y5" s="459"/>
      <c r="Z5" s="460"/>
      <c r="AB5" s="10">
        <f t="shared" ref="AB5:AB6" si="4">IF(F5="","",IF(F5&gt;G5,2,1))</f>
        <v>1</v>
      </c>
      <c r="AC5" s="10">
        <f>IF(H5="","",IF(H5&gt;I5,2,1))</f>
        <v>2</v>
      </c>
      <c r="AD5" s="10">
        <f>IF(L5="","",IF(L5&gt;M5,2,1))</f>
        <v>2</v>
      </c>
      <c r="AE5" s="216"/>
      <c r="AG5" s="11">
        <f t="shared" si="1"/>
        <v>86</v>
      </c>
      <c r="AH5" s="10">
        <f>G9+I9+K9+M9+O9+Q9+S9</f>
        <v>20</v>
      </c>
      <c r="AI5" s="10">
        <f>F14+H14+J14+L14+N14+P14+R14</f>
        <v>33</v>
      </c>
      <c r="AJ5" s="10">
        <f>F18+H18+J18+L18+N18+P18+R18</f>
        <v>33</v>
      </c>
      <c r="AK5" s="436">
        <f t="shared" si="2"/>
        <v>29</v>
      </c>
      <c r="AL5" s="437"/>
      <c r="AM5" s="10">
        <f>AH3</f>
        <v>33</v>
      </c>
      <c r="AN5" s="10">
        <f>AI6</f>
        <v>24</v>
      </c>
      <c r="AO5" s="10">
        <f>AJ4</f>
        <v>0</v>
      </c>
      <c r="AP5" s="9">
        <f t="shared" si="3"/>
        <v>57</v>
      </c>
    </row>
    <row r="6" spans="2:47" ht="24" customHeight="1" thickBot="1">
      <c r="B6" s="142">
        <v>4</v>
      </c>
      <c r="C6" s="441" t="str">
        <f>IF(GROUPS!D7="","",GROUPS!D7)</f>
        <v>Моника Стајковска (337)</v>
      </c>
      <c r="D6" s="442"/>
      <c r="E6" s="443"/>
      <c r="F6" s="143">
        <f>U17</f>
        <v>0</v>
      </c>
      <c r="G6" s="144">
        <f>T17</f>
        <v>3</v>
      </c>
      <c r="H6" s="145">
        <f>U10</f>
        <v>3</v>
      </c>
      <c r="I6" s="144">
        <f>T10</f>
        <v>0</v>
      </c>
      <c r="J6" s="145">
        <f>U14</f>
        <v>0</v>
      </c>
      <c r="K6" s="144">
        <f>T14</f>
        <v>3</v>
      </c>
      <c r="L6" s="146"/>
      <c r="M6" s="147"/>
      <c r="N6" s="148">
        <f>IF(AND(U10="",U14="",U17=""),"",SUM(F6,H6,J6))</f>
        <v>3</v>
      </c>
      <c r="O6" s="149">
        <f>IF(AND(U10="",U14="",U17=""),"",SUM(G6,I6,K6))</f>
        <v>6</v>
      </c>
      <c r="P6" s="150">
        <f>IF(AND(U10="",U14="",U17=""),"",AG6)</f>
        <v>64</v>
      </c>
      <c r="Q6" s="151">
        <f>IF(AND(U10="",U14="",U17=""),"",AP6)</f>
        <v>66</v>
      </c>
      <c r="R6" s="444">
        <f>IF(ISERROR(IF(AND(U10="",U14="",U17=""),"",SUM(AB6:AD6)+(N6-O6)/1000)+(AK6/10000)+(AG6/100000)),"",IF(AND(U10="",U14="",U17=""),"",SUM(AB6:AD6)+(N6-O6)/1000)+(AK6/10000)+(AG6/100000))</f>
        <v>3.9974400000000001</v>
      </c>
      <c r="S6" s="444"/>
      <c r="T6" s="152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2</v>
      </c>
      <c r="AD6" s="10">
        <f>IF(J6="","",IF(J6&gt;K6,2,1))</f>
        <v>1</v>
      </c>
      <c r="AE6" s="216"/>
      <c r="AG6" s="11">
        <f t="shared" si="1"/>
        <v>64</v>
      </c>
      <c r="AH6" s="10">
        <f>G10+I10+K10+M10+O10+Q10+S10</f>
        <v>33</v>
      </c>
      <c r="AI6" s="10">
        <f>G14+I14+K14+M14+O14+Q14+S14</f>
        <v>24</v>
      </c>
      <c r="AJ6" s="10">
        <f>G17+I17+K17+M17+O17+Q17+S17</f>
        <v>7</v>
      </c>
      <c r="AK6" s="436">
        <f t="shared" si="2"/>
        <v>-2</v>
      </c>
      <c r="AL6" s="437"/>
      <c r="AM6" s="10">
        <f>AH4</f>
        <v>0</v>
      </c>
      <c r="AN6" s="10">
        <f>AI5</f>
        <v>33</v>
      </c>
      <c r="AO6" s="10">
        <f>AJ3</f>
        <v>33</v>
      </c>
      <c r="AP6" s="9">
        <f t="shared" si="3"/>
        <v>66</v>
      </c>
    </row>
    <row r="7" spans="2:47" ht="19.5" thickBot="1">
      <c r="P7" s="153">
        <f>SUM(P3:P6)</f>
        <v>249</v>
      </c>
      <c r="Q7" s="153">
        <f>SUM(Q3:Q6)</f>
        <v>249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>Амелиа Николов (187)</v>
      </c>
      <c r="D9" s="156">
        <v>3</v>
      </c>
      <c r="E9" s="157" t="str">
        <f>IF(C5="","",VLOOKUP(D9,$B$3:$E$6,2,FALSE))</f>
        <v>Фани Јованоска (193)</v>
      </c>
      <c r="F9" s="158">
        <v>11</v>
      </c>
      <c r="G9" s="159">
        <v>6</v>
      </c>
      <c r="H9" s="160">
        <v>11</v>
      </c>
      <c r="I9" s="159">
        <v>6</v>
      </c>
      <c r="J9" s="158">
        <v>11</v>
      </c>
      <c r="K9" s="161">
        <v>8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Васе Богоеска (192)</v>
      </c>
      <c r="D10" s="166">
        <v>4</v>
      </c>
      <c r="E10" s="167" t="str">
        <f>IF(C6="","",VLOOKUP(D10,$B$3:$E$6,2,FALSE))</f>
        <v>Моника Стајковска (337)</v>
      </c>
      <c r="F10" s="168">
        <v>0</v>
      </c>
      <c r="G10" s="169">
        <v>11</v>
      </c>
      <c r="H10" s="170">
        <v>0</v>
      </c>
      <c r="I10" s="169">
        <v>11</v>
      </c>
      <c r="J10" s="168">
        <v>0</v>
      </c>
      <c r="K10" s="171">
        <v>11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0</v>
      </c>
      <c r="U10" s="173">
        <f>IF(F10="","",SUM(SUMPRODUCT(--(F10&lt;G10)),SUMPRODUCT(--(H10&lt;I10)),SUMPRODUCT(--(J10&lt;K10)),SUMPRODUCT(--(L10&lt;M10)),SUMPRODUCT(--(N10&lt;O10)),SUMPRODUCT(--(P10&lt;Q10)),SUMPRODUCT(--(R10&lt;S10))))</f>
        <v>3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0</v>
      </c>
      <c r="AG10" s="10">
        <f>IF(K10="","",IF(K10&gt;J10,1,0))</f>
        <v>1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>Амелиа Николов (187)</v>
      </c>
      <c r="D13" s="156">
        <v>2</v>
      </c>
      <c r="E13" s="157" t="str">
        <f>IF(C4="","",VLOOKUP(D13,$B$3:$E$6,2,FALSE))</f>
        <v>Васе Богоеска (192)</v>
      </c>
      <c r="F13" s="158">
        <v>11</v>
      </c>
      <c r="G13" s="159">
        <v>0</v>
      </c>
      <c r="H13" s="160">
        <v>11</v>
      </c>
      <c r="I13" s="159">
        <v>0</v>
      </c>
      <c r="J13" s="158">
        <v>11</v>
      </c>
      <c r="K13" s="161">
        <v>0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Фани Јованоска (193)</v>
      </c>
      <c r="D14" s="166">
        <v>4</v>
      </c>
      <c r="E14" s="167" t="str">
        <f>IF(C6="","",VLOOKUP(D14,$B$3:$E$6,2,FALSE))</f>
        <v>Моника Стајковска (337)</v>
      </c>
      <c r="F14" s="168">
        <v>11</v>
      </c>
      <c r="G14" s="169">
        <v>9</v>
      </c>
      <c r="H14" s="170">
        <v>11</v>
      </c>
      <c r="I14" s="169">
        <v>8</v>
      </c>
      <c r="J14" s="168">
        <v>11</v>
      </c>
      <c r="K14" s="171">
        <v>7</v>
      </c>
      <c r="L14" s="170"/>
      <c r="M14" s="169"/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>Амелиа Николов (187)</v>
      </c>
      <c r="D17" s="156">
        <v>4</v>
      </c>
      <c r="E17" s="157" t="str">
        <f>IF(C6="","",VLOOKUP(D17,$B$3:$E$6,2,FALSE))</f>
        <v>Моника Стајковска (337)</v>
      </c>
      <c r="F17" s="158">
        <v>11</v>
      </c>
      <c r="G17" s="159">
        <v>2</v>
      </c>
      <c r="H17" s="160">
        <v>11</v>
      </c>
      <c r="I17" s="159">
        <v>2</v>
      </c>
      <c r="J17" s="158">
        <v>11</v>
      </c>
      <c r="K17" s="161">
        <v>3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Фани Јованоска (193)</v>
      </c>
      <c r="D18" s="166">
        <v>2</v>
      </c>
      <c r="E18" s="167" t="str">
        <f>IF(C4="","",VLOOKUP(D18,$B$3:$E$6,2,FALSE))</f>
        <v>Васе Богоеска (192)</v>
      </c>
      <c r="F18" s="168">
        <v>11</v>
      </c>
      <c r="G18" s="169">
        <v>0</v>
      </c>
      <c r="H18" s="170">
        <v>11</v>
      </c>
      <c r="I18" s="169">
        <v>0</v>
      </c>
      <c r="J18" s="168">
        <v>11</v>
      </c>
      <c r="K18" s="171">
        <v>0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3</v>
      </c>
      <c r="U18" s="173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27"/>
  <sheetViews>
    <sheetView workbookViewId="0">
      <selection activeCell="Z20" sqref="Z20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3" t="s">
        <v>0</v>
      </c>
      <c r="C1" s="413"/>
      <c r="D1" s="413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>Ива Димитриевска (219)</v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IF(GROUPS!F4="","",GROUPS!F4)</f>
        <v>Ива Димитриевска (219)</v>
      </c>
      <c r="D3" s="433"/>
      <c r="E3" s="434"/>
      <c r="F3" s="128"/>
      <c r="G3" s="129"/>
      <c r="H3" s="130">
        <f>T13</f>
        <v>3</v>
      </c>
      <c r="I3" s="131">
        <f>U13</f>
        <v>0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2</v>
      </c>
      <c r="N3" s="134">
        <f>IF(AND(T9="",T13="",T17=""),"",SUM(H3,J3,L3))</f>
        <v>9</v>
      </c>
      <c r="O3" s="135">
        <f>IF(AND(T9="",T13="",T17=""),"",SUM(I3,K3,M3))</f>
        <v>2</v>
      </c>
      <c r="P3" s="136">
        <f>IF(AND(T9="",T13="",T17=""),"",AG3)</f>
        <v>118</v>
      </c>
      <c r="Q3" s="137">
        <f>IF(AND(T9="",T13="",T17=""),"",AP3)</f>
        <v>88</v>
      </c>
      <c r="R3" s="435">
        <f>IF(ISERROR(IF(AND(T9="",T13="",T17=""),"",SUM(AB3:AD3)+(N3-O3)/1000)+(AK3/10000)),"",IF(AND(T9="",T13="",T17=""),"",SUM(AB3:AD3)+(N3-O3)/1000)+(AK3/10000)+(AG3/100000))</f>
        <v>6.0111799999999995</v>
      </c>
      <c r="S3" s="435"/>
      <c r="T3" s="138">
        <f>IF(ISERROR(IF(C3="","",RANK(R3,$R$3:$S$6,0))),"",IF(C3="","",RANK(R3,$R$3:$S$6,0)))</f>
        <v>1</v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>Сара А.Стојановска (182)</v>
      </c>
      <c r="Y3" s="428"/>
      <c r="Z3" s="429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118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52</v>
      </c>
      <c r="AK3" s="436">
        <f>SUM(AH3:AJ3)-SUM(AM3:AO3)</f>
        <v>30</v>
      </c>
      <c r="AL3" s="437"/>
      <c r="AM3" s="10">
        <f>AH5</f>
        <v>17</v>
      </c>
      <c r="AN3" s="10">
        <f>AI4</f>
        <v>20</v>
      </c>
      <c r="AO3" s="10">
        <f>AJ6</f>
        <v>51</v>
      </c>
      <c r="AP3" s="9">
        <f>SUM(AM3:AO3)</f>
        <v>88</v>
      </c>
    </row>
    <row r="4" spans="2:47" ht="24" customHeight="1">
      <c r="B4" s="127">
        <v>2</v>
      </c>
      <c r="C4" s="432" t="str">
        <f>IF(GROUPS!F5="","",GROUPS!F5)</f>
        <v>Михаела Чипевска (149)</v>
      </c>
      <c r="D4" s="433"/>
      <c r="E4" s="434"/>
      <c r="F4" s="139">
        <f>U13</f>
        <v>0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1</v>
      </c>
      <c r="M4" s="141">
        <f>U10</f>
        <v>3</v>
      </c>
      <c r="N4" s="134">
        <f>IF(AND(T10="",U13="",U18=""),"",SUM(F4,J4,L4))</f>
        <v>4</v>
      </c>
      <c r="O4" s="135">
        <f>IF(AND(T10="",U13="",U18=""),"",SUM(G4,K4,M4))</f>
        <v>6</v>
      </c>
      <c r="P4" s="136">
        <f>IF(AND(T10="",U13="",U18=""),"",AG4)</f>
        <v>82</v>
      </c>
      <c r="Q4" s="137">
        <f>IF(AND(T10="",U13="",U18=""),"",AP4)</f>
        <v>100</v>
      </c>
      <c r="R4" s="435">
        <f>IF(ISERROR(IF(AND(T10="",U13="",U18=""),"",SUM(AB4:AD4)+(N4-O4)/1000)+(AK4/10000)+(AG4/100000)),"",IF(AND(T10="",U13="",U18=""),"",SUM(AB4:AD4)+(N4-O4)/1000)+(AK4/10000)+(AG4/100000))</f>
        <v>3.9970200000000005</v>
      </c>
      <c r="S4" s="435"/>
      <c r="T4" s="138">
        <f>IF(ISERROR(IF(C4="","",RANK(R4,$R$3:$S$6,0))),"",IF(C4="","",RANK(R4,$R$3:$S$6,0)))</f>
        <v>3</v>
      </c>
      <c r="U4" s="9"/>
      <c r="V4" s="9"/>
      <c r="W4" s="7">
        <v>3</v>
      </c>
      <c r="X4" s="438" t="str">
        <f t="shared" si="0"/>
        <v>Михаела Чипевска (149)</v>
      </c>
      <c r="Y4" s="439"/>
      <c r="Z4" s="440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1</v>
      </c>
      <c r="AE4" s="216"/>
      <c r="AG4" s="11">
        <f t="shared" ref="AG4:AG6" si="1">SUM(AH4:AJ4)</f>
        <v>82</v>
      </c>
      <c r="AH4" s="10">
        <f>F10+H10+J10+L10+N10+P10+R10</f>
        <v>29</v>
      </c>
      <c r="AI4" s="10">
        <f>G13+I13+K13+M13+O13+Q13+S13</f>
        <v>20</v>
      </c>
      <c r="AJ4" s="10">
        <f>G18+I18+K18+M18+O18+Q18+S18</f>
        <v>33</v>
      </c>
      <c r="AK4" s="436">
        <f t="shared" ref="AK4:AK6" si="2">SUM(AH4:AJ4)-SUM(AM4:AO4)</f>
        <v>-18</v>
      </c>
      <c r="AL4" s="437"/>
      <c r="AM4" s="10">
        <f>AH6</f>
        <v>44</v>
      </c>
      <c r="AN4" s="10">
        <f>AI3</f>
        <v>33</v>
      </c>
      <c r="AO4" s="10">
        <f>AJ5</f>
        <v>23</v>
      </c>
      <c r="AP4" s="9">
        <f t="shared" ref="AP4:AP6" si="3">SUM(AM4:AO4)</f>
        <v>100</v>
      </c>
    </row>
    <row r="5" spans="2:47" ht="24" customHeight="1">
      <c r="B5" s="127">
        <v>3</v>
      </c>
      <c r="C5" s="432" t="str">
        <f>IF(GROUPS!F6="","",GROUPS!F6)</f>
        <v>Емилија Марковска (195)</v>
      </c>
      <c r="D5" s="433"/>
      <c r="E5" s="434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2</v>
      </c>
      <c r="M5" s="141">
        <f>U14</f>
        <v>3</v>
      </c>
      <c r="N5" s="134">
        <f>IF(AND(U9="",T14="",T18=""),"",SUM(F5,H5,L5))</f>
        <v>2</v>
      </c>
      <c r="O5" s="135">
        <f>IF(AND(U9="",T14="",T18=""),"",SUM(G5,I5,M5))</f>
        <v>9</v>
      </c>
      <c r="P5" s="136">
        <f>IF(AND(U9="",T14="",T18=""),"",AG5)</f>
        <v>74</v>
      </c>
      <c r="Q5" s="137">
        <f>IF(AND(U9="",T14="",T18=""),"",AP5)</f>
        <v>113</v>
      </c>
      <c r="R5" s="435">
        <f>IF(ISERROR(IF(AND(U9="",T14="",T18=""),"",SUM(AB5:AD5)+(N5-O5)/1000)+(AK5/10000)+(AG5/100000)),"",IF(AND(U9="",T14="",T18=""),"",SUM(AB5:AD5)+(N5-O5)/1000)+(AK5/10000)+(AG5/100000))</f>
        <v>2.9898400000000001</v>
      </c>
      <c r="S5" s="435"/>
      <c r="T5" s="138">
        <f>IF(ISERROR(IF(C5="","",RANK(R5,$R$3:$S$6,0))),"",IF(C5="","",RANK(R5,$R$3:$S$6,0)))</f>
        <v>4</v>
      </c>
      <c r="U5" s="9"/>
      <c r="V5" s="9"/>
      <c r="W5" s="7">
        <v>4</v>
      </c>
      <c r="X5" s="438" t="str">
        <f t="shared" si="0"/>
        <v>Емилија Марковска (195)</v>
      </c>
      <c r="Y5" s="439"/>
      <c r="Z5" s="440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216"/>
      <c r="AG5" s="11">
        <f t="shared" si="1"/>
        <v>74</v>
      </c>
      <c r="AH5" s="10">
        <f>G9+I9+K9+M9+O9+Q9+S9</f>
        <v>17</v>
      </c>
      <c r="AI5" s="10">
        <f>F14+H14+J14+L14+N14+P14+R14</f>
        <v>34</v>
      </c>
      <c r="AJ5" s="10">
        <f>F18+H18+J18+L18+N18+P18+R18</f>
        <v>23</v>
      </c>
      <c r="AK5" s="436">
        <f t="shared" si="2"/>
        <v>-39</v>
      </c>
      <c r="AL5" s="437"/>
      <c r="AM5" s="10">
        <f>AH3</f>
        <v>33</v>
      </c>
      <c r="AN5" s="10">
        <f>AI6</f>
        <v>47</v>
      </c>
      <c r="AO5" s="10">
        <f>AJ4</f>
        <v>33</v>
      </c>
      <c r="AP5" s="9">
        <f t="shared" si="3"/>
        <v>113</v>
      </c>
    </row>
    <row r="6" spans="2:47" ht="24" customHeight="1" thickBot="1">
      <c r="B6" s="142">
        <v>4</v>
      </c>
      <c r="C6" s="441" t="str">
        <f>IF(GROUPS!F7="","",GROUPS!F7)</f>
        <v>Сара А.Стојановска (182)</v>
      </c>
      <c r="D6" s="442"/>
      <c r="E6" s="443"/>
      <c r="F6" s="143">
        <f>U17</f>
        <v>2</v>
      </c>
      <c r="G6" s="144">
        <f>T17</f>
        <v>3</v>
      </c>
      <c r="H6" s="145">
        <f>U10</f>
        <v>3</v>
      </c>
      <c r="I6" s="144">
        <f>T10</f>
        <v>1</v>
      </c>
      <c r="J6" s="145">
        <f>U14</f>
        <v>3</v>
      </c>
      <c r="K6" s="144">
        <f>T14</f>
        <v>2</v>
      </c>
      <c r="L6" s="146"/>
      <c r="M6" s="147"/>
      <c r="N6" s="148">
        <f>IF(AND(U10="",U14="",U17=""),"",SUM(F6,H6,J6))</f>
        <v>8</v>
      </c>
      <c r="O6" s="149">
        <f>IF(AND(U10="",U14="",U17=""),"",SUM(G6,I6,K6))</f>
        <v>6</v>
      </c>
      <c r="P6" s="150">
        <f>IF(AND(U10="",U14="",U17=""),"",AG6)</f>
        <v>142</v>
      </c>
      <c r="Q6" s="151">
        <f>IF(AND(U10="",U14="",U17=""),"",AP6)</f>
        <v>115</v>
      </c>
      <c r="R6" s="444">
        <f>IF(ISERROR(IF(AND(U10="",U14="",U17=""),"",SUM(AB6:AD6)+(N6-O6)/1000)+(AK6/10000)+(AG6/100000)),"",IF(AND(U10="",U14="",U17=""),"",SUM(AB6:AD6)+(N6-O6)/1000)+(AK6/10000)+(AG6/100000))</f>
        <v>5.0061200000000001</v>
      </c>
      <c r="S6" s="444"/>
      <c r="T6" s="152">
        <f>IF(ISERROR(IF(C6="","",RANK(R6,$R$3:$S$6,0))),"",IF(C6="","",RANK(R6,$R$3:$S$6,0)))</f>
        <v>2</v>
      </c>
      <c r="AB6" s="10">
        <f t="shared" si="4"/>
        <v>1</v>
      </c>
      <c r="AC6" s="10">
        <f>IF(H6="","",IF(H6&gt;I6,2,1))</f>
        <v>2</v>
      </c>
      <c r="AD6" s="10">
        <f>IF(J6="","",IF(J6&gt;K6,2,1))</f>
        <v>2</v>
      </c>
      <c r="AE6" s="216"/>
      <c r="AG6" s="11">
        <f t="shared" si="1"/>
        <v>142</v>
      </c>
      <c r="AH6" s="10">
        <f>G10+I10+K10+M10+O10+Q10+S10</f>
        <v>44</v>
      </c>
      <c r="AI6" s="10">
        <f>G14+I14+K14+M14+O14+Q14+S14</f>
        <v>47</v>
      </c>
      <c r="AJ6" s="10">
        <f>G17+I17+K17+M17+O17+Q17+S17</f>
        <v>51</v>
      </c>
      <c r="AK6" s="436">
        <f t="shared" si="2"/>
        <v>27</v>
      </c>
      <c r="AL6" s="437"/>
      <c r="AM6" s="10">
        <f>AH4</f>
        <v>29</v>
      </c>
      <c r="AN6" s="10">
        <f>AI5</f>
        <v>34</v>
      </c>
      <c r="AO6" s="10">
        <f>AJ3</f>
        <v>52</v>
      </c>
      <c r="AP6" s="9">
        <f t="shared" si="3"/>
        <v>115</v>
      </c>
    </row>
    <row r="7" spans="2:47" ht="19.5" thickBot="1">
      <c r="P7" s="153">
        <f>SUM(P3:P6)</f>
        <v>416</v>
      </c>
      <c r="Q7" s="153">
        <f>SUM(Q3:Q6)</f>
        <v>416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>Ива Димитриевска (219)</v>
      </c>
      <c r="D9" s="156">
        <v>3</v>
      </c>
      <c r="E9" s="157" t="str">
        <f>IF(C5="","",VLOOKUP(D9,$B$3:$E$6,2,FALSE))</f>
        <v>Емилија Марковска (195)</v>
      </c>
      <c r="F9" s="158">
        <v>11</v>
      </c>
      <c r="G9" s="159">
        <v>6</v>
      </c>
      <c r="H9" s="160">
        <v>11</v>
      </c>
      <c r="I9" s="159">
        <v>5</v>
      </c>
      <c r="J9" s="158">
        <v>11</v>
      </c>
      <c r="K9" s="161">
        <v>6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Михаела Чипевска (149)</v>
      </c>
      <c r="D10" s="166">
        <v>4</v>
      </c>
      <c r="E10" s="167" t="str">
        <f>IF(C6="","",VLOOKUP(D10,$B$3:$E$6,2,FALSE))</f>
        <v>Сара А.Стојановска (182)</v>
      </c>
      <c r="F10" s="168">
        <v>4</v>
      </c>
      <c r="G10" s="169">
        <v>11</v>
      </c>
      <c r="H10" s="170">
        <v>11</v>
      </c>
      <c r="I10" s="169">
        <v>13</v>
      </c>
      <c r="J10" s="168">
        <v>11</v>
      </c>
      <c r="K10" s="171">
        <v>9</v>
      </c>
      <c r="L10" s="170">
        <v>3</v>
      </c>
      <c r="M10" s="169">
        <v>11</v>
      </c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1</v>
      </c>
      <c r="U10" s="173">
        <f>IF(F10="","",SUM(SUMPRODUCT(--(F10&lt;G10)),SUMPRODUCT(--(H10&lt;I10)),SUMPRODUCT(--(J10&lt;K10)),SUMPRODUCT(--(L10&lt;M10)),SUMPRODUCT(--(N10&lt;O10)),SUMPRODUCT(--(P10&lt;Q10)),SUMPRODUCT(--(R10&lt;S10))))</f>
        <v>3</v>
      </c>
      <c r="AB10" s="10">
        <f>IF(F10="","",IF(F10&gt;G10,1,0))</f>
        <v>0</v>
      </c>
      <c r="AC10" s="10">
        <f>IF(G10="","",IF(G10&gt;F10,1,0))</f>
        <v>1</v>
      </c>
      <c r="AD10" s="10">
        <f>IF(H10="","",IF(H10&gt;I10,1,0))</f>
        <v>0</v>
      </c>
      <c r="AE10" s="10">
        <f>IF(I10="","",IF(I10&gt;H10,1,0))</f>
        <v>1</v>
      </c>
      <c r="AF10" s="10">
        <f>IF(J10="","",IF(J10&gt;K10,1,0))</f>
        <v>1</v>
      </c>
      <c r="AG10" s="10">
        <f>IF(K10="","",IF(K10&gt;J10,1,0))</f>
        <v>0</v>
      </c>
      <c r="AH10" s="10">
        <f>IF(L10="","",IF(L10&gt;M10,1,0))</f>
        <v>0</v>
      </c>
      <c r="AI10" s="10">
        <f>IF(M10="","",IF(M10&gt;L10,1,0))</f>
        <v>1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>Ива Димитриевска (219)</v>
      </c>
      <c r="D13" s="156">
        <v>2</v>
      </c>
      <c r="E13" s="157" t="str">
        <f>IF(C4="","",VLOOKUP(D13,$B$3:$E$6,2,FALSE))</f>
        <v>Михаела Чипевска (149)</v>
      </c>
      <c r="F13" s="158">
        <v>11</v>
      </c>
      <c r="G13" s="159">
        <v>9</v>
      </c>
      <c r="H13" s="160">
        <v>11</v>
      </c>
      <c r="I13" s="159">
        <v>6</v>
      </c>
      <c r="J13" s="158">
        <v>11</v>
      </c>
      <c r="K13" s="161">
        <v>5</v>
      </c>
      <c r="L13" s="160"/>
      <c r="M13" s="159"/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Емилија Марковска (195)</v>
      </c>
      <c r="D14" s="166">
        <v>4</v>
      </c>
      <c r="E14" s="167" t="str">
        <f>IF(C6="","",VLOOKUP(D14,$B$3:$E$6,2,FALSE))</f>
        <v>Сара А.Стојановска (182)</v>
      </c>
      <c r="F14" s="168">
        <v>11</v>
      </c>
      <c r="G14" s="169">
        <v>8</v>
      </c>
      <c r="H14" s="170">
        <v>2</v>
      </c>
      <c r="I14" s="169">
        <v>11</v>
      </c>
      <c r="J14" s="168">
        <v>11</v>
      </c>
      <c r="K14" s="171">
        <v>6</v>
      </c>
      <c r="L14" s="170">
        <v>5</v>
      </c>
      <c r="M14" s="169">
        <v>11</v>
      </c>
      <c r="N14" s="168">
        <v>5</v>
      </c>
      <c r="O14" s="171">
        <v>11</v>
      </c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2</v>
      </c>
      <c r="U14" s="173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1</v>
      </c>
      <c r="AG14" s="10">
        <f>IF(K14="","",IF(K14&gt;J14,1,0))</f>
        <v>0</v>
      </c>
      <c r="AH14" s="10">
        <f>IF(L14="","",IF(L14&gt;M14,1,0))</f>
        <v>0</v>
      </c>
      <c r="AI14" s="10">
        <f>IF(M14="","",IF(M14&gt;L14,1,0))</f>
        <v>1</v>
      </c>
      <c r="AJ14" s="10">
        <f>IF(N14="","",IF(N14&gt;O14,1,0))</f>
        <v>0</v>
      </c>
      <c r="AK14" s="10">
        <f>IF(O14="","",IF(O14&gt;N14,1,0))</f>
        <v>1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>Ива Димитриевска (219)</v>
      </c>
      <c r="D17" s="156">
        <v>4</v>
      </c>
      <c r="E17" s="157" t="str">
        <f>IF(C6="","",VLOOKUP(D17,$B$3:$E$6,2,FALSE))</f>
        <v>Сара А.Стојановска (182)</v>
      </c>
      <c r="F17" s="158">
        <v>13</v>
      </c>
      <c r="G17" s="159">
        <v>11</v>
      </c>
      <c r="H17" s="160">
        <v>11</v>
      </c>
      <c r="I17" s="159">
        <v>8</v>
      </c>
      <c r="J17" s="158">
        <v>6</v>
      </c>
      <c r="K17" s="161">
        <v>11</v>
      </c>
      <c r="L17" s="160">
        <v>11</v>
      </c>
      <c r="M17" s="159">
        <v>13</v>
      </c>
      <c r="N17" s="158">
        <v>11</v>
      </c>
      <c r="O17" s="161">
        <v>8</v>
      </c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2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0</v>
      </c>
      <c r="AG17" s="10">
        <f>IF(K17="","",IF(K17&gt;J17,1,0))</f>
        <v>1</v>
      </c>
      <c r="AH17" s="10">
        <f>IF(L17="","",IF(L17&gt;M17,1,0))</f>
        <v>0</v>
      </c>
      <c r="AI17" s="10">
        <f>IF(M17="","",IF(M17&gt;L17,1,0))</f>
        <v>1</v>
      </c>
      <c r="AJ17" s="10">
        <f>IF(N17="","",IF(N17&gt;O17,1,0))</f>
        <v>1</v>
      </c>
      <c r="AK17" s="10">
        <f>IF(O17="","",IF(O17&gt;N17,1,0))</f>
        <v>0</v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Емилија Марковска (195)</v>
      </c>
      <c r="D18" s="166">
        <v>2</v>
      </c>
      <c r="E18" s="167" t="str">
        <f>IF(C4="","",VLOOKUP(D18,$B$3:$E$6,2,FALSE))</f>
        <v>Михаела Чипевска (149)</v>
      </c>
      <c r="F18" s="168">
        <v>6</v>
      </c>
      <c r="G18" s="169">
        <v>11</v>
      </c>
      <c r="H18" s="170">
        <v>9</v>
      </c>
      <c r="I18" s="169">
        <v>11</v>
      </c>
      <c r="J18" s="168">
        <v>8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AU27"/>
  <sheetViews>
    <sheetView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.7109375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13" t="s">
        <v>0</v>
      </c>
      <c r="C1" s="413"/>
      <c r="D1" s="413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15" t="s">
        <v>3</v>
      </c>
      <c r="D2" s="416"/>
      <c r="E2" s="417"/>
      <c r="F2" s="418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>Ана Стојановска (181)</v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127">
        <v>1</v>
      </c>
      <c r="C3" s="432" t="str">
        <f>IF(GROUPS!H4="","",GROUPS!H4)</f>
        <v>Ана Стојановска (181)</v>
      </c>
      <c r="D3" s="433"/>
      <c r="E3" s="434"/>
      <c r="F3" s="128"/>
      <c r="G3" s="129"/>
      <c r="H3" s="130">
        <f>T13</f>
        <v>3</v>
      </c>
      <c r="I3" s="131">
        <f>U13</f>
        <v>1</v>
      </c>
      <c r="J3" s="130">
        <f>T9</f>
        <v>3</v>
      </c>
      <c r="K3" s="132">
        <f>U9</f>
        <v>0</v>
      </c>
      <c r="L3" s="130" t="str">
        <f>T17</f>
        <v/>
      </c>
      <c r="M3" s="133" t="str">
        <f>U17</f>
        <v/>
      </c>
      <c r="N3" s="134">
        <f>IF(AND(T9="",T13="",T17=""),"",SUM(H3,J3,L3))</f>
        <v>6</v>
      </c>
      <c r="O3" s="135">
        <f>IF(AND(T9="",T13="",T17=""),"",SUM(I3,K3,M3))</f>
        <v>1</v>
      </c>
      <c r="P3" s="136">
        <f>IF(AND(T9="",T13="",T17=""),"",AG3)</f>
        <v>76</v>
      </c>
      <c r="Q3" s="137">
        <f>IF(AND(T9="",T13="",T17=""),"",AP3)</f>
        <v>45</v>
      </c>
      <c r="R3" s="435">
        <f>IF(ISERROR(IF(AND(T9="",T13="",T17=""),"",SUM(AB3:AD3)+(N3-O3)/1000)+(AK3/10000)),"",IF(AND(T9="",T13="",T17=""),"",SUM(AB3:AD3)+(N3-O3)/1000)+(AK3/10000)+(AG3/100000))</f>
        <v>4.0088599999999994</v>
      </c>
      <c r="S3" s="435"/>
      <c r="T3" s="138">
        <f>IF(ISERROR(IF(C3="","",RANK(R3,$R$3:$S$6,0))),"",IF(C3="","",RANK(R3,$R$3:$S$6,0)))</f>
        <v>1</v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>Изабела Ковачовска (140)</v>
      </c>
      <c r="Y3" s="428"/>
      <c r="Z3" s="429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216"/>
      <c r="AG3" s="11">
        <f>SUM(AH3:AJ3)</f>
        <v>76</v>
      </c>
      <c r="AH3" s="10">
        <f>F9+H9+J9+L9+N9+P9+R9</f>
        <v>35</v>
      </c>
      <c r="AI3" s="10">
        <f>F13+H13+J13+L13+N13+P13+R13</f>
        <v>41</v>
      </c>
      <c r="AJ3" s="10">
        <f>F17+H17+J17+L17+N17+P17+R17</f>
        <v>0</v>
      </c>
      <c r="AK3" s="436">
        <f>SUM(AH3:AJ3)-SUM(AM3:AO3)</f>
        <v>31</v>
      </c>
      <c r="AL3" s="437"/>
      <c r="AM3" s="10">
        <f>AH5</f>
        <v>21</v>
      </c>
      <c r="AN3" s="10">
        <f>AI4</f>
        <v>24</v>
      </c>
      <c r="AO3" s="10">
        <f>AJ6</f>
        <v>0</v>
      </c>
      <c r="AP3" s="9">
        <f>SUM(AM3:AO3)</f>
        <v>45</v>
      </c>
    </row>
    <row r="4" spans="2:47" ht="24" customHeight="1">
      <c r="B4" s="127">
        <v>2</v>
      </c>
      <c r="C4" s="432" t="str">
        <f>IF(GROUPS!H5="","",GROUPS!H5)</f>
        <v>Изабела Ковачовска (140)</v>
      </c>
      <c r="D4" s="433"/>
      <c r="E4" s="434"/>
      <c r="F4" s="139">
        <f>U13</f>
        <v>1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 t="str">
        <f>T10</f>
        <v/>
      </c>
      <c r="M4" s="141" t="str">
        <f>U10</f>
        <v/>
      </c>
      <c r="N4" s="134">
        <f>IF(AND(T10="",U13="",U18=""),"",SUM(F4,J4,L4))</f>
        <v>4</v>
      </c>
      <c r="O4" s="135">
        <f>IF(AND(T10="",U13="",U18=""),"",SUM(G4,K4,M4))</f>
        <v>3</v>
      </c>
      <c r="P4" s="136">
        <f>IF(AND(T10="",U13="",U18=""),"",AG4)</f>
        <v>60</v>
      </c>
      <c r="Q4" s="137">
        <f>IF(AND(T10="",U13="",U18=""),"",AP4)</f>
        <v>68</v>
      </c>
      <c r="R4" s="435">
        <f>IF(ISERROR(IF(AND(T10="",U13="",U18=""),"",SUM(AB4:AD4)+(N4-O4)/1000)+(AK4/10000)+(AG4/100000)),"",IF(AND(T10="",U13="",U18=""),"",SUM(AB4:AD4)+(N4-O4)/1000)+(AK4/10000)+(AG4/100000))</f>
        <v>3.0007999999999999</v>
      </c>
      <c r="S4" s="435"/>
      <c r="T4" s="138">
        <f>IF(ISERROR(IF(C4="","",RANK(R4,$R$3:$S$6,0))),"",IF(C4="","",RANK(R4,$R$3:$S$6,0)))</f>
        <v>2</v>
      </c>
      <c r="U4" s="9"/>
      <c r="V4" s="9"/>
      <c r="W4" s="7">
        <v>3</v>
      </c>
      <c r="X4" s="438" t="str">
        <f t="shared" si="0"/>
        <v>Сара Ризовска (339)</v>
      </c>
      <c r="Y4" s="439"/>
      <c r="Z4" s="440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216"/>
      <c r="AG4" s="11">
        <f t="shared" ref="AG4:AG6" si="1">SUM(AH4:AJ4)</f>
        <v>60</v>
      </c>
      <c r="AH4" s="10">
        <f>F10+H10+J10+L10+N10+P10+R10</f>
        <v>0</v>
      </c>
      <c r="AI4" s="10">
        <f>G13+I13+K13+M13+O13+Q13+S13</f>
        <v>24</v>
      </c>
      <c r="AJ4" s="10">
        <f>G18+I18+K18+M18+O18+Q18+S18</f>
        <v>36</v>
      </c>
      <c r="AK4" s="436">
        <f t="shared" ref="AK4:AK6" si="2">SUM(AH4:AJ4)-SUM(AM4:AO4)</f>
        <v>-8</v>
      </c>
      <c r="AL4" s="437"/>
      <c r="AM4" s="10">
        <f>AH6</f>
        <v>0</v>
      </c>
      <c r="AN4" s="10">
        <f>AI3</f>
        <v>41</v>
      </c>
      <c r="AO4" s="10">
        <f>AJ5</f>
        <v>27</v>
      </c>
      <c r="AP4" s="9">
        <f t="shared" ref="AP4:AP6" si="3">SUM(AM4:AO4)</f>
        <v>68</v>
      </c>
    </row>
    <row r="5" spans="2:47" ht="24" customHeight="1">
      <c r="B5" s="127">
        <v>3</v>
      </c>
      <c r="C5" s="432" t="str">
        <f>IF(GROUPS!H6="","",GROUPS!H6)</f>
        <v>Сара Ризовска (339)</v>
      </c>
      <c r="D5" s="433"/>
      <c r="E5" s="434"/>
      <c r="F5" s="139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 t="str">
        <f>T14</f>
        <v/>
      </c>
      <c r="M5" s="141" t="str">
        <f>U14</f>
        <v/>
      </c>
      <c r="N5" s="134">
        <f>IF(AND(U9="",T14="",T18=""),"",SUM(F5,H5,L5))</f>
        <v>0</v>
      </c>
      <c r="O5" s="135">
        <f>IF(AND(U9="",T14="",T18=""),"",SUM(G5,I5,M5))</f>
        <v>6</v>
      </c>
      <c r="P5" s="136">
        <f>IF(AND(U9="",T14="",T18=""),"",AG5)</f>
        <v>48</v>
      </c>
      <c r="Q5" s="137">
        <f>IF(AND(U9="",T14="",T18=""),"",AP5)</f>
        <v>71</v>
      </c>
      <c r="R5" s="435">
        <f>IF(ISERROR(IF(AND(U9="",T14="",T18=""),"",SUM(AB5:AD5)+(N5-O5)/1000)+(AK5/10000)+(AG5/100000)),"",IF(AND(U9="",T14="",T18=""),"",SUM(AB5:AD5)+(N5-O5)/1000)+(AK5/10000)+(AG5/100000))</f>
        <v>1.9921800000000001</v>
      </c>
      <c r="S5" s="435"/>
      <c r="T5" s="138">
        <f>IF(ISERROR(IF(C5="","",RANK(R5,$R$3:$S$6,0))),"",IF(C5="","",RANK(R5,$R$3:$S$6,0)))</f>
        <v>3</v>
      </c>
      <c r="U5" s="9"/>
      <c r="V5" s="9"/>
      <c r="W5" s="7">
        <v>4</v>
      </c>
      <c r="X5" s="438" t="str">
        <f t="shared" si="0"/>
        <v/>
      </c>
      <c r="Y5" s="439"/>
      <c r="Z5" s="440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216"/>
      <c r="AG5" s="11">
        <f t="shared" si="1"/>
        <v>48</v>
      </c>
      <c r="AH5" s="10">
        <f>G9+I9+K9+M9+O9+Q9+S9</f>
        <v>21</v>
      </c>
      <c r="AI5" s="10">
        <f>F14+H14+J14+L14+N14+P14+R14</f>
        <v>0</v>
      </c>
      <c r="AJ5" s="10">
        <f>F18+H18+J18+L18+N18+P18+R18</f>
        <v>27</v>
      </c>
      <c r="AK5" s="436">
        <f t="shared" si="2"/>
        <v>-23</v>
      </c>
      <c r="AL5" s="437"/>
      <c r="AM5" s="10">
        <f>AH3</f>
        <v>35</v>
      </c>
      <c r="AN5" s="10">
        <f>AI6</f>
        <v>0</v>
      </c>
      <c r="AO5" s="10">
        <f>AJ4</f>
        <v>36</v>
      </c>
      <c r="AP5" s="9">
        <f t="shared" si="3"/>
        <v>71</v>
      </c>
    </row>
    <row r="6" spans="2:47" ht="24" customHeight="1" thickBot="1">
      <c r="B6" s="142">
        <v>4</v>
      </c>
      <c r="C6" s="441" t="str">
        <f>IF(GROUPS!H7="","",GROUPS!H7)</f>
        <v/>
      </c>
      <c r="D6" s="442"/>
      <c r="E6" s="443"/>
      <c r="F6" s="14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184</v>
      </c>
      <c r="Q7" s="153">
        <f>SUM(Q3:Q6)</f>
        <v>184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>Ана Стојановска (181)</v>
      </c>
      <c r="D9" s="156">
        <v>3</v>
      </c>
      <c r="E9" s="157" t="str">
        <f>IF(C5="","",VLOOKUP(D9,$B$3:$E$6,2,FALSE))</f>
        <v>Сара Ризовска (339)</v>
      </c>
      <c r="F9" s="158">
        <v>13</v>
      </c>
      <c r="G9" s="159">
        <v>11</v>
      </c>
      <c r="H9" s="160">
        <v>11</v>
      </c>
      <c r="I9" s="159">
        <v>5</v>
      </c>
      <c r="J9" s="158">
        <v>11</v>
      </c>
      <c r="K9" s="161">
        <v>5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Изабела Ковачовска (140)</v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>Ана Стојановска (181)</v>
      </c>
      <c r="D13" s="156">
        <v>2</v>
      </c>
      <c r="E13" s="157" t="str">
        <f>IF(C4="","",VLOOKUP(D13,$B$3:$E$6,2,FALSE))</f>
        <v>Изабела Ковачовска (140)</v>
      </c>
      <c r="F13" s="158">
        <v>8</v>
      </c>
      <c r="G13" s="159">
        <v>11</v>
      </c>
      <c r="H13" s="160">
        <v>11</v>
      </c>
      <c r="I13" s="159">
        <v>5</v>
      </c>
      <c r="J13" s="158">
        <v>11</v>
      </c>
      <c r="K13" s="161">
        <v>3</v>
      </c>
      <c r="L13" s="160">
        <v>11</v>
      </c>
      <c r="M13" s="159">
        <v>5</v>
      </c>
      <c r="N13" s="158"/>
      <c r="O13" s="161"/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Сара Ризовска (339)</v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>Ана Стојановска (181)</v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Сара Ризовска (339)</v>
      </c>
      <c r="D18" s="166">
        <v>2</v>
      </c>
      <c r="E18" s="167" t="str">
        <f>IF(C4="","",VLOOKUP(D18,$B$3:$E$6,2,FALSE))</f>
        <v>Изабела Ковачовска (140)</v>
      </c>
      <c r="F18" s="168">
        <v>7</v>
      </c>
      <c r="G18" s="169">
        <v>11</v>
      </c>
      <c r="H18" s="170">
        <v>8</v>
      </c>
      <c r="I18" s="169">
        <v>11</v>
      </c>
      <c r="J18" s="168">
        <v>12</v>
      </c>
      <c r="K18" s="171">
        <v>14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B1:AU27"/>
  <sheetViews>
    <sheetView tabSelected="1" workbookViewId="0">
      <selection activeCell="L18" sqref="L18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>Софија Хасану (194)</v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IF(GROUPS!J4="","",GROUPS!J4)</f>
        <v>Софија Хасану (194)</v>
      </c>
      <c r="D3" s="461"/>
      <c r="E3" s="462"/>
      <c r="F3" s="231"/>
      <c r="G3" s="129"/>
      <c r="H3" s="130">
        <f>T13</f>
        <v>3</v>
      </c>
      <c r="I3" s="131">
        <f>U13</f>
        <v>2</v>
      </c>
      <c r="J3" s="130">
        <f>T9</f>
        <v>3</v>
      </c>
      <c r="K3" s="132">
        <f>U9</f>
        <v>0</v>
      </c>
      <c r="L3" s="130">
        <f>T17</f>
        <v>3</v>
      </c>
      <c r="M3" s="133">
        <f>U17</f>
        <v>0</v>
      </c>
      <c r="N3" s="134">
        <f>IF(AND(T9="",T13="",T17=""),"",SUM(H3,J3,L3))</f>
        <v>9</v>
      </c>
      <c r="O3" s="135">
        <f>IF(AND(T9="",T13="",T17=""),"",SUM(I3,K3,M3))</f>
        <v>2</v>
      </c>
      <c r="P3" s="136">
        <f>IF(AND(T9="",T13="",T17=""),"",AG3)</f>
        <v>117</v>
      </c>
      <c r="Q3" s="137">
        <f>IF(AND(T9="",T13="",T17=""),"",AP3)</f>
        <v>75</v>
      </c>
      <c r="R3" s="435">
        <f>IF(ISERROR(IF(AND(T9="",T13="",T17=""),"",SUM(AB3:AD3)+(N3-O3)/1000)+(AK3/10000)),"",IF(AND(T9="",T13="",T17=""),"",SUM(AB3:AD3)+(N3-O3)/1000)+(AK3/10000)+(AG3/100000))</f>
        <v>6.0123699999999998</v>
      </c>
      <c r="S3" s="435"/>
      <c r="T3" s="138">
        <f>IF(ISERROR(IF(C3="","",RANK(R3,$R$3:$S$6,0))),"",IF(C3="","",RANK(R3,$R$3:$S$6,0)))</f>
        <v>1</v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>Сара С.Стојановска (183)</v>
      </c>
      <c r="Y3" s="428"/>
      <c r="Z3" s="429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216"/>
      <c r="AG3" s="11">
        <f>SUM(AH3:AJ3)</f>
        <v>117</v>
      </c>
      <c r="AH3" s="10">
        <f>F9+H9+J9+L9+N9+P9+R9</f>
        <v>33</v>
      </c>
      <c r="AI3" s="10">
        <f>F13+H13+J13+L13+N13+P13+R13</f>
        <v>51</v>
      </c>
      <c r="AJ3" s="10">
        <f>F17+H17+J17+L17+N17+P17+R17</f>
        <v>33</v>
      </c>
      <c r="AK3" s="436">
        <f>SUM(AH3:AJ3)-SUM(AM3:AO3)</f>
        <v>42</v>
      </c>
      <c r="AL3" s="437"/>
      <c r="AM3" s="10">
        <f>AH5</f>
        <v>16</v>
      </c>
      <c r="AN3" s="10">
        <f>AI4</f>
        <v>45</v>
      </c>
      <c r="AO3" s="10">
        <f>AJ6</f>
        <v>14</v>
      </c>
      <c r="AP3" s="9">
        <f>SUM(AM3:AO3)</f>
        <v>75</v>
      </c>
    </row>
    <row r="4" spans="2:47" ht="24" customHeight="1">
      <c r="B4" s="234">
        <v>2</v>
      </c>
      <c r="C4" s="461" t="str">
        <f>IF(GROUPS!J5="","",GROUPS!J5)</f>
        <v>Сара С.Стојановска (183)</v>
      </c>
      <c r="D4" s="461"/>
      <c r="E4" s="462"/>
      <c r="F4" s="232">
        <f>U13</f>
        <v>2</v>
      </c>
      <c r="G4" s="132">
        <f>T13</f>
        <v>3</v>
      </c>
      <c r="H4" s="140"/>
      <c r="I4" s="129"/>
      <c r="J4" s="130">
        <f>U18</f>
        <v>3</v>
      </c>
      <c r="K4" s="132">
        <f>T18</f>
        <v>0</v>
      </c>
      <c r="L4" s="130">
        <f>T10</f>
        <v>3</v>
      </c>
      <c r="M4" s="141">
        <f>U10</f>
        <v>0</v>
      </c>
      <c r="N4" s="134">
        <f>IF(AND(T10="",U13="",U18=""),"",SUM(F4,J4,L4))</f>
        <v>8</v>
      </c>
      <c r="O4" s="135">
        <f>IF(AND(T10="",U13="",U18=""),"",SUM(G4,K4,M4))</f>
        <v>3</v>
      </c>
      <c r="P4" s="136">
        <f>IF(AND(T10="",U13="",U18=""),"",AG4)</f>
        <v>111</v>
      </c>
      <c r="Q4" s="137">
        <f>IF(AND(T10="",U13="",U18=""),"",AP4)</f>
        <v>76</v>
      </c>
      <c r="R4" s="435">
        <f>IF(ISERROR(IF(AND(T10="",U13="",U18=""),"",SUM(AB4:AD4)+(N4-O4)/1000)+(AK4/10000)+(AG4/100000)),"",IF(AND(T10="",U13="",U18=""),"",SUM(AB4:AD4)+(N4-O4)/1000)+(AK4/10000)+(AG4/100000))</f>
        <v>5.0096099999999995</v>
      </c>
      <c r="S4" s="435"/>
      <c r="T4" s="138">
        <f>IF(ISERROR(IF(C4="","",RANK(R4,$R$3:$S$6,0))),"",IF(C4="","",RANK(R4,$R$3:$S$6,0)))</f>
        <v>2</v>
      </c>
      <c r="U4" s="9"/>
      <c r="V4" s="9"/>
      <c r="W4" s="7">
        <v>3</v>
      </c>
      <c r="X4" s="438" t="str">
        <f t="shared" si="0"/>
        <v>Сара Чипевска (148)</v>
      </c>
      <c r="Y4" s="439"/>
      <c r="Z4" s="440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216"/>
      <c r="AG4" s="11">
        <f t="shared" ref="AG4:AG6" si="1">SUM(AH4:AJ4)</f>
        <v>111</v>
      </c>
      <c r="AH4" s="10">
        <f>F10+H10+J10+L10+N10+P10+R10</f>
        <v>33</v>
      </c>
      <c r="AI4" s="10">
        <f>G13+I13+K13+M13+O13+Q13+S13</f>
        <v>45</v>
      </c>
      <c r="AJ4" s="10">
        <f>G18+I18+K18+M18+O18+Q18+S18</f>
        <v>33</v>
      </c>
      <c r="AK4" s="436">
        <f t="shared" ref="AK4:AK6" si="2">SUM(AH4:AJ4)-SUM(AM4:AO4)</f>
        <v>35</v>
      </c>
      <c r="AL4" s="437"/>
      <c r="AM4" s="10">
        <f>AH6</f>
        <v>9</v>
      </c>
      <c r="AN4" s="10">
        <f>AI3</f>
        <v>51</v>
      </c>
      <c r="AO4" s="10">
        <f>AJ5</f>
        <v>16</v>
      </c>
      <c r="AP4" s="9">
        <f t="shared" ref="AP4:AP6" si="3">SUM(AM4:AO4)</f>
        <v>76</v>
      </c>
    </row>
    <row r="5" spans="2:47" ht="24" customHeight="1">
      <c r="B5" s="234">
        <v>3</v>
      </c>
      <c r="C5" s="461" t="str">
        <f>IF(GROUPS!J6="","",GROUPS!J6)</f>
        <v>Сара Чипевска (148)</v>
      </c>
      <c r="D5" s="461"/>
      <c r="E5" s="462"/>
      <c r="F5" s="232">
        <f>U9</f>
        <v>0</v>
      </c>
      <c r="G5" s="132">
        <f>T9</f>
        <v>3</v>
      </c>
      <c r="H5" s="130">
        <f>T18</f>
        <v>0</v>
      </c>
      <c r="I5" s="132">
        <f>U18</f>
        <v>3</v>
      </c>
      <c r="J5" s="140"/>
      <c r="K5" s="129"/>
      <c r="L5" s="130">
        <f>T14</f>
        <v>3</v>
      </c>
      <c r="M5" s="141">
        <f>U14</f>
        <v>1</v>
      </c>
      <c r="N5" s="134">
        <f>IF(AND(U9="",T14="",T18=""),"",SUM(F5,H5,L5))</f>
        <v>3</v>
      </c>
      <c r="O5" s="135">
        <f>IF(AND(U9="",T14="",T18=""),"",SUM(G5,I5,M5))</f>
        <v>7</v>
      </c>
      <c r="P5" s="136">
        <f>IF(AND(U9="",T14="",T18=""),"",AG5)</f>
        <v>74</v>
      </c>
      <c r="Q5" s="137">
        <f>IF(AND(U9="",T14="",T18=""),"",AP5)</f>
        <v>94</v>
      </c>
      <c r="R5" s="435">
        <f>IF(ISERROR(IF(AND(U9="",T14="",T18=""),"",SUM(AB5:AD5)+(N5-O5)/1000)+(AK5/10000)+(AG5/100000)),"",IF(AND(U9="",T14="",T18=""),"",SUM(AB5:AD5)+(N5-O5)/1000)+(AK5/10000)+(AG5/100000))</f>
        <v>3.9947400000000002</v>
      </c>
      <c r="S5" s="435"/>
      <c r="T5" s="138">
        <f>IF(ISERROR(IF(C5="","",RANK(R5,$R$3:$S$6,0))),"",IF(C5="","",RANK(R5,$R$3:$S$6,0)))</f>
        <v>3</v>
      </c>
      <c r="U5" s="9"/>
      <c r="V5" s="9"/>
      <c r="W5" s="7">
        <v>4</v>
      </c>
      <c r="X5" s="438" t="str">
        <f t="shared" si="0"/>
        <v>Евгенија Пармачка (152)</v>
      </c>
      <c r="Y5" s="439"/>
      <c r="Z5" s="440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216"/>
      <c r="AG5" s="11">
        <f t="shared" si="1"/>
        <v>74</v>
      </c>
      <c r="AH5" s="10">
        <f>G9+I9+K9+M9+O9+Q9+S9</f>
        <v>16</v>
      </c>
      <c r="AI5" s="10">
        <f>F14+H14+J14+L14+N14+P14+R14</f>
        <v>42</v>
      </c>
      <c r="AJ5" s="10">
        <f>F18+H18+J18+L18+N18+P18+R18</f>
        <v>16</v>
      </c>
      <c r="AK5" s="436">
        <f t="shared" si="2"/>
        <v>-20</v>
      </c>
      <c r="AL5" s="437"/>
      <c r="AM5" s="10">
        <f>AH3</f>
        <v>33</v>
      </c>
      <c r="AN5" s="10">
        <f>AI6</f>
        <v>28</v>
      </c>
      <c r="AO5" s="10">
        <f>AJ4</f>
        <v>33</v>
      </c>
      <c r="AP5" s="9">
        <f t="shared" si="3"/>
        <v>94</v>
      </c>
    </row>
    <row r="6" spans="2:47" ht="24" customHeight="1" thickBot="1">
      <c r="B6" s="235">
        <v>4</v>
      </c>
      <c r="C6" s="463" t="str">
        <f>IF(GROUPS!J7="","",GROUPS!J7)</f>
        <v>Евгенија Пармачка (152)</v>
      </c>
      <c r="D6" s="463"/>
      <c r="E6" s="464"/>
      <c r="F6" s="233">
        <f>U17</f>
        <v>0</v>
      </c>
      <c r="G6" s="144">
        <f>T17</f>
        <v>3</v>
      </c>
      <c r="H6" s="145">
        <f>U10</f>
        <v>0</v>
      </c>
      <c r="I6" s="144">
        <f>T10</f>
        <v>3</v>
      </c>
      <c r="J6" s="145">
        <f>U14</f>
        <v>1</v>
      </c>
      <c r="K6" s="144">
        <f>T14</f>
        <v>3</v>
      </c>
      <c r="L6" s="146"/>
      <c r="M6" s="147"/>
      <c r="N6" s="148">
        <f>IF(AND(U10="",U14="",U17=""),"",SUM(F6,H6,J6))</f>
        <v>1</v>
      </c>
      <c r="O6" s="149">
        <f>IF(AND(U10="",U14="",U17=""),"",SUM(G6,I6,K6))</f>
        <v>9</v>
      </c>
      <c r="P6" s="150">
        <f>IF(AND(U10="",U14="",U17=""),"",AG6)</f>
        <v>51</v>
      </c>
      <c r="Q6" s="151">
        <f>IF(AND(U10="",U14="",U17=""),"",AP6)</f>
        <v>108</v>
      </c>
      <c r="R6" s="444">
        <f>IF(ISERROR(IF(AND(U10="",U14="",U17=""),"",SUM(AB6:AD6)+(N6-O6)/1000)+(AK6/10000)+(AG6/100000)),"",IF(AND(U10="",U14="",U17=""),"",SUM(AB6:AD6)+(N6-O6)/1000)+(AK6/10000)+(AG6/100000))</f>
        <v>2.9868099999999997</v>
      </c>
      <c r="S6" s="444"/>
      <c r="T6" s="152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216"/>
      <c r="AG6" s="11">
        <f t="shared" si="1"/>
        <v>51</v>
      </c>
      <c r="AH6" s="10">
        <f>G10+I10+K10+M10+O10+Q10+S10</f>
        <v>9</v>
      </c>
      <c r="AI6" s="10">
        <f>G14+I14+K14+M14+O14+Q14+S14</f>
        <v>28</v>
      </c>
      <c r="AJ6" s="10">
        <f>G17+I17+K17+M17+O17+Q17+S17</f>
        <v>14</v>
      </c>
      <c r="AK6" s="436">
        <f t="shared" si="2"/>
        <v>-57</v>
      </c>
      <c r="AL6" s="437"/>
      <c r="AM6" s="10">
        <f>AH4</f>
        <v>33</v>
      </c>
      <c r="AN6" s="10">
        <f>AI5</f>
        <v>42</v>
      </c>
      <c r="AO6" s="10">
        <f>AJ3</f>
        <v>33</v>
      </c>
      <c r="AP6" s="9">
        <f t="shared" si="3"/>
        <v>108</v>
      </c>
    </row>
    <row r="7" spans="2:47" ht="19.5" thickBot="1">
      <c r="P7" s="153">
        <f>SUM(P3:P6)</f>
        <v>353</v>
      </c>
      <c r="Q7" s="153">
        <f>SUM(Q3:Q6)</f>
        <v>353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>Софија Хасану (194)</v>
      </c>
      <c r="D9" s="156">
        <v>3</v>
      </c>
      <c r="E9" s="157" t="str">
        <f>IF(C5="","",VLOOKUP(D9,$B$3:$E$6,2,FALSE))</f>
        <v>Сара Чипевска (148)</v>
      </c>
      <c r="F9" s="158">
        <v>11</v>
      </c>
      <c r="G9" s="159">
        <v>6</v>
      </c>
      <c r="H9" s="160">
        <v>11</v>
      </c>
      <c r="I9" s="159">
        <v>7</v>
      </c>
      <c r="J9" s="158">
        <v>11</v>
      </c>
      <c r="K9" s="161">
        <v>3</v>
      </c>
      <c r="L9" s="160"/>
      <c r="M9" s="159"/>
      <c r="N9" s="158"/>
      <c r="O9" s="161"/>
      <c r="P9" s="160"/>
      <c r="Q9" s="159"/>
      <c r="R9" s="158"/>
      <c r="S9" s="161"/>
      <c r="T9" s="162">
        <f>IF(F9="","",SUM(SUMPRODUCT(--(F9&gt;G9)),SUMPRODUCT(--(H9&gt;I9)),SUMPRODUCT(--(J9&gt;K9)),SUMPRODUCT(--(L9&gt;M9)),SUMPRODUCT(--(N9&gt;O9)),SUMPRODUCT(--(P9&gt;Q9)),SUMPRODUCT(--(R9&gt;S9))))</f>
        <v>3</v>
      </c>
      <c r="U9" s="163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>Сара С.Стојановска (183)</v>
      </c>
      <c r="D10" s="166">
        <v>4</v>
      </c>
      <c r="E10" s="167" t="str">
        <f>IF(C6="","",VLOOKUP(D10,$B$3:$E$6,2,FALSE))</f>
        <v>Евгенија Пармачка (152)</v>
      </c>
      <c r="F10" s="168">
        <v>11</v>
      </c>
      <c r="G10" s="169">
        <v>5</v>
      </c>
      <c r="H10" s="170">
        <v>11</v>
      </c>
      <c r="I10" s="169">
        <v>3</v>
      </c>
      <c r="J10" s="168">
        <v>11</v>
      </c>
      <c r="K10" s="171">
        <v>1</v>
      </c>
      <c r="L10" s="170"/>
      <c r="M10" s="169"/>
      <c r="N10" s="168"/>
      <c r="O10" s="171"/>
      <c r="P10" s="170"/>
      <c r="Q10" s="169"/>
      <c r="R10" s="168"/>
      <c r="S10" s="171"/>
      <c r="T10" s="172">
        <f>IF(F10="","",SUM(SUMPRODUCT(--(F10&gt;G10)),SUMPRODUCT(--(H10&gt;I10)),SUMPRODUCT(--(J10&gt;K10)),SUMPRODUCT(--(L10&gt;M10)),SUMPRODUCT(--(N10&gt;O10)),SUMPRODUCT(--(P10&gt;Q10)),SUMPRODUCT(--(R10&gt;S10))))</f>
        <v>3</v>
      </c>
      <c r="U10" s="173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>Софија Хасану (194)</v>
      </c>
      <c r="D13" s="156">
        <v>2</v>
      </c>
      <c r="E13" s="157" t="str">
        <f>IF(C4="","",VLOOKUP(D13,$B$3:$E$6,2,FALSE))</f>
        <v>Сара С.Стојановска (183)</v>
      </c>
      <c r="F13" s="158">
        <v>11</v>
      </c>
      <c r="G13" s="159">
        <v>8</v>
      </c>
      <c r="H13" s="160">
        <v>8</v>
      </c>
      <c r="I13" s="159">
        <v>11</v>
      </c>
      <c r="J13" s="158">
        <v>10</v>
      </c>
      <c r="K13" s="161">
        <v>12</v>
      </c>
      <c r="L13" s="160">
        <v>11</v>
      </c>
      <c r="M13" s="159">
        <v>6</v>
      </c>
      <c r="N13" s="158">
        <v>11</v>
      </c>
      <c r="O13" s="161">
        <v>8</v>
      </c>
      <c r="P13" s="160"/>
      <c r="Q13" s="159"/>
      <c r="R13" s="158"/>
      <c r="S13" s="161"/>
      <c r="T13" s="162">
        <f>IF(F13="","",SUM(SUMPRODUCT(--(F13&gt;G13)),SUMPRODUCT(--(H13&gt;I13)),SUMPRODUCT(--(J13&gt;K13)),SUMPRODUCT(--(L13&gt;M13)),SUMPRODUCT(--(N13&gt;O13)),SUMPRODUCT(--(P13&gt;Q13)),SUMPRODUCT(--(R13&gt;S13))))</f>
        <v>3</v>
      </c>
      <c r="U13" s="163">
        <f>IF(F13="","",SUM(SUMPRODUCT(--(F13&lt;G13)),SUMPRODUCT(--(H13&lt;I13)),SUMPRODUCT(--(J13&lt;K13)),SUMPRODUCT(--(L13&lt;M13)),SUMPRODUCT(--(N13&lt;O13)),SUMPRODUCT(--(P13&lt;Q13)),SUMPRODUCT(--(R13&lt;S13))))</f>
        <v>2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0</v>
      </c>
      <c r="AG13" s="10">
        <f>IF(K13="","",IF(K13&gt;J13,1,0))</f>
        <v>1</v>
      </c>
      <c r="AH13" s="10">
        <f>IF(L13="","",IF(L13&gt;M13,1,0))</f>
        <v>1</v>
      </c>
      <c r="AI13" s="10">
        <f>IF(M13="","",IF(M13&gt;L13,1,0))</f>
        <v>0</v>
      </c>
      <c r="AJ13" s="10">
        <f>IF(N13="","",IF(N13&gt;O13,1,0))</f>
        <v>1</v>
      </c>
      <c r="AK13" s="10">
        <f>IF(O13="","",IF(O13&gt;N13,1,0))</f>
        <v>0</v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>Сара Чипевска (148)</v>
      </c>
      <c r="D14" s="166">
        <v>4</v>
      </c>
      <c r="E14" s="167" t="str">
        <f>IF(C6="","",VLOOKUP(D14,$B$3:$E$6,2,FALSE))</f>
        <v>Евгенија Пармачка (152)</v>
      </c>
      <c r="F14" s="168">
        <v>9</v>
      </c>
      <c r="G14" s="169">
        <v>11</v>
      </c>
      <c r="H14" s="170">
        <v>11</v>
      </c>
      <c r="I14" s="169">
        <v>4</v>
      </c>
      <c r="J14" s="168">
        <v>11</v>
      </c>
      <c r="K14" s="171">
        <v>7</v>
      </c>
      <c r="L14" s="170">
        <v>11</v>
      </c>
      <c r="M14" s="169">
        <v>6</v>
      </c>
      <c r="N14" s="168"/>
      <c r="O14" s="171"/>
      <c r="P14" s="170"/>
      <c r="Q14" s="169"/>
      <c r="R14" s="168"/>
      <c r="S14" s="171"/>
      <c r="T14" s="172">
        <f>IF(F14="","",SUM(SUMPRODUCT(--(F14&gt;G14)),SUMPRODUCT(--(H14&gt;I14)),SUMPRODUCT(--(J14&gt;K14)),SUMPRODUCT(--(L14&gt;M14)),SUMPRODUCT(--(N14&gt;O14)),SUMPRODUCT(--(P14&gt;Q14)),SUMPRODUCT(--(R14&gt;S14))))</f>
        <v>3</v>
      </c>
      <c r="U14" s="173">
        <f>IF(F14="","",SUM(SUMPRODUCT(--(F14&lt;G14)),SUMPRODUCT(--(H14&lt;I14)),SUMPRODUCT(--(J14&lt;K14)),SUMPRODUCT(--(L14&lt;M14)),SUMPRODUCT(--(N14&lt;O14)),SUMPRODUCT(--(P14&lt;Q14)),SUMPRODUCT(--(R14&lt;S14))))</f>
        <v>1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>
        <f>IF(L14="","",IF(L14&gt;M14,1,0))</f>
        <v>1</v>
      </c>
      <c r="AI14" s="10">
        <f>IF(M14="","",IF(M14&gt;L14,1,0))</f>
        <v>0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>Софија Хасану (194)</v>
      </c>
      <c r="D17" s="156">
        <v>4</v>
      </c>
      <c r="E17" s="157" t="str">
        <f>IF(C6="","",VLOOKUP(D17,$B$3:$E$6,2,FALSE))</f>
        <v>Евгенија Пармачка (152)</v>
      </c>
      <c r="F17" s="158">
        <v>11</v>
      </c>
      <c r="G17" s="159">
        <v>5</v>
      </c>
      <c r="H17" s="160">
        <v>11</v>
      </c>
      <c r="I17" s="159">
        <v>5</v>
      </c>
      <c r="J17" s="158">
        <v>11</v>
      </c>
      <c r="K17" s="161">
        <v>4</v>
      </c>
      <c r="L17" s="160"/>
      <c r="M17" s="159"/>
      <c r="N17" s="158"/>
      <c r="O17" s="161"/>
      <c r="P17" s="160"/>
      <c r="Q17" s="159"/>
      <c r="R17" s="158"/>
      <c r="S17" s="161"/>
      <c r="T17" s="162">
        <f>IF(F17="","",SUM(SUMPRODUCT(--(F17&gt;G17)),SUMPRODUCT(--(H17&gt;I17)),SUMPRODUCT(--(J17&gt;K17)),SUMPRODUCT(--(L17&gt;M17)),SUMPRODUCT(--(N17&gt;O17)),SUMPRODUCT(--(P17&gt;Q17)),SUMPRODUCT(--(R17&gt;S17))))</f>
        <v>3</v>
      </c>
      <c r="U17" s="163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>Сара Чипевска (148)</v>
      </c>
      <c r="D18" s="166">
        <v>2</v>
      </c>
      <c r="E18" s="167" t="str">
        <f>IF(C4="","",VLOOKUP(D18,$B$3:$E$6,2,FALSE))</f>
        <v>Сара С.Стојановска (183)</v>
      </c>
      <c r="F18" s="168">
        <v>7</v>
      </c>
      <c r="G18" s="169">
        <v>11</v>
      </c>
      <c r="H18" s="170">
        <v>5</v>
      </c>
      <c r="I18" s="169">
        <v>11</v>
      </c>
      <c r="J18" s="168">
        <v>4</v>
      </c>
      <c r="K18" s="171">
        <v>11</v>
      </c>
      <c r="L18" s="170"/>
      <c r="M18" s="169"/>
      <c r="N18" s="168"/>
      <c r="O18" s="171"/>
      <c r="P18" s="170"/>
      <c r="Q18" s="169"/>
      <c r="R18" s="168"/>
      <c r="S18" s="171"/>
      <c r="T18" s="172">
        <f>IF(F18="","",SUM(SUMPRODUCT(--(F18&gt;G18)),SUMPRODUCT(--(H18&gt;I18)),SUMPRODUCT(--(J18&gt;K18)),SUMPRODUCT(--(L18&gt;M18)),SUMPRODUCT(--(N18&gt;O18)),SUMPRODUCT(--(P18&gt;Q18)),SUMPRODUCT(--(R18&gt;S18))))</f>
        <v>0</v>
      </c>
      <c r="U18" s="173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B1:AU27"/>
  <sheetViews>
    <sheetView workbookViewId="0">
      <selection activeCell="F9" sqref="F9:K10"/>
    </sheetView>
  </sheetViews>
  <sheetFormatPr defaultColWidth="9.140625" defaultRowHeight="18.75"/>
  <cols>
    <col min="1" max="1" width="1.42578125" style="9" customWidth="1"/>
    <col min="2" max="2" width="3.85546875" style="8" customWidth="1"/>
    <col min="3" max="3" width="22.140625" style="13" customWidth="1"/>
    <col min="4" max="4" width="4.28515625" style="8" customWidth="1"/>
    <col min="5" max="5" width="22.140625" style="13" customWidth="1"/>
    <col min="6" max="19" width="3" style="9" customWidth="1"/>
    <col min="20" max="21" width="5" style="8" customWidth="1"/>
    <col min="22" max="22" width="2.28515625" style="12" customWidth="1"/>
    <col min="23" max="23" width="5.28515625" style="12" customWidth="1"/>
    <col min="24" max="24" width="10" style="12" customWidth="1"/>
    <col min="25" max="25" width="10.42578125" style="12" customWidth="1"/>
    <col min="26" max="26" width="10" style="12" customWidth="1"/>
    <col min="27" max="27" width="3.42578125" style="9" hidden="1" customWidth="1"/>
    <col min="28" max="41" width="4.140625" style="11" hidden="1" customWidth="1"/>
    <col min="42" max="42" width="4.140625" style="9" hidden="1" customWidth="1"/>
    <col min="43" max="16384" width="9.140625" style="9"/>
  </cols>
  <sheetData>
    <row r="1" spans="2:47" s="6" customFormat="1" ht="21.75" thickBot="1">
      <c r="B1" s="465" t="s">
        <v>0</v>
      </c>
      <c r="C1" s="465"/>
      <c r="D1" s="465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4" t="s">
        <v>1</v>
      </c>
      <c r="R1" s="414"/>
      <c r="S1" s="414"/>
      <c r="T1" s="414"/>
      <c r="U1" s="414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125" t="s">
        <v>2</v>
      </c>
      <c r="C2" s="466" t="s">
        <v>3</v>
      </c>
      <c r="D2" s="466"/>
      <c r="E2" s="467"/>
      <c r="F2" s="421">
        <v>1</v>
      </c>
      <c r="G2" s="419"/>
      <c r="H2" s="420">
        <v>2</v>
      </c>
      <c r="I2" s="419"/>
      <c r="J2" s="420">
        <v>3</v>
      </c>
      <c r="K2" s="419"/>
      <c r="L2" s="420">
        <v>4</v>
      </c>
      <c r="M2" s="421"/>
      <c r="N2" s="422" t="s">
        <v>4</v>
      </c>
      <c r="O2" s="423"/>
      <c r="P2" s="424" t="s">
        <v>84</v>
      </c>
      <c r="Q2" s="425"/>
      <c r="R2" s="426" t="s">
        <v>5</v>
      </c>
      <c r="S2" s="426"/>
      <c r="T2" s="126" t="s">
        <v>6</v>
      </c>
      <c r="W2" s="7">
        <v>1</v>
      </c>
      <c r="X2" s="427" t="str">
        <f>IF(ISERROR(INDEX($C$3:$C$6,MATCH(W2,$T$3:$T$6,0))),"",(INDEX($C$3:$C$6,MATCH(W2,$T$3:$T$6,0))))</f>
        <v/>
      </c>
      <c r="Y2" s="428"/>
      <c r="Z2" s="429"/>
      <c r="AB2" s="430" t="s">
        <v>85</v>
      </c>
      <c r="AC2" s="430"/>
      <c r="AD2" s="430"/>
      <c r="AE2" s="430"/>
      <c r="AG2" s="6" t="s">
        <v>86</v>
      </c>
      <c r="AK2" s="431" t="s">
        <v>87</v>
      </c>
      <c r="AL2" s="431"/>
      <c r="AP2" s="6" t="s">
        <v>88</v>
      </c>
    </row>
    <row r="3" spans="2:47" ht="24" customHeight="1">
      <c r="B3" s="234">
        <v>1</v>
      </c>
      <c r="C3" s="461" t="str">
        <f>IF(GROUPS!D9="","",GROUPS!D9)</f>
        <v/>
      </c>
      <c r="D3" s="461"/>
      <c r="E3" s="462"/>
      <c r="F3" s="231"/>
      <c r="G3" s="129"/>
      <c r="H3" s="130" t="str">
        <f>T13</f>
        <v/>
      </c>
      <c r="I3" s="131" t="str">
        <f>U13</f>
        <v/>
      </c>
      <c r="J3" s="130" t="str">
        <f>T9</f>
        <v/>
      </c>
      <c r="K3" s="132" t="str">
        <f>U9</f>
        <v/>
      </c>
      <c r="L3" s="130" t="str">
        <f>T17</f>
        <v/>
      </c>
      <c r="M3" s="133" t="str">
        <f>U17</f>
        <v/>
      </c>
      <c r="N3" s="134" t="str">
        <f>IF(AND(T9="",T13="",T17=""),"",SUM(H3,J3,L3))</f>
        <v/>
      </c>
      <c r="O3" s="135" t="str">
        <f>IF(AND(T9="",T13="",T17=""),"",SUM(I3,K3,M3))</f>
        <v/>
      </c>
      <c r="P3" s="136" t="str">
        <f>IF(AND(T9="",T13="",T17=""),"",AG3)</f>
        <v/>
      </c>
      <c r="Q3" s="137" t="str">
        <f>IF(AND(T9="",T13="",T17=""),"",AP3)</f>
        <v/>
      </c>
      <c r="R3" s="435" t="str">
        <f>IF(ISERROR(IF(AND(T9="",T13="",T17=""),"",SUM(AB3:AD3)+(N3-O3)/1000)+(AK3/10000)),"",IF(AND(T9="",T13="",T17=""),"",SUM(AB3:AD3)+(N3-O3)/1000)+(AK3/10000)+(AG3/100000))</f>
        <v/>
      </c>
      <c r="S3" s="435"/>
      <c r="T3" s="138" t="str">
        <f>IF(ISERROR(IF(C3="","",RANK(R3,$R$3:$S$6,0))),"",IF(C3="","",RANK(R3,$R$3:$S$6,0)))</f>
        <v/>
      </c>
      <c r="U3" s="9"/>
      <c r="V3" s="9"/>
      <c r="W3" s="7">
        <v>2</v>
      </c>
      <c r="X3" s="427" t="str">
        <f t="shared" ref="X3:X5" si="0">IF(ISERROR(INDEX($C$3:$C$6,MATCH(W3,$T$3:$T$6,0))),"",(INDEX($C$3:$C$6,MATCH(W3,$T$3:$T$6,0))))</f>
        <v/>
      </c>
      <c r="Y3" s="428"/>
      <c r="Z3" s="429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216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436">
        <f>SUM(AH3:AJ3)-SUM(AM3:AO3)</f>
        <v>0</v>
      </c>
      <c r="AL3" s="437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34">
        <v>2</v>
      </c>
      <c r="C4" s="461" t="str">
        <f>IF(GROUPS!D10="","",GROUPS!D10)</f>
        <v/>
      </c>
      <c r="D4" s="461"/>
      <c r="E4" s="462"/>
      <c r="F4" s="232" t="str">
        <f>U13</f>
        <v/>
      </c>
      <c r="G4" s="132" t="str">
        <f>T13</f>
        <v/>
      </c>
      <c r="H4" s="140"/>
      <c r="I4" s="129"/>
      <c r="J4" s="130" t="str">
        <f>U18</f>
        <v/>
      </c>
      <c r="K4" s="132" t="str">
        <f>T18</f>
        <v/>
      </c>
      <c r="L4" s="130" t="str">
        <f>T10</f>
        <v/>
      </c>
      <c r="M4" s="141" t="str">
        <f>U10</f>
        <v/>
      </c>
      <c r="N4" s="134" t="str">
        <f>IF(AND(T10="",U13="",U18=""),"",SUM(F4,J4,L4))</f>
        <v/>
      </c>
      <c r="O4" s="135" t="str">
        <f>IF(AND(T10="",U13="",U18=""),"",SUM(G4,K4,M4))</f>
        <v/>
      </c>
      <c r="P4" s="136" t="str">
        <f>IF(AND(T10="",U13="",U18=""),"",AG4)</f>
        <v/>
      </c>
      <c r="Q4" s="137" t="str">
        <f>IF(AND(T10="",U13="",U18=""),"",AP4)</f>
        <v/>
      </c>
      <c r="R4" s="435" t="str">
        <f>IF(ISERROR(IF(AND(T10="",U13="",U18=""),"",SUM(AB4:AD4)+(N4-O4)/1000)+(AK4/10000)+(AG4/100000)),"",IF(AND(T10="",U13="",U18=""),"",SUM(AB4:AD4)+(N4-O4)/1000)+(AK4/10000)+(AG4/100000))</f>
        <v/>
      </c>
      <c r="S4" s="435"/>
      <c r="T4" s="138" t="str">
        <f>IF(ISERROR(IF(C4="","",RANK(R4,$R$3:$S$6,0))),"",IF(C4="","",RANK(R4,$R$3:$S$6,0)))</f>
        <v/>
      </c>
      <c r="U4" s="9"/>
      <c r="V4" s="9"/>
      <c r="W4" s="7">
        <v>3</v>
      </c>
      <c r="X4" s="438" t="str">
        <f t="shared" si="0"/>
        <v/>
      </c>
      <c r="Y4" s="439"/>
      <c r="Z4" s="440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216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436">
        <f t="shared" ref="AK4:AK6" si="2">SUM(AH4:AJ4)-SUM(AM4:AO4)</f>
        <v>0</v>
      </c>
      <c r="AL4" s="437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34">
        <v>3</v>
      </c>
      <c r="C5" s="461" t="str">
        <f>IF(GROUPS!D11="","",GROUPS!D11)</f>
        <v/>
      </c>
      <c r="D5" s="461"/>
      <c r="E5" s="462"/>
      <c r="F5" s="232" t="str">
        <f>U9</f>
        <v/>
      </c>
      <c r="G5" s="132" t="str">
        <f>T9</f>
        <v/>
      </c>
      <c r="H5" s="130" t="str">
        <f>T18</f>
        <v/>
      </c>
      <c r="I5" s="132" t="str">
        <f>U18</f>
        <v/>
      </c>
      <c r="J5" s="140"/>
      <c r="K5" s="129"/>
      <c r="L5" s="130" t="str">
        <f>T14</f>
        <v/>
      </c>
      <c r="M5" s="141" t="str">
        <f>U14</f>
        <v/>
      </c>
      <c r="N5" s="134" t="str">
        <f>IF(AND(U9="",T14="",T18=""),"",SUM(F5,H5,L5))</f>
        <v/>
      </c>
      <c r="O5" s="135" t="str">
        <f>IF(AND(U9="",T14="",T18=""),"",SUM(G5,I5,M5))</f>
        <v/>
      </c>
      <c r="P5" s="136" t="str">
        <f>IF(AND(U9="",T14="",T18=""),"",AG5)</f>
        <v/>
      </c>
      <c r="Q5" s="137" t="str">
        <f>IF(AND(U9="",T14="",T18=""),"",AP5)</f>
        <v/>
      </c>
      <c r="R5" s="435" t="str">
        <f>IF(ISERROR(IF(AND(U9="",T14="",T18=""),"",SUM(AB5:AD5)+(N5-O5)/1000)+(AK5/10000)+(AG5/100000)),"",IF(AND(U9="",T14="",T18=""),"",SUM(AB5:AD5)+(N5-O5)/1000)+(AK5/10000)+(AG5/100000))</f>
        <v/>
      </c>
      <c r="S5" s="435"/>
      <c r="T5" s="138" t="str">
        <f>IF(ISERROR(IF(C5="","",RANK(R5,$R$3:$S$6,0))),"",IF(C5="","",RANK(R5,$R$3:$S$6,0)))</f>
        <v/>
      </c>
      <c r="U5" s="9"/>
      <c r="V5" s="9"/>
      <c r="W5" s="7">
        <v>4</v>
      </c>
      <c r="X5" s="438" t="str">
        <f t="shared" si="0"/>
        <v/>
      </c>
      <c r="Y5" s="439"/>
      <c r="Z5" s="440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216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436">
        <f t="shared" si="2"/>
        <v>0</v>
      </c>
      <c r="AL5" s="437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35">
        <v>4</v>
      </c>
      <c r="C6" s="463" t="str">
        <f>IF(GROUPS!D12="","",GROUPS!D12)</f>
        <v/>
      </c>
      <c r="D6" s="463"/>
      <c r="E6" s="464"/>
      <c r="F6" s="233" t="str">
        <f>U17</f>
        <v/>
      </c>
      <c r="G6" s="144" t="str">
        <f>T17</f>
        <v/>
      </c>
      <c r="H6" s="145" t="str">
        <f>U10</f>
        <v/>
      </c>
      <c r="I6" s="144" t="str">
        <f>T10</f>
        <v/>
      </c>
      <c r="J6" s="145" t="str">
        <f>U14</f>
        <v/>
      </c>
      <c r="K6" s="144" t="str">
        <f>T14</f>
        <v/>
      </c>
      <c r="L6" s="146"/>
      <c r="M6" s="147"/>
      <c r="N6" s="148" t="str">
        <f>IF(AND(U10="",U14="",U17=""),"",SUM(F6,H6,J6))</f>
        <v/>
      </c>
      <c r="O6" s="149" t="str">
        <f>IF(AND(U10="",U14="",U17=""),"",SUM(G6,I6,K6))</f>
        <v/>
      </c>
      <c r="P6" s="150" t="str">
        <f>IF(AND(U10="",U14="",U17=""),"",AG6)</f>
        <v/>
      </c>
      <c r="Q6" s="151" t="str">
        <f>IF(AND(U10="",U14="",U17=""),"",AP6)</f>
        <v/>
      </c>
      <c r="R6" s="444" t="str">
        <f>IF(ISERROR(IF(AND(U10="",U14="",U17=""),"",SUM(AB6:AD6)+(N6-O6)/1000)+(AK6/10000)+(AG6/100000)),"",IF(AND(U10="",U14="",U17=""),"",SUM(AB6:AD6)+(N6-O6)/1000)+(AK6/10000)+(AG6/100000))</f>
        <v/>
      </c>
      <c r="S6" s="444"/>
      <c r="T6" s="152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216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436">
        <f t="shared" si="2"/>
        <v>0</v>
      </c>
      <c r="AL6" s="437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9.5" thickBot="1">
      <c r="P7" s="153">
        <f>SUM(P3:P6)</f>
        <v>0</v>
      </c>
      <c r="Q7" s="153">
        <f>SUM(Q3:Q6)</f>
        <v>0</v>
      </c>
    </row>
    <row r="8" spans="2:47" ht="19.5" thickBot="1">
      <c r="B8" s="445" t="s">
        <v>7</v>
      </c>
      <c r="C8" s="446"/>
      <c r="D8" s="446"/>
      <c r="E8" s="447"/>
      <c r="F8" s="448" t="s">
        <v>8</v>
      </c>
      <c r="G8" s="449"/>
      <c r="H8" s="450" t="s">
        <v>9</v>
      </c>
      <c r="I8" s="449"/>
      <c r="J8" s="450" t="s">
        <v>10</v>
      </c>
      <c r="K8" s="449"/>
      <c r="L8" s="450" t="s">
        <v>11</v>
      </c>
      <c r="M8" s="449"/>
      <c r="N8" s="450" t="s">
        <v>12</v>
      </c>
      <c r="O8" s="449"/>
      <c r="P8" s="450" t="s">
        <v>13</v>
      </c>
      <c r="Q8" s="449"/>
      <c r="R8" s="450" t="s">
        <v>14</v>
      </c>
      <c r="S8" s="453"/>
      <c r="T8" s="445" t="s">
        <v>15</v>
      </c>
      <c r="U8" s="447"/>
      <c r="AB8" s="451">
        <v>1</v>
      </c>
      <c r="AC8" s="452"/>
      <c r="AD8" s="451">
        <v>2</v>
      </c>
      <c r="AE8" s="452"/>
      <c r="AF8" s="451">
        <v>3</v>
      </c>
      <c r="AG8" s="452"/>
      <c r="AH8" s="451">
        <v>4</v>
      </c>
      <c r="AI8" s="452"/>
      <c r="AJ8" s="451">
        <v>5</v>
      </c>
      <c r="AK8" s="452"/>
      <c r="AL8" s="451">
        <v>6</v>
      </c>
      <c r="AM8" s="452"/>
      <c r="AN8" s="451">
        <v>7</v>
      </c>
      <c r="AO8" s="452"/>
    </row>
    <row r="9" spans="2:47">
      <c r="B9" s="154">
        <v>1</v>
      </c>
      <c r="C9" s="155" t="str">
        <f>IF(C3="","",VLOOKUP(B9,$B$3:$E$6,2,FALSE))</f>
        <v/>
      </c>
      <c r="D9" s="156">
        <v>3</v>
      </c>
      <c r="E9" s="157" t="str">
        <f>IF(C5="","",VLOOKUP(D9,$B$3:$E$6,2,FALSE))</f>
        <v/>
      </c>
      <c r="F9" s="158"/>
      <c r="G9" s="159"/>
      <c r="H9" s="160"/>
      <c r="I9" s="159"/>
      <c r="J9" s="158"/>
      <c r="K9" s="161"/>
      <c r="L9" s="160"/>
      <c r="M9" s="159"/>
      <c r="N9" s="158"/>
      <c r="O9" s="161"/>
      <c r="P9" s="160"/>
      <c r="Q9" s="159"/>
      <c r="R9" s="158"/>
      <c r="S9" s="161"/>
      <c r="T9" s="162" t="str">
        <f>IF(F9="","",SUM(SUMPRODUCT(--(F9&gt;G9)),SUMPRODUCT(--(H9&gt;I9)),SUMPRODUCT(--(J9&gt;K9)),SUMPRODUCT(--(L9&gt;M9)),SUMPRODUCT(--(N9&gt;O9)),SUMPRODUCT(--(P9&gt;Q9)),SUMPRODUCT(--(R9&gt;S9))))</f>
        <v/>
      </c>
      <c r="U9" s="163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9.5" thickBot="1">
      <c r="B10" s="164">
        <v>2</v>
      </c>
      <c r="C10" s="165" t="str">
        <f>IF(C4="","",VLOOKUP(B10,$B$3:$E$6,2,FALSE))</f>
        <v/>
      </c>
      <c r="D10" s="166">
        <v>4</v>
      </c>
      <c r="E10" s="167" t="str">
        <f>IF(C6="","",VLOOKUP(D10,$B$3:$E$6,2,FALSE))</f>
        <v/>
      </c>
      <c r="F10" s="168"/>
      <c r="G10" s="169"/>
      <c r="H10" s="170"/>
      <c r="I10" s="169"/>
      <c r="J10" s="168"/>
      <c r="K10" s="171"/>
      <c r="L10" s="170"/>
      <c r="M10" s="169"/>
      <c r="N10" s="168"/>
      <c r="O10" s="171"/>
      <c r="P10" s="170"/>
      <c r="Q10" s="169"/>
      <c r="R10" s="168"/>
      <c r="S10" s="171"/>
      <c r="T10" s="172" t="str">
        <f>IF(F10="","",SUM(SUMPRODUCT(--(F10&gt;G10)),SUMPRODUCT(--(H10&gt;I10)),SUMPRODUCT(--(J10&gt;K10)),SUMPRODUCT(--(L10&gt;M10)),SUMPRODUCT(--(N10&gt;O10)),SUMPRODUCT(--(P10&gt;Q10)),SUMPRODUCT(--(R10&gt;S10))))</f>
        <v/>
      </c>
      <c r="U10" s="173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9.5" thickBot="1">
      <c r="F11" s="14"/>
      <c r="G11" s="14"/>
      <c r="H11" s="14"/>
    </row>
    <row r="12" spans="2:47" ht="19.5" thickBot="1">
      <c r="B12" s="445" t="s">
        <v>16</v>
      </c>
      <c r="C12" s="446"/>
      <c r="D12" s="446"/>
      <c r="E12" s="447"/>
      <c r="F12" s="448" t="s">
        <v>8</v>
      </c>
      <c r="G12" s="449"/>
      <c r="H12" s="450" t="s">
        <v>9</v>
      </c>
      <c r="I12" s="449"/>
      <c r="J12" s="450" t="s">
        <v>10</v>
      </c>
      <c r="K12" s="449"/>
      <c r="L12" s="450" t="s">
        <v>11</v>
      </c>
      <c r="M12" s="449"/>
      <c r="N12" s="450" t="s">
        <v>12</v>
      </c>
      <c r="O12" s="449"/>
      <c r="P12" s="450" t="s">
        <v>13</v>
      </c>
      <c r="Q12" s="449"/>
      <c r="R12" s="450" t="s">
        <v>14</v>
      </c>
      <c r="S12" s="453"/>
      <c r="T12" s="445" t="s">
        <v>15</v>
      </c>
      <c r="U12" s="447"/>
      <c r="AU12" s="176"/>
    </row>
    <row r="13" spans="2:47">
      <c r="B13" s="154">
        <v>1</v>
      </c>
      <c r="C13" s="174" t="str">
        <f>IF(C3="","",VLOOKUP(B13,$B$3:$E$6,2,FALSE))</f>
        <v/>
      </c>
      <c r="D13" s="156">
        <v>2</v>
      </c>
      <c r="E13" s="157" t="str">
        <f>IF(C4="","",VLOOKUP(D13,$B$3:$E$6,2,FALSE))</f>
        <v/>
      </c>
      <c r="F13" s="158"/>
      <c r="G13" s="159"/>
      <c r="H13" s="160"/>
      <c r="I13" s="159"/>
      <c r="J13" s="158"/>
      <c r="K13" s="161"/>
      <c r="L13" s="160"/>
      <c r="M13" s="159"/>
      <c r="N13" s="158"/>
      <c r="O13" s="161"/>
      <c r="P13" s="160"/>
      <c r="Q13" s="159"/>
      <c r="R13" s="158"/>
      <c r="S13" s="161"/>
      <c r="T13" s="162" t="str">
        <f>IF(F13="","",SUM(SUMPRODUCT(--(F13&gt;G13)),SUMPRODUCT(--(H13&gt;I13)),SUMPRODUCT(--(J13&gt;K13)),SUMPRODUCT(--(L13&gt;M13)),SUMPRODUCT(--(N13&gt;O13)),SUMPRODUCT(--(P13&gt;Q13)),SUMPRODUCT(--(R13&gt;S13))))</f>
        <v/>
      </c>
      <c r="U13" s="163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9.5" thickBot="1">
      <c r="B14" s="164">
        <v>3</v>
      </c>
      <c r="C14" s="175" t="str">
        <f>IF(C3="","",VLOOKUP(B14,$B$3:$E$6,2,FALSE))</f>
        <v/>
      </c>
      <c r="D14" s="166">
        <v>4</v>
      </c>
      <c r="E14" s="167" t="str">
        <f>IF(C6="","",VLOOKUP(D14,$B$3:$E$6,2,FALSE))</f>
        <v/>
      </c>
      <c r="F14" s="168"/>
      <c r="G14" s="169"/>
      <c r="H14" s="170"/>
      <c r="I14" s="169"/>
      <c r="J14" s="168"/>
      <c r="K14" s="171"/>
      <c r="L14" s="170"/>
      <c r="M14" s="169"/>
      <c r="N14" s="168"/>
      <c r="O14" s="171"/>
      <c r="P14" s="170"/>
      <c r="Q14" s="169"/>
      <c r="R14" s="168"/>
      <c r="S14" s="171"/>
      <c r="T14" s="172" t="str">
        <f>IF(F14="","",SUM(SUMPRODUCT(--(F14&gt;G14)),SUMPRODUCT(--(H14&gt;I14)),SUMPRODUCT(--(J14&gt;K14)),SUMPRODUCT(--(L14&gt;M14)),SUMPRODUCT(--(N14&gt;O14)),SUMPRODUCT(--(P14&gt;Q14)),SUMPRODUCT(--(R14&gt;S14))))</f>
        <v/>
      </c>
      <c r="U14" s="173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9.5" thickBot="1"/>
    <row r="16" spans="2:47" ht="19.5" thickBot="1">
      <c r="B16" s="445" t="s">
        <v>17</v>
      </c>
      <c r="C16" s="446"/>
      <c r="D16" s="446"/>
      <c r="E16" s="447"/>
      <c r="F16" s="448" t="s">
        <v>8</v>
      </c>
      <c r="G16" s="449"/>
      <c r="H16" s="450" t="s">
        <v>9</v>
      </c>
      <c r="I16" s="449"/>
      <c r="J16" s="450" t="s">
        <v>10</v>
      </c>
      <c r="K16" s="449"/>
      <c r="L16" s="450" t="s">
        <v>11</v>
      </c>
      <c r="M16" s="449"/>
      <c r="N16" s="450" t="s">
        <v>12</v>
      </c>
      <c r="O16" s="449"/>
      <c r="P16" s="450" t="s">
        <v>13</v>
      </c>
      <c r="Q16" s="449"/>
      <c r="R16" s="450" t="s">
        <v>14</v>
      </c>
      <c r="S16" s="453"/>
      <c r="T16" s="445" t="s">
        <v>15</v>
      </c>
      <c r="U16" s="447"/>
    </row>
    <row r="17" spans="2:41">
      <c r="B17" s="154">
        <v>1</v>
      </c>
      <c r="C17" s="155" t="str">
        <f>IF(C3="","",VLOOKUP(B17,$B$3:$E$6,2,FALSE))</f>
        <v/>
      </c>
      <c r="D17" s="156">
        <v>4</v>
      </c>
      <c r="E17" s="157" t="str">
        <f>IF(C6="","",VLOOKUP(D17,$B$3:$E$6,2,FALSE))</f>
        <v/>
      </c>
      <c r="F17" s="158"/>
      <c r="G17" s="159"/>
      <c r="H17" s="160"/>
      <c r="I17" s="159"/>
      <c r="J17" s="158"/>
      <c r="K17" s="161"/>
      <c r="L17" s="160"/>
      <c r="M17" s="159"/>
      <c r="N17" s="158"/>
      <c r="O17" s="161"/>
      <c r="P17" s="160"/>
      <c r="Q17" s="159"/>
      <c r="R17" s="158"/>
      <c r="S17" s="161"/>
      <c r="T17" s="162" t="str">
        <f>IF(F17="","",SUM(SUMPRODUCT(--(F17&gt;G17)),SUMPRODUCT(--(H17&gt;I17)),SUMPRODUCT(--(J17&gt;K17)),SUMPRODUCT(--(L17&gt;M17)),SUMPRODUCT(--(N17&gt;O17)),SUMPRODUCT(--(P17&gt;Q17)),SUMPRODUCT(--(R17&gt;S17))))</f>
        <v/>
      </c>
      <c r="U17" s="163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9.5" thickBot="1">
      <c r="B18" s="164">
        <v>3</v>
      </c>
      <c r="C18" s="165" t="str">
        <f>IF(C5="","",VLOOKUP(B18,$B$3:$E$6,2,FALSE))</f>
        <v/>
      </c>
      <c r="D18" s="166">
        <v>2</v>
      </c>
      <c r="E18" s="167" t="str">
        <f>IF(C4="","",VLOOKUP(D18,$B$3:$E$6,2,FALSE))</f>
        <v/>
      </c>
      <c r="F18" s="168"/>
      <c r="G18" s="169"/>
      <c r="H18" s="170"/>
      <c r="I18" s="169"/>
      <c r="J18" s="168"/>
      <c r="K18" s="171"/>
      <c r="L18" s="170"/>
      <c r="M18" s="169"/>
      <c r="N18" s="168"/>
      <c r="O18" s="171"/>
      <c r="P18" s="170"/>
      <c r="Q18" s="169"/>
      <c r="R18" s="168"/>
      <c r="S18" s="171"/>
      <c r="T18" s="172" t="str">
        <f>IF(F18="","",SUM(SUMPRODUCT(--(F18&gt;G18)),SUMPRODUCT(--(H18&gt;I18)),SUMPRODUCT(--(J18&gt;K18)),SUMPRODUCT(--(L18&gt;M18)),SUMPRODUCT(--(N18&gt;O18)),SUMPRODUCT(--(P18&gt;Q18)),SUMPRODUCT(--(R18&gt;S18))))</f>
        <v/>
      </c>
      <c r="U18" s="173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</row>
    <row r="25" spans="2:41">
      <c r="C25" s="15"/>
      <c r="D25" s="34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41">
      <c r="C26" s="15"/>
      <c r="D26" s="34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41">
      <c r="C27" s="15"/>
      <c r="D27" s="3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2023-02-26T21:14:12Z</dcterms:modified>
</cp:coreProperties>
</file>