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3256" windowHeight="1230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K14" i="19" l="1"/>
  <c r="K18"/>
  <c r="K8"/>
  <c r="K21"/>
  <c r="K16"/>
  <c r="K10"/>
  <c r="K7"/>
  <c r="K6"/>
  <c r="K15"/>
  <c r="K12"/>
  <c r="K13"/>
  <c r="K19"/>
  <c r="K20"/>
  <c r="K5"/>
  <c r="K17"/>
  <c r="K3"/>
  <c r="K4"/>
  <c r="K1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"/>
  <c r="J9"/>
  <c r="I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Y38"/>
  <c r="AB26" s="1"/>
  <c r="Y37"/>
  <c r="AJ35"/>
  <c r="AL31" s="1"/>
  <c r="AJ34"/>
  <c r="AM30" s="1"/>
  <c r="O32"/>
  <c r="O31"/>
  <c r="AJ26"/>
  <c r="AJ25"/>
  <c r="O20"/>
  <c r="O19"/>
  <c r="AM16"/>
  <c r="Y14"/>
  <c r="Y13"/>
  <c r="O8"/>
  <c r="O7"/>
  <c r="AN29" l="1"/>
  <c r="AB35"/>
  <c r="AN35"/>
  <c r="AN34"/>
  <c r="AN32"/>
  <c r="AN33"/>
  <c r="AB25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AN33" s="1"/>
  <c r="Y14"/>
  <c r="Y13"/>
  <c r="O7"/>
  <c r="AN32" s="1"/>
  <c r="AB25" l="1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18" i="19"/>
  <c r="J8"/>
  <c r="J21"/>
  <c r="J16"/>
  <c r="J10"/>
  <c r="J7"/>
  <c r="J6"/>
  <c r="J15"/>
  <c r="J12"/>
  <c r="J13"/>
  <c r="J19"/>
  <c r="J20"/>
  <c r="J5"/>
  <c r="J17"/>
  <c r="J3"/>
  <c r="J4"/>
  <c r="J1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4"/>
  <c r="I14"/>
  <c r="I18"/>
  <c r="I8"/>
  <c r="I21"/>
  <c r="I16"/>
  <c r="I10"/>
  <c r="I7"/>
  <c r="I6"/>
  <c r="I15"/>
  <c r="D10" s="1"/>
  <c r="I12"/>
  <c r="I13"/>
  <c r="I19"/>
  <c r="I20"/>
  <c r="I5"/>
  <c r="I17"/>
  <c r="I3"/>
  <c r="I4"/>
  <c r="I1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AJ6"/>
  <c r="AI6"/>
  <c r="AN5" s="1"/>
  <c r="AH6"/>
  <c r="AM4" s="1"/>
  <c r="J6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K3"/>
  <c r="J3"/>
  <c r="I3"/>
  <c r="H3"/>
  <c r="G6" i="5"/>
  <c r="H6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G6"/>
  <c r="I3"/>
  <c r="I6"/>
  <c r="F5"/>
  <c r="AJ6"/>
  <c r="AO3" s="1"/>
  <c r="AI6"/>
  <c r="AN5" s="1"/>
  <c r="AH6"/>
  <c r="AM4" s="1"/>
  <c r="K6"/>
  <c r="J6"/>
  <c r="H6"/>
  <c r="AJ5"/>
  <c r="AO4" s="1"/>
  <c r="AI5"/>
  <c r="AN6" s="1"/>
  <c r="AM3"/>
  <c r="M5"/>
  <c r="L5"/>
  <c r="I5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D5" l="1"/>
  <c r="AD6"/>
  <c r="AC6"/>
  <c r="AC6" i="5"/>
  <c r="AD3" i="6"/>
  <c r="AD6"/>
  <c r="AC3"/>
  <c r="O3" i="5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Q6" s="1"/>
  <c r="AG3" i="7"/>
  <c r="AG3" i="6"/>
  <c r="P3" s="1"/>
  <c r="AP6"/>
  <c r="Q6" s="1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Q6" s="1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K4"/>
  <c r="AO3"/>
  <c r="O4"/>
  <c r="I6"/>
  <c r="O6" s="1"/>
  <c r="M4" i="5"/>
  <c r="N4"/>
  <c r="AK6"/>
  <c r="AK5"/>
  <c r="AK3"/>
  <c r="F5"/>
  <c r="AG5"/>
  <c r="P5" s="1"/>
  <c r="N6"/>
  <c r="G4"/>
  <c r="AB4" s="1"/>
  <c r="O6"/>
  <c r="AG6"/>
  <c r="P6" s="1"/>
  <c r="AM4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O4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AD3" i="24" l="1"/>
  <c r="N6"/>
  <c r="R6" s="1"/>
  <c r="N4"/>
  <c r="R4" s="1"/>
  <c r="O3"/>
  <c r="AC3"/>
  <c r="O5" i="6"/>
  <c r="N4" i="7"/>
  <c r="O3"/>
  <c r="O5" i="8"/>
  <c r="O6"/>
  <c r="R6" s="1"/>
  <c r="AB5"/>
  <c r="R5" i="6"/>
  <c r="O4" i="7"/>
  <c r="N3" i="24"/>
  <c r="R3" s="1"/>
  <c r="O4" i="5"/>
  <c r="N3"/>
  <c r="R3" s="1"/>
  <c r="AB5"/>
  <c r="N5"/>
  <c r="M5" i="37"/>
  <c r="AK4" i="10"/>
  <c r="R4" s="1"/>
  <c r="R6"/>
  <c r="L4" i="37"/>
  <c r="AD4" s="1"/>
  <c r="K6"/>
  <c r="P7" i="6"/>
  <c r="AC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7" l="1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9" i="19"/>
  <c r="D45" i="36" l="1"/>
  <c r="D46"/>
  <c r="D38"/>
  <c r="D37"/>
  <c r="D4" i="1"/>
  <c r="C3" i="37" s="1"/>
  <c r="M16" i="19"/>
  <c r="M10"/>
  <c r="M7"/>
  <c r="M6"/>
  <c r="M15"/>
  <c r="M12"/>
  <c r="M13"/>
  <c r="M19"/>
  <c r="M20"/>
  <c r="M5"/>
  <c r="M17"/>
  <c r="M3"/>
  <c r="M4"/>
  <c r="M1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4"/>
  <c r="M18"/>
  <c r="M8"/>
  <c r="M21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AC4" s="1"/>
  <c r="G6"/>
  <c r="L3"/>
  <c r="F6"/>
  <c r="M3"/>
  <c r="K6"/>
  <c r="L5"/>
  <c r="M5"/>
  <c r="AD5" s="1"/>
  <c r="J6"/>
  <c r="H3"/>
  <c r="G4"/>
  <c r="I3"/>
  <c r="F4"/>
  <c r="AB4" s="1"/>
  <c r="L4"/>
  <c r="I6"/>
  <c r="M4"/>
  <c r="H6"/>
  <c r="G5"/>
  <c r="O5" s="1"/>
  <c r="J3"/>
  <c r="F5"/>
  <c r="N5" s="1"/>
  <c r="K3"/>
  <c r="AP3"/>
  <c r="Q3" s="1"/>
  <c r="AG4"/>
  <c r="P4" s="1"/>
  <c r="AK5"/>
  <c r="AK3"/>
  <c r="AC5"/>
  <c r="AP5"/>
  <c r="Q5" s="1"/>
  <c r="AP6"/>
  <c r="Q6" s="1"/>
  <c r="AG3"/>
  <c r="P3" s="1"/>
  <c r="AP4"/>
  <c r="Q4" s="1"/>
  <c r="AG5"/>
  <c r="P5" s="1"/>
  <c r="AG6"/>
  <c r="P6" s="1"/>
  <c r="AD6" l="1"/>
  <c r="AD4"/>
  <c r="O4"/>
  <c r="AB3"/>
  <c r="O3"/>
  <c r="N4"/>
  <c r="N3"/>
  <c r="N6"/>
  <c r="O6"/>
  <c r="AC6"/>
  <c r="AC3"/>
  <c r="AB5"/>
  <c r="R5" s="1"/>
  <c r="Q7"/>
  <c r="P7"/>
  <c r="AK6"/>
  <c r="AD3"/>
  <c r="AK4"/>
  <c r="C3"/>
  <c r="C4"/>
  <c r="C5"/>
  <c r="C6"/>
  <c r="R4" l="1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<sst xmlns="http://schemas.openxmlformats.org/spreadsheetml/2006/main" count="2656" uniqueCount="817">
  <si>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</si>
  <si>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</si>
  <si>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</si>
  <si>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</si>
  <si>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</si>
  <si>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</si>
  <si>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</si>
  <si>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</si>
  <si>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</si>
  <si>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</si>
  <si>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</si>
  <si>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</si>
  <si>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</si>
  <si>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</si>
  <si>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</si>
  <si>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</si>
  <si>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</si>
  <si>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</si>
  <si>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</si>
  <si>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</si>
  <si>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</si>
  <si>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</si>
  <si>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</si>
  <si>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</si>
  <si>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</si>
  <si>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</si>
  <si>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</si>
  <si>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</si>
  <si>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</si>
  <si>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</si>
  <si>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</si>
  <si>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</si>
  <si>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</si>
  <si>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</si>
  <si>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</si>
  <si>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</si>
  <si>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</si>
  <si>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</si>
  <si>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</si>
  <si>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</si>
  <si>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</si>
  <si>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</si>
  <si>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</si>
  <si>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</si>
  <si>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</si>
  <si>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</si>
  <si>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</si>
  <si>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</si>
  <si>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</si>
  <si>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</si>
  <si>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</si>
  <si>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</si>
  <si>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</si>
  <si>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</si>
  <si>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</si>
  <si>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</si>
  <si>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</si>
  <si>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</si>
  <si>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</si>
  <si>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</si>
  <si>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</si>
  <si>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</si>
  <si>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</si>
  <si>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</si>
  <si>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</si>
  <si>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</si>
  <si>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</si>
  <si>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</si>
  <si>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</si>
  <si>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</si>
  <si>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</si>
  <si>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</si>
  <si>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</si>
  <si>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</si>
  <si>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</si>
  <si>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</si>
  <si>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</si>
  <si>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</si>
  <si>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</si>
  <si>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</si>
  <si>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</si>
  <si>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</si>
  <si>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</si>
  <si>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</si>
  <si>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</si>
  <si>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</si>
  <si>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</si>
  <si>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</si>
  <si>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</si>
  <si>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</si>
  <si>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</si>
  <si>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</si>
  <si>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</si>
  <si>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</si>
  <si>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</si>
  <si>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</si>
  <si>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</si>
  <si>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</si>
  <si>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</si>
  <si>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</si>
  <si>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</si>
  <si>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</si>
  <si>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</si>
  <si>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</si>
  <si>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</si>
  <si>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</si>
  <si>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</si>
  <si>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</si>
  <si>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</si>
  <si>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</si>
  <si>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</si>
  <si>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</si>
  <si>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</si>
  <si>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</si>
  <si>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</si>
  <si>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</si>
  <si>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</si>
  <si>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</si>
  <si>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</si>
  <si>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</si>
  <si>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</si>
  <si>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</si>
  <si>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</si>
  <si>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</si>
  <si>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</si>
  <si>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</si>
  <si>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</si>
  <si>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</si>
  <si>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</si>
  <si>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</si>
  <si>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</si>
  <si>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</si>
  <si>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</si>
  <si>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</si>
  <si>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</si>
  <si>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</si>
  <si>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</si>
  <si>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</si>
  <si>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</si>
  <si>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</si>
  <si>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</si>
  <si>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</si>
  <si>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</si>
  <si>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</si>
  <si>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</si>
  <si>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</si>
  <si>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</si>
  <si>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</si>
  <si>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</si>
  <si>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</si>
  <si>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</si>
  <si>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</si>
  <si>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</si>
  <si>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</si>
  <si>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</si>
  <si>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</si>
  <si>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</si>
  <si>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</si>
  <si>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</si>
  <si>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</si>
  <si>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</si>
  <si>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</si>
  <si>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</si>
  <si>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</si>
  <si>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</si>
  <si>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</si>
  <si>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</si>
  <si>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</si>
  <si>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</si>
  <si>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</si>
  <si>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</si>
  <si>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</si>
  <si>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</si>
  <si>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</si>
  <si>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</si>
  <si>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</si>
  <si>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</si>
  <si>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</si>
  <si>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</si>
  <si>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</si>
  <si>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</si>
  <si>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</si>
  <si>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</si>
  <si>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</si>
  <si>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</si>
  <si>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</si>
  <si>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</si>
  <si>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</si>
  <si>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</si>
  <si>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</si>
  <si>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</si>
  <si>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</si>
  <si>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</si>
  <si>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</si>
  <si>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</si>
  <si>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</si>
  <si>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</si>
  <si>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</si>
  <si>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</si>
  <si>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</si>
  <si>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</si>
  <si>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</si>
  <si>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</si>
  <si>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</si>
  <si>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</si>
  <si>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</si>
  <si>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</si>
  <si>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</si>
  <si>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</si>
  <si>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</si>
  <si>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</si>
  <si>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</si>
  <si>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</si>
  <si>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</si>
  <si>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</si>
  <si>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</si>
  <si>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</si>
  <si>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</si>
  <si>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</si>
  <si>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</si>
  <si>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</si>
  <si>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</si>
  <si>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</si>
  <si>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</si>
  <si>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</si>
  <si>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</si>
  <si>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</si>
  <si>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</si>
  <si>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</si>
  <si>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</si>
  <si>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</si>
  <si>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</si>
  <si>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</si>
  <si>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</si>
  <si>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</si>
  <si>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</si>
  <si>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</si>
  <si>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</si>
  <si>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</si>
  <si>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</si>
  <si>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</si>
  <si>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</si>
  <si>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</si>
  <si>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</si>
  <si>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</si>
  <si>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</si>
  <si>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</si>
  <si>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</si>
  <si>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</si>
  <si>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</si>
  <si>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</si>
  <si>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</si>
  <si>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</si>
  <si>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</si>
  <si>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</si>
  <si>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</si>
  <si>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</si>
  <si>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</si>
  <si>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</si>
  <si>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</si>
  <si>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</si>
  <si>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</si>
  <si>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</si>
  <si>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</si>
  <si>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</si>
  <si>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</si>
  <si>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</si>
  <si>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</si>
  <si>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</si>
  <si>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</si>
  <si>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</si>
  <si>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</si>
  <si>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</si>
  <si>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</si>
  <si>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</si>
  <si>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</si>
  <si>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</si>
  <si>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</si>
  <si>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</si>
  <si>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</si>
  <si>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</si>
  <si>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</si>
  <si>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</si>
  <si>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</si>
  <si>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</si>
  <si>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</si>
  <si>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</si>
  <si>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</si>
  <si>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</si>
  <si>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</si>
  <si>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</si>
  <si>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</si>
  <si>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</si>
  <si>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</si>
  <si>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</si>
  <si>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</si>
  <si>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</si>
  <si>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</si>
  <si>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</si>
  <si>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</si>
  <si>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</si>
  <si>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</si>
  <si>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</si>
  <si>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</si>
  <si>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</si>
  <si>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</si>
  <si>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</si>
  <si>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</si>
  <si>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</si>
  <si>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</si>
  <si>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</si>
  <si>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</si>
  <si>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</si>
  <si>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</si>
  <si>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</si>
  <si>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</si>
  <si>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</si>
  <si>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</si>
  <si>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</si>
  <si>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</si>
  <si>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</si>
  <si>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</si>
  <si>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</si>
  <si>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</si>
  <si>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</si>
  <si>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</si>
  <si>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</si>
  <si>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</si>
  <si>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</si>
  <si>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</si>
  <si>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</si>
  <si>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</si>
  <si>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</si>
  <si>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</si>
  <si>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</si>
  <si>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</si>
  <si>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</si>
  <si>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</si>
  <si>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</si>
  <si>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</si>
  <si>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</si>
  <si>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</si>
  <si>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</si>
  <si>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</si>
  <si>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</si>
  <si>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</si>
  <si>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</si>
  <si>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</si>
  <si>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</si>
  <si>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</si>
  <si>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</si>
  <si>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</si>
  <si>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</si>
  <si>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</si>
  <si>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</si>
  <si>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</si>
  <si>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</si>
  <si>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</si>
  <si>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</si>
  <si>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</si>
  <si>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</si>
  <si>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</si>
  <si>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</si>
  <si>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</si>
  <si>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</si>
  <si>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</si>
  <si>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</si>
  <si>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</si>
  <si>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</si>
  <si>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</si>
  <si>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</si>
  <si>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</si>
  <si>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</si>
  <si>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</si>
  <si>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</si>
  <si>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</si>
  <si>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</si>
  <si>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</si>
  <si>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</si>
  <si>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</si>
  <si>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</si>
  <si>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</si>
  <si>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</si>
  <si>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</si>
  <si>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</si>
  <si>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</si>
  <si>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</si>
  <si>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</si>
  <si>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</si>
  <si>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</si>
  <si>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</si>
  <si>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</si>
  <si>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</si>
  <si>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</si>
  <si>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</si>
  <si>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</si>
  <si>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</si>
  <si>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</si>
  <si>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</si>
  <si>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</si>
  <si>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</si>
  <si>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</si>
  <si>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</si>
  <si>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</si>
  <si>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</si>
  <si>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</si>
  <si>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</si>
  <si>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</si>
  <si>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</si>
  <si>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</si>
  <si>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</si>
  <si>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</si>
  <si>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</si>
  <si>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</si>
  <si>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</si>
  <si>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</si>
  <si>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</si>
  <si>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</si>
  <si>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</si>
  <si>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</si>
  <si>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</si>
  <si>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</si>
  <si>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</si>
  <si>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</si>
  <si>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</si>
  <si>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</si>
  <si>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</si>
  <si>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</si>
  <si>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</si>
  <si>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</si>
  <si>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</si>
  <si>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</si>
  <si>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</si>
  <si>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</si>
  <si>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</si>
  <si>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</si>
  <si>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</si>
  <si>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</si>
  <si>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</si>
  <si>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</si>
  <si>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</si>
  <si>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</si>
  <si>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</si>
  <si>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</si>
  <si>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</si>
  <si>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</si>
  <si>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</si>
  <si>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</si>
  <si>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</si>
  <si>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</si>
  <si>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</si>
  <si>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</si>
  <si>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</si>
  <si>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</si>
  <si>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</si>
  <si>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</si>
  <si>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</si>
  <si>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</si>
  <si>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</si>
  <si>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</si>
  <si>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</si>
  <si>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</si>
  <si>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</si>
  <si>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</si>
  <si>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</si>
  <si>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</si>
  <si>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</si>
  <si>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</si>
  <si>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</si>
  <si>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</si>
  <si>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</si>
  <si>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</si>
  <si>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</si>
  <si>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</si>
  <si>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</si>
  <si>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</si>
  <si>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</si>
  <si>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</si>
  <si>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</si>
  <si>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</si>
  <si>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</si>
  <si>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</si>
  <si>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</si>
  <si>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</si>
  <si>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</si>
  <si>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</si>
  <si>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</si>
  <si>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</si>
  <si>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</si>
  <si>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</si>
  <si>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</si>
  <si>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</si>
  <si>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</si>
  <si>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</si>
  <si>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</si>
  <si>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</si>
  <si>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</si>
  <si>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</si>
  <si>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</si>
  <si>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</si>
  <si>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</si>
  <si>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</si>
  <si>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</si>
  <si>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</si>
  <si>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</si>
  <si>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</si>
  <si>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</si>
  <si>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</si>
  <si>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</si>
  <si>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</si>
  <si>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</si>
  <si>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</si>
  <si>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</si>
  <si>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</si>
  <si>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</si>
  <si>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</si>
  <si>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</si>
  <si>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</si>
  <si>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</si>
  <si>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</si>
  <si>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</si>
  <si>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</si>
  <si>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</si>
  <si>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</si>
  <si>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</si>
  <si>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</si>
  <si>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</si>
  <si>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</si>
  <si>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</si>
  <si>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</si>
  <si>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</si>
  <si>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</si>
  <si>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</si>
  <si>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</si>
  <si>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</si>
  <si>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</si>
  <si>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</si>
  <si>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</si>
  <si>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</si>
  <si>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</si>
  <si>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</si>
  <si>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</si>
  <si>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</si>
  <si>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</si>
  <si>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</si>
  <si>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</si>
  <si>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</si>
  <si>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</si>
  <si>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</si>
  <si>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</si>
  <si>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</si>
  <si>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</si>
  <si>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</si>
  <si>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</si>
  <si>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</si>
  <si>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</si>
  <si>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</si>
  <si>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</si>
  <si>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</si>
  <si>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</si>
  <si>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</si>
  <si>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</si>
  <si>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</si>
  <si>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</si>
  <si>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</si>
  <si>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</si>
  <si>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</si>
  <si>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</si>
  <si>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</si>
  <si>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</si>
  <si>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</si>
  <si>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</si>
  <si>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</si>
  <si>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</si>
  <si>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</si>
  <si>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</si>
  <si>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</si>
  <si>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</si>
  <si>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</si>
  <si>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</si>
  <si>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</si>
  <si>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</si>
  <si>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</si>
  <si>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</si>
  <si>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</si>
  <si>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</si>
  <si>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</si>
  <si>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</si>
  <si>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</si>
  <si>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</si>
  <si>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</si>
  <si>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</si>
  <si>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</si>
  <si>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</si>
  <si>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</si>
  <si>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</si>
  <si>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</si>
  <si>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</si>
  <si>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</si>
  <si>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</si>
  <si>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</si>
  <si>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</si>
  <si>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</si>
  <si>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</si>
  <si>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</si>
  <si>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</si>
  <si>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</si>
  <si>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</si>
  <si>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</si>
  <si>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</si>
  <si>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</si>
  <si>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</si>
  <si>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</si>
  <si>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</si>
  <si>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</si>
  <si>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</si>
  <si>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</si>
  <si>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</si>
  <si>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</si>
  <si>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</si>
  <si>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</si>
  <si>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</si>
  <si>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</si>
  <si>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</si>
  <si>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</si>
  <si>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</si>
  <si>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</si>
  <si>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</si>
  <si>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</si>
  <si>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</si>
  <si>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</si>
  <si>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</si>
  <si>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</si>
  <si>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</si>
  <si>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</si>
  <si>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</si>
  <si>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</si>
  <si>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</si>
  <si>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</si>
  <si>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</si>
  <si>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</si>
  <si>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</si>
  <si>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</si>
  <si>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</si>
  <si>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</si>
  <si>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</si>
  <si>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</si>
  <si>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</si>
  <si>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</si>
  <si>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</si>
  <si>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</si>
  <si>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</si>
  <si>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</si>
  <si>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</si>
  <si>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</si>
  <si>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</si>
  <si>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</si>
  <si>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</si>
  <si>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</si>
  <si>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</si>
  <si>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</si>
  <si>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</si>
  <si>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</si>
  <si>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</si>
  <si>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</si>
  <si>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</si>
  <si>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</si>
  <si>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</si>
  <si>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</si>
  <si>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</si>
  <si>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</si>
  <si>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</si>
  <si>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</si>
  <si>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</si>
  <si>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</si>
  <si>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</si>
  <si>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</si>
  <si>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</si>
  <si>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</si>
  <si>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</si>
  <si>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</si>
  <si>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</si>
  <si>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</si>
  <si>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</si>
  <si>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</si>
  <si>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</si>
  <si>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</si>
  <si>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</si>
  <si>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</si>
  <si>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</si>
  <si>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</si>
  <si>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</si>
  <si>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</si>
  <si>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</si>
  <si>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</si>
  <si>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</si>
  <si>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</si>
  <si>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</si>
  <si>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</si>
  <si>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</si>
  <si>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</si>
  <si>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</si>
  <si>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</si>
  <si>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</si>
  <si>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</si>
  <si>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</si>
  <si>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</si>
  <si>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</si>
  <si>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</si>
  <si>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</si>
  <si>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</si>
  <si>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</si>
  <si>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</si>
  <si>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</si>
  <si>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</si>
  <si>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</si>
  <si>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</si>
  <si>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</si>
  <si>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</si>
  <si>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</si>
  <si>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</si>
  <si>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</si>
  <si>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</si>
  <si>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</si>
  <si>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</si>
  <si>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</si>
  <si>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</si>
  <si>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</si>
  <si>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</si>
  <si>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</si>
  <si>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</si>
  <si>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</si>
  <si>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</si>
  <si>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</si>
  <si>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</si>
  <si>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</si>
  <si>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</si>
  <si>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</si>
  <si>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</si>
  <si>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</si>
  <si>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</si>
  <si>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</si>
  <si>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</si>
  <si>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</si>
  <si>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</si>
  <si>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</si>
  <si>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</si>
  <si>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</si>
  <si>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</si>
  <si>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</si>
  <si>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</si>
  <si>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</si>
  <si>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</si>
  <si>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</si>
  <si>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</si>
  <si>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</si>
  <si>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</si>
  <si>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</si>
  <si>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</si>
  <si>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</si>
  <si>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</si>
  <si>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</si>
  <si>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</si>
  <si>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</si>
  <si>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</si>
  <si>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</si>
  <si>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</si>
  <si>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</si>
  <si>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</si>
  <si>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</si>
  <si>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</si>
  <si>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</si>
  <si>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</si>
  <si>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</si>
  <si>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</si>
  <si>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</si>
  <si>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</si>
  <si>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</si>
  <si>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</si>
  <si>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</si>
  <si>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</si>
  <si>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</si>
  <si>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</si>
  <si>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</si>
  <si>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</si>
  <si>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</si>
  <si>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</si>
  <si>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</si>
  <si>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</si>
  <si>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</si>
  <si>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</si>
  <si>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</si>
  <si>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</si>
  <si>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</si>
  <si>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</si>
  <si>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</si>
  <si>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</si>
  <si>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</si>
  <si>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</si>
  <si>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</si>
  <si>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</si>
  <si>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</si>
  <si>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</si>
  <si>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</si>
  <si>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</si>
  <si>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</si>
  <si>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</si>
  <si>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</si>
  <si>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</si>
  <si>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</si>
  <si>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</si>
  <si>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</si>
  <si>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</si>
  <si>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</si>
  <si>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</si>
  <si>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</si>
  <si>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Јуниорки У19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</si>
</sst>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T22" sqref="T22"/>
    </sheetView>
  </sheetViews>
  <sheetFormatPr defaultColWidth="8.88671875" defaultRowHeight="15.6"/>
  <cols>
    <col min="1" max="1" width="9" style="276" customWidth="1"/>
    <col min="2" max="2" width="6.109375" style="38" customWidth="1"/>
    <col min="3" max="3" width="4.109375" style="276" customWidth="1"/>
    <col min="4" max="4" width="45.6640625" style="276" customWidth="1"/>
    <col min="5" max="5" width="19.88671875" style="287" customWidth="1"/>
    <col min="6" max="6" width="4.33203125" style="276" customWidth="1"/>
    <col min="7" max="7" width="7.5546875" style="276" customWidth="1"/>
    <col min="8" max="8" width="7.5546875" style="372" customWidth="1"/>
    <col min="9" max="9" width="35.44140625" style="291" customWidth="1"/>
    <col min="10" max="10" width="21.109375" style="276" customWidth="1"/>
    <col min="11" max="11" width="11" style="277" hidden="1" customWidth="1"/>
    <col min="12" max="12" width="5.109375" style="277" hidden="1" customWidth="1"/>
    <col min="13" max="13" width="23.5546875" style="276" hidden="1" customWidth="1"/>
    <col min="14" max="14" width="2.6640625" style="276" hidden="1" customWidth="1"/>
    <col min="15" max="16384" width="8.88671875" style="276"/>
  </cols>
  <sheetData>
    <row r="1" spans="2:17">
      <c r="B1" s="403" t="s">
        <v>123</v>
      </c>
      <c r="C1" s="404"/>
      <c r="D1" s="404"/>
      <c r="E1" s="404"/>
      <c r="F1" s="405" t="s">
        <v>121</v>
      </c>
      <c r="G1" s="406"/>
      <c r="H1" s="406"/>
      <c r="I1" s="406"/>
      <c r="J1" s="406"/>
      <c r="K1" s="406"/>
      <c r="L1" s="406"/>
      <c r="M1" s="406"/>
      <c r="N1" s="406"/>
      <c r="O1" s="407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8" t="s">
        <v>62</v>
      </c>
      <c r="C3" s="308">
        <v>1</v>
      </c>
      <c r="D3" s="334" t="str">
        <f>IF(ISERROR(VLOOKUP(C3,$G$3:$I$66,3,FALSE)),"",(VLOOKUP(C3,$G$3:$I$66,3,FALSE)))</f>
        <v>Софија Хасану (194)</v>
      </c>
      <c r="E3" s="335" t="str">
        <f>IF(D3="","",INDEX($J$3:$J$42,MATCH(C3,$G$3:$G$42,0)))</f>
        <v>Младост 96</v>
      </c>
      <c r="F3" s="340">
        <v>17</v>
      </c>
      <c r="G3" s="393">
        <v>1</v>
      </c>
      <c r="H3" s="46">
        <v>194</v>
      </c>
      <c r="I3" s="341" t="str">
        <f>IF(ISERROR(VLOOKUP(H3,Baza!A:C,2,FALSE)&amp;" "&amp;"("&amp;H3&amp;")"),"",(VLOOKUP(H3,Baza!A:C,2,FALSE)&amp;" "&amp;"("&amp;H3&amp;")"))</f>
        <v>Софија Хасану (194)</v>
      </c>
      <c r="J3" s="341" t="str">
        <f>IF(ISERROR(VLOOKUP(H3,Baza!A:C,3,FALSE)),"",(VLOOKUP(H3,Baza!A:C,3,FALSE)))</f>
        <v>Младост 96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17</v>
      </c>
      <c r="O3" s="289">
        <v>1</v>
      </c>
    </row>
    <row r="4" spans="2:17">
      <c r="B4" s="409"/>
      <c r="C4" s="306">
        <v>2</v>
      </c>
      <c r="D4" s="328" t="str">
        <f t="shared" ref="D4:D67" si="1">IF(ISERROR(VLOOKUP(C4,$G$3:$I$66,3,FALSE)),"",(VLOOKUP(C4,$G$3:$I$66,3,FALSE)))</f>
        <v>Фани Јованоска (193)</v>
      </c>
      <c r="E4" s="329" t="str">
        <f t="shared" ref="E4:E66" si="2">IF(D4="","",INDEX($J$3:$J$42,MATCH(C4,$G$3:$G$42,0)))</f>
        <v>Крушево</v>
      </c>
      <c r="F4" s="325">
        <v>18</v>
      </c>
      <c r="G4" s="281">
        <v>5</v>
      </c>
      <c r="H4" s="46">
        <v>182</v>
      </c>
      <c r="I4" s="292" t="str">
        <f>IF(ISERROR(VLOOKUP(H4,Baza!A:C,2,FALSE)&amp;" "&amp;"("&amp;H4&amp;")"),"",(VLOOKUP(H4,Baza!A:C,2,FALSE)&amp;" "&amp;"("&amp;H4&amp;")"))</f>
        <v>Сара А.Стојановска (182)</v>
      </c>
      <c r="J4" s="292" t="str">
        <f>IF(ISERROR(VLOOKUP(H4,Baza!A:C,3,FALSE)),"",(VLOOKUP(H4,Baza!A:C,3,FALSE)))</f>
        <v>Крива Паланка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18</v>
      </c>
      <c r="O4" s="280">
        <v>2</v>
      </c>
    </row>
    <row r="5" spans="2:17">
      <c r="B5" s="409"/>
      <c r="C5" s="306">
        <v>3</v>
      </c>
      <c r="D5" s="328" t="str">
        <f t="shared" si="1"/>
        <v>Михаела Чипевска (149)</v>
      </c>
      <c r="E5" s="329" t="str">
        <f t="shared" si="2"/>
        <v>Берово 1</v>
      </c>
      <c r="F5" s="325">
        <v>15</v>
      </c>
      <c r="G5" s="281">
        <v>9</v>
      </c>
      <c r="H5" s="46">
        <v>192</v>
      </c>
      <c r="I5" s="292" t="str">
        <f>IF(ISERROR(VLOOKUP(H5,Baza!A:C,2,FALSE)&amp;" "&amp;"("&amp;H5&amp;")"),"",(VLOOKUP(H5,Baza!A:C,2,FALSE)&amp;" "&amp;"("&amp;H5&amp;")"))</f>
        <v>Васе Богоеска (192)</v>
      </c>
      <c r="J5" s="292" t="str">
        <f>IF(ISERROR(VLOOKUP(H5,Baza!A:C,3,FALSE)),"",(VLOOKUP(H5,Baza!A:C,3,FALSE)))</f>
        <v>Младост 96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15</v>
      </c>
      <c r="O5" s="280">
        <v>3</v>
      </c>
    </row>
    <row r="6" spans="2:17" ht="16.2" thickBot="1">
      <c r="B6" s="410"/>
      <c r="C6" s="309">
        <v>4</v>
      </c>
      <c r="D6" s="332" t="str">
        <f t="shared" si="1"/>
        <v>Јована Беделовска (587)</v>
      </c>
      <c r="E6" s="333" t="str">
        <f t="shared" si="2"/>
        <v>Пелагонија</v>
      </c>
      <c r="F6" s="325">
        <v>9</v>
      </c>
      <c r="G6" s="281">
        <v>13</v>
      </c>
      <c r="H6" s="46">
        <v>183</v>
      </c>
      <c r="I6" s="292" t="str">
        <f>IF(ISERROR(VLOOKUP(H6,Baza!A:C,2,FALSE)&amp;" "&amp;"("&amp;H6&amp;")"),"",(VLOOKUP(H6,Baza!A:C,2,FALSE)&amp;" "&amp;"("&amp;H6&amp;")"))</f>
        <v>Сара С.Стојановска (183)</v>
      </c>
      <c r="J6" s="292" t="str">
        <f>IF(ISERROR(VLOOKUP(H6,Baza!A:C,3,FALSE)),"",(VLOOKUP(H6,Baza!A:C,3,FALSE)))</f>
        <v>Крива Паланка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9</v>
      </c>
      <c r="O6" s="280">
        <v>4</v>
      </c>
    </row>
    <row r="7" spans="2:17">
      <c r="B7" s="411" t="s">
        <v>63</v>
      </c>
      <c r="C7" s="305">
        <v>5</v>
      </c>
      <c r="D7" s="326" t="str">
        <f t="shared" si="1"/>
        <v>Сара А.Стојановска (182)</v>
      </c>
      <c r="E7" s="327" t="str">
        <f t="shared" si="2"/>
        <v>Крива Паланка</v>
      </c>
      <c r="F7" s="325">
        <v>8</v>
      </c>
      <c r="G7" s="280">
        <v>14</v>
      </c>
      <c r="H7" s="46">
        <v>140</v>
      </c>
      <c r="I7" s="292" t="str">
        <f>IF(ISERROR(VLOOKUP(H7,Baza!A:C,2,FALSE)&amp;" "&amp;"("&amp;H7&amp;")"),"",(VLOOKUP(H7,Baza!A:C,2,FALSE)&amp;" "&amp;"("&amp;H7&amp;")"))</f>
        <v>Изабела Ковачовска (140)</v>
      </c>
      <c r="J7" s="292" t="str">
        <f>IF(ISERROR(VLOOKUP(H7,Baza!A:C,3,FALSE)),"",(VLOOKUP(H7,Baza!A:C,3,FALSE)))</f>
        <v>Берово 1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8</v>
      </c>
      <c r="O7" s="280">
        <v>5</v>
      </c>
    </row>
    <row r="8" spans="2:17">
      <c r="B8" s="409"/>
      <c r="C8" s="306">
        <v>6</v>
      </c>
      <c r="D8" s="328" t="str">
        <f t="shared" si="1"/>
        <v>Емилија Марковска (195)</v>
      </c>
      <c r="E8" s="329" t="str">
        <f t="shared" si="2"/>
        <v>Младост 96</v>
      </c>
      <c r="F8" s="325">
        <v>4</v>
      </c>
      <c r="G8" s="281">
        <v>10</v>
      </c>
      <c r="H8" s="46">
        <v>148</v>
      </c>
      <c r="I8" s="292" t="str">
        <f>IF(ISERROR(VLOOKUP(H8,Baza!A:C,2,FALSE)&amp;" "&amp;"("&amp;H8&amp;")"),"",(VLOOKUP(H8,Baza!A:C,2,FALSE)&amp;" "&amp;"("&amp;H8&amp;")"))</f>
        <v>Сара Чипевска (148)</v>
      </c>
      <c r="J8" s="292" t="str">
        <f>IF(ISERROR(VLOOKUP(H8,Baza!A:C,3,FALSE)),"",(VLOOKUP(H8,Baza!A:C,3,FALSE)))</f>
        <v>Берово 2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4</v>
      </c>
      <c r="O8" s="280">
        <v>6</v>
      </c>
    </row>
    <row r="9" spans="2:17">
      <c r="B9" s="409"/>
      <c r="C9" s="306">
        <v>7</v>
      </c>
      <c r="D9" s="328" t="str">
        <f t="shared" si="1"/>
        <v>Сара Ризовска (339)</v>
      </c>
      <c r="E9" s="329" t="str">
        <f t="shared" si="2"/>
        <v>Берово 2</v>
      </c>
      <c r="F9" s="325">
        <v>1</v>
      </c>
      <c r="G9" s="280">
        <v>2</v>
      </c>
      <c r="H9" s="46">
        <v>193</v>
      </c>
      <c r="I9" s="292" t="str">
        <f>IF(ISERROR(VLOOKUP(H9,Baza!A:C,2,FALSE)&amp;" "&amp;"("&amp;H9&amp;")"),"",(VLOOKUP(H9,Baza!A:C,2,FALSE)&amp;" "&amp;"("&amp;H9&amp;")"))</f>
        <v>Фани Јованоска (193)</v>
      </c>
      <c r="J9" s="292" t="str">
        <f>IF(ISERROR(VLOOKUP(H9,Baza!A:C,3,FALSE)),"",(VLOOKUP(H9,Baza!A:C,3,FALSE)))</f>
        <v>Крушево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1</v>
      </c>
      <c r="O9" s="280">
        <v>7</v>
      </c>
      <c r="Q9" s="373"/>
    </row>
    <row r="10" spans="2:17" ht="16.2" thickBot="1">
      <c r="B10" s="412"/>
      <c r="C10" s="307">
        <v>8</v>
      </c>
      <c r="D10" s="330" t="str">
        <f t="shared" si="1"/>
        <v>Моника Стајковска (337)</v>
      </c>
      <c r="E10" s="331" t="str">
        <f t="shared" si="2"/>
        <v>Берово 2</v>
      </c>
      <c r="F10" s="325">
        <v>7</v>
      </c>
      <c r="G10" s="281">
        <v>6</v>
      </c>
      <c r="H10" s="46">
        <v>195</v>
      </c>
      <c r="I10" s="292" t="str">
        <f>IF(ISERROR(VLOOKUP(H10,Baza!A:C,2,FALSE)&amp;" "&amp;"("&amp;H10&amp;")"),"",(VLOOKUP(H10,Baza!A:C,2,FALSE)&amp;" "&amp;"("&amp;H10&amp;")"))</f>
        <v>Емилија Марковска (195)</v>
      </c>
      <c r="J10" s="292" t="str">
        <f>IF(ISERROR(VLOOKUP(H10,Baza!A:C,3,FALSE)),"",(VLOOKUP(H10,Baza!A:C,3,FALSE)))</f>
        <v>Младост 96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7</v>
      </c>
      <c r="O10" s="280">
        <v>8</v>
      </c>
      <c r="Q10" s="373"/>
    </row>
    <row r="11" spans="2:17">
      <c r="B11" s="408" t="s">
        <v>64</v>
      </c>
      <c r="C11" s="308">
        <v>9</v>
      </c>
      <c r="D11" s="334" t="str">
        <f t="shared" si="1"/>
        <v>Васе Богоеска (192)</v>
      </c>
      <c r="E11" s="335" t="str">
        <f t="shared" si="2"/>
        <v>Младост 96</v>
      </c>
      <c r="F11" s="325">
        <v>19</v>
      </c>
      <c r="G11" s="281">
        <v>3</v>
      </c>
      <c r="H11" s="46">
        <v>149</v>
      </c>
      <c r="I11" s="292" t="str">
        <f>IF(ISERROR(VLOOKUP(H11,Baza!A:C,2,FALSE)&amp;" "&amp;"("&amp;H11&amp;")"),"",(VLOOKUP(H11,Baza!A:C,2,FALSE)&amp;" "&amp;"("&amp;H11&amp;")"))</f>
        <v>Михаела Чипевска (149)</v>
      </c>
      <c r="J11" s="292" t="str">
        <f>IF(ISERROR(VLOOKUP(H11,Baza!A:C,3,FALSE)),"",(VLOOKUP(H11,Baza!A:C,3,FALSE)))</f>
        <v>Берово 1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19</v>
      </c>
      <c r="O11" s="280">
        <v>9</v>
      </c>
      <c r="Q11" s="373"/>
    </row>
    <row r="12" spans="2:17">
      <c r="B12" s="409"/>
      <c r="C12" s="306">
        <v>10</v>
      </c>
      <c r="D12" s="328" t="str">
        <f t="shared" si="1"/>
        <v>Сара Чипевска (148)</v>
      </c>
      <c r="E12" s="329" t="str">
        <f t="shared" si="2"/>
        <v>Берово 2</v>
      </c>
      <c r="F12" s="325">
        <v>11</v>
      </c>
      <c r="G12" s="281">
        <v>7</v>
      </c>
      <c r="H12" s="46">
        <v>339</v>
      </c>
      <c r="I12" s="292" t="str">
        <f>IF(ISERROR(VLOOKUP(H12,Baza!A:C,2,FALSE)&amp;" "&amp;"("&amp;H12&amp;")"),"",(VLOOKUP(H12,Baza!A:C,2,FALSE)&amp;" "&amp;"("&amp;H12&amp;")"))</f>
        <v>Сара Ризовска (339)</v>
      </c>
      <c r="J12" s="292" t="str">
        <f>IF(ISERROR(VLOOKUP(H12,Baza!A:C,3,FALSE)),"",(VLOOKUP(H12,Baza!A:C,3,FALSE)))</f>
        <v>Берово 2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11</v>
      </c>
      <c r="O12" s="280">
        <v>10</v>
      </c>
      <c r="Q12" s="373"/>
    </row>
    <row r="13" spans="2:17">
      <c r="B13" s="409"/>
      <c r="C13" s="306">
        <v>11</v>
      </c>
      <c r="D13" s="328" t="str">
        <f t="shared" si="1"/>
        <v>Евгенија Пармачка (152)</v>
      </c>
      <c r="E13" s="329" t="str">
        <f t="shared" si="2"/>
        <v>Берово</v>
      </c>
      <c r="F13" s="325">
        <v>12</v>
      </c>
      <c r="G13" s="281">
        <v>15</v>
      </c>
      <c r="H13" s="46">
        <v>424</v>
      </c>
      <c r="I13" s="292" t="str">
        <f>IF(ISERROR(VLOOKUP(H13,Baza!A:C,2,FALSE)&amp;" "&amp;"("&amp;H13&amp;")"),"",(VLOOKUP(H13,Baza!A:C,2,FALSE)&amp;" "&amp;"("&amp;H13&amp;")"))</f>
        <v>Дина Кучевиќ Колевска (424)</v>
      </c>
      <c r="J13" s="292" t="str">
        <f>IF(ISERROR(VLOOKUP(H13,Baza!A:C,3,FALSE)),"",(VLOOKUP(H13,Baza!A:C,3,FALSE)))</f>
        <v>Берово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12</v>
      </c>
      <c r="O13" s="280">
        <v>10</v>
      </c>
      <c r="Q13" s="373"/>
    </row>
    <row r="14" spans="2:17" ht="16.2" thickBot="1">
      <c r="B14" s="410"/>
      <c r="C14" s="309">
        <v>12</v>
      </c>
      <c r="D14" s="332" t="str">
        <f t="shared" si="1"/>
        <v>Матеја Смолиќ (214)</v>
      </c>
      <c r="E14" s="333" t="str">
        <f t="shared" si="2"/>
        <v>Рисови</v>
      </c>
      <c r="F14" s="325">
        <v>2</v>
      </c>
      <c r="G14" s="281">
        <v>11</v>
      </c>
      <c r="H14" s="46">
        <v>152</v>
      </c>
      <c r="I14" s="292" t="str">
        <f>IF(ISERROR(VLOOKUP(H14,Baza!A:C,2,FALSE)&amp;" "&amp;"("&amp;H14&amp;")"),"",(VLOOKUP(H14,Baza!A:C,2,FALSE)&amp;" "&amp;"("&amp;H14&amp;")"))</f>
        <v>Евгенија Пармачка (152)</v>
      </c>
      <c r="J14" s="292" t="str">
        <f>IF(ISERROR(VLOOKUP(H14,Baza!A:C,3,FALSE)),"",(VLOOKUP(H14,Baza!A:C,3,FALSE)))</f>
        <v>Берово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2</v>
      </c>
      <c r="O14" s="280">
        <v>12</v>
      </c>
      <c r="Q14" s="373"/>
    </row>
    <row r="15" spans="2:17">
      <c r="B15" s="411" t="s">
        <v>65</v>
      </c>
      <c r="C15" s="305">
        <v>13</v>
      </c>
      <c r="D15" s="326" t="str">
        <f t="shared" si="1"/>
        <v>Сара С.Стојановска (183)</v>
      </c>
      <c r="E15" s="327" t="str">
        <f t="shared" si="2"/>
        <v>Крива Паланка</v>
      </c>
      <c r="F15" s="325">
        <v>10</v>
      </c>
      <c r="G15" s="281">
        <v>8</v>
      </c>
      <c r="H15" s="46">
        <v>337</v>
      </c>
      <c r="I15" s="292" t="str">
        <f>IF(ISERROR(VLOOKUP(H15,Baza!A:C,2,FALSE)&amp;" "&amp;"("&amp;H15&amp;")"),"",(VLOOKUP(H15,Baza!A:C,2,FALSE)&amp;" "&amp;"("&amp;H15&amp;")"))</f>
        <v>Моника Стајковска (337)</v>
      </c>
      <c r="J15" s="292" t="str">
        <f>IF(ISERROR(VLOOKUP(H15,Baza!A:C,3,FALSE)),"",(VLOOKUP(H15,Baza!A:C,3,FALSE)))</f>
        <v>Берово 2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10</v>
      </c>
      <c r="O15" s="280">
        <v>13</v>
      </c>
      <c r="Q15" s="373"/>
    </row>
    <row r="16" spans="2:17">
      <c r="B16" s="409"/>
      <c r="C16" s="306">
        <v>14</v>
      </c>
      <c r="D16" s="328" t="str">
        <f t="shared" si="1"/>
        <v>Изабела Ковачовска (140)</v>
      </c>
      <c r="E16" s="329" t="str">
        <f t="shared" si="2"/>
        <v>Берово 1</v>
      </c>
      <c r="F16" s="325">
        <v>6</v>
      </c>
      <c r="G16" s="281">
        <v>16</v>
      </c>
      <c r="H16" s="46">
        <v>20</v>
      </c>
      <c r="I16" s="292" t="str">
        <f>IF(ISERROR(VLOOKUP(H16,Baza!A:C,2,FALSE)&amp;" "&amp;"("&amp;H16&amp;")"),"",(VLOOKUP(H16,Baza!A:C,2,FALSE)&amp;" "&amp;"("&amp;H16&amp;")"))</f>
        <v>Камелија Стојческа (20)</v>
      </c>
      <c r="J16" s="292" t="str">
        <f>IF(ISERROR(VLOOKUP(H16,Baza!A:C,3,FALSE)),"",(VLOOKUP(H16,Baza!A:C,3,FALSE)))</f>
        <v>Младост 96</v>
      </c>
      <c r="K16" s="355">
        <f>IF(ISERROR(VLOOKUP(H16,Baza!A:D,4,FALSE)),"",(VLOOKUP(H16,Baza!A:D,4,FALSE)))</f>
        <v>0</v>
      </c>
      <c r="M16" s="276" t="e">
        <f t="shared" si="0"/>
        <v>#N/A</v>
      </c>
      <c r="N16" s="276">
        <v>6</v>
      </c>
      <c r="O16" s="280">
        <v>14</v>
      </c>
      <c r="Q16" s="373"/>
    </row>
    <row r="17" spans="2:17">
      <c r="B17" s="409"/>
      <c r="C17" s="306">
        <v>15</v>
      </c>
      <c r="D17" s="328" t="str">
        <f t="shared" si="1"/>
        <v>Дина Кучевиќ Колевска (424)</v>
      </c>
      <c r="E17" s="329" t="str">
        <f t="shared" si="2"/>
        <v>Берово</v>
      </c>
      <c r="F17" s="325">
        <v>16</v>
      </c>
      <c r="G17" s="281">
        <v>12</v>
      </c>
      <c r="H17" s="401">
        <v>214</v>
      </c>
      <c r="I17" s="292" t="str">
        <f>IF(ISERROR(VLOOKUP(H17,Baza!A:C,2,FALSE)&amp;" "&amp;"("&amp;H17&amp;")"),"",(VLOOKUP(H17,Baza!A:C,2,FALSE)&amp;" "&amp;"("&amp;H17&amp;")"))</f>
        <v>Матеја Смолиќ (214)</v>
      </c>
      <c r="J17" s="292" t="str">
        <f>IF(ISERROR(VLOOKUP(H17,Baza!A:C,3,FALSE)),"",(VLOOKUP(H17,Baza!A:C,3,FALSE)))</f>
        <v>Рисови</v>
      </c>
      <c r="K17" s="355">
        <f>IF(ISERROR(VLOOKUP(H17,Baza!A:D,4,FALSE)),"",(VLOOKUP(H17,Baza!A:D,4,FALSE)))</f>
        <v>0</v>
      </c>
      <c r="M17" s="276" t="e">
        <f t="shared" si="0"/>
        <v>#N/A</v>
      </c>
      <c r="N17" s="276">
        <v>16</v>
      </c>
      <c r="O17" s="280">
        <v>15</v>
      </c>
      <c r="Q17" s="373"/>
    </row>
    <row r="18" spans="2:17" ht="16.2" thickBot="1">
      <c r="B18" s="412"/>
      <c r="C18" s="307">
        <v>16</v>
      </c>
      <c r="D18" s="330" t="str">
        <f t="shared" si="1"/>
        <v>Камелија Стојческа (20)</v>
      </c>
      <c r="E18" s="331" t="str">
        <f t="shared" si="2"/>
        <v>Младост 96</v>
      </c>
      <c r="F18" s="325">
        <v>3</v>
      </c>
      <c r="G18" s="281">
        <v>4</v>
      </c>
      <c r="H18" s="46">
        <v>587</v>
      </c>
      <c r="I18" s="292" t="str">
        <f>IF(ISERROR(VLOOKUP(H18,Baza!A:C,2,FALSE)&amp;" "&amp;"("&amp;H18&amp;")"),"",(VLOOKUP(H18,Baza!A:C,2,FALSE)&amp;" "&amp;"("&amp;H18&amp;")"))</f>
        <v>Јована Беделовска (587)</v>
      </c>
      <c r="J18" s="292" t="str">
        <f>IF(ISERROR(VLOOKUP(H18,Baza!A:C,3,FALSE)),"",(VLOOKUP(H18,Baza!A:C,3,FALSE)))</f>
        <v>Пелагонија</v>
      </c>
      <c r="K18" s="355">
        <f>IF(ISERROR(VLOOKUP(H18,Baza!A:D,4,FALSE)),"",(VLOOKUP(H18,Baza!A:D,4,FALSE)))</f>
        <v>0</v>
      </c>
      <c r="M18" s="276" t="e">
        <f t="shared" si="0"/>
        <v>#N/A</v>
      </c>
      <c r="N18" s="276">
        <v>3</v>
      </c>
      <c r="O18" s="280">
        <v>15</v>
      </c>
      <c r="Q18" s="373"/>
    </row>
    <row r="19" spans="2:17">
      <c r="B19" s="408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13</v>
      </c>
      <c r="G19" s="281"/>
      <c r="H19" s="46"/>
      <c r="I19" s="292" t="str">
        <f>IF(ISERROR(VLOOKUP(H19,Baza!A:C,2,FALSE)&amp;" "&amp;"("&amp;H19&amp;")"),"",(VLOOKUP(H19,Baza!A:C,2,FALSE)&amp;" "&amp;"("&amp;H19&amp;")"))</f>
        <v/>
      </c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13</v>
      </c>
      <c r="O19" s="280"/>
      <c r="Q19" s="373"/>
    </row>
    <row r="20" spans="2:17">
      <c r="B20" s="409"/>
      <c r="C20" s="311">
        <v>18</v>
      </c>
      <c r="D20" s="328" t="str">
        <f t="shared" si="1"/>
        <v/>
      </c>
      <c r="E20" s="329" t="str">
        <f t="shared" si="2"/>
        <v/>
      </c>
      <c r="F20" s="325">
        <v>14</v>
      </c>
      <c r="G20" s="281"/>
      <c r="H20" s="46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14</v>
      </c>
      <c r="O20" s="280"/>
    </row>
    <row r="21" spans="2:17">
      <c r="B21" s="409"/>
      <c r="C21" s="311">
        <v>19</v>
      </c>
      <c r="D21" s="328" t="str">
        <f t="shared" si="1"/>
        <v/>
      </c>
      <c r="E21" s="329" t="str">
        <f t="shared" si="2"/>
        <v/>
      </c>
      <c r="F21" s="325">
        <v>5</v>
      </c>
      <c r="G21" s="281"/>
      <c r="H21" s="46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5</v>
      </c>
      <c r="O21" s="280"/>
    </row>
    <row r="22" spans="2:17" ht="16.2" thickBot="1">
      <c r="B22" s="410"/>
      <c r="C22" s="312">
        <v>20</v>
      </c>
      <c r="D22" s="332" t="str">
        <f t="shared" si="1"/>
        <v/>
      </c>
      <c r="E22" s="333" t="str">
        <f t="shared" si="2"/>
        <v/>
      </c>
      <c r="F22" s="325">
        <v>20</v>
      </c>
      <c r="G22" s="281"/>
      <c r="H22" s="46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str">
        <f t="shared" si="0"/>
        <v>Младост 96</v>
      </c>
      <c r="N22" s="276">
        <v>20</v>
      </c>
      <c r="O22" s="280"/>
    </row>
    <row r="23" spans="2:17">
      <c r="B23" s="411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21</v>
      </c>
      <c r="G23" s="281"/>
      <c r="H23" s="371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21</v>
      </c>
      <c r="O23" s="280"/>
    </row>
    <row r="24" spans="2:17">
      <c r="B24" s="409"/>
      <c r="C24" s="311">
        <v>22</v>
      </c>
      <c r="D24" s="328" t="str">
        <f t="shared" si="1"/>
        <v/>
      </c>
      <c r="E24" s="329" t="str">
        <f t="shared" si="2"/>
        <v/>
      </c>
      <c r="F24" s="325">
        <v>22</v>
      </c>
      <c r="G24" s="281"/>
      <c r="H24" s="371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22</v>
      </c>
      <c r="O24" s="280"/>
    </row>
    <row r="25" spans="2:17">
      <c r="B25" s="409"/>
      <c r="C25" s="311">
        <v>23</v>
      </c>
      <c r="D25" s="328" t="str">
        <f t="shared" si="1"/>
        <v/>
      </c>
      <c r="E25" s="329" t="str">
        <f t="shared" si="2"/>
        <v/>
      </c>
      <c r="F25" s="325">
        <v>23</v>
      </c>
      <c r="G25" s="281"/>
      <c r="H25" s="371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23</v>
      </c>
      <c r="O25" s="280"/>
    </row>
    <row r="26" spans="2:17" ht="16.2" thickBot="1">
      <c r="B26" s="412"/>
      <c r="C26" s="313">
        <v>24</v>
      </c>
      <c r="D26" s="330" t="str">
        <f t="shared" si="1"/>
        <v/>
      </c>
      <c r="E26" s="331" t="str">
        <f t="shared" si="2"/>
        <v/>
      </c>
      <c r="F26" s="325">
        <v>24</v>
      </c>
      <c r="G26" s="281"/>
      <c r="H26" s="371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24</v>
      </c>
      <c r="O26" s="280"/>
    </row>
    <row r="27" spans="2:17">
      <c r="B27" s="408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25</v>
      </c>
      <c r="G27" s="281"/>
      <c r="H27" s="371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25</v>
      </c>
      <c r="O27" s="280"/>
    </row>
    <row r="28" spans="2:17">
      <c r="B28" s="409"/>
      <c r="C28" s="311">
        <v>26</v>
      </c>
      <c r="D28" s="328" t="str">
        <f t="shared" si="1"/>
        <v/>
      </c>
      <c r="E28" s="329" t="str">
        <f t="shared" si="2"/>
        <v/>
      </c>
      <c r="F28" s="325">
        <v>26</v>
      </c>
      <c r="G28" s="281"/>
      <c r="H28" s="37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26</v>
      </c>
      <c r="O28" s="280"/>
    </row>
    <row r="29" spans="2:17">
      <c r="B29" s="409"/>
      <c r="C29" s="311">
        <v>27</v>
      </c>
      <c r="D29" s="328" t="str">
        <f t="shared" si="1"/>
        <v/>
      </c>
      <c r="E29" s="329" t="str">
        <f t="shared" si="2"/>
        <v/>
      </c>
      <c r="F29" s="325">
        <v>27</v>
      </c>
      <c r="G29" s="281"/>
      <c r="H29" s="37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27</v>
      </c>
      <c r="O29" s="280"/>
    </row>
    <row r="30" spans="2:17" ht="16.2" thickBot="1">
      <c r="B30" s="410"/>
      <c r="C30" s="312">
        <v>28</v>
      </c>
      <c r="D30" s="332" t="str">
        <f t="shared" si="1"/>
        <v/>
      </c>
      <c r="E30" s="333" t="str">
        <f t="shared" si="2"/>
        <v/>
      </c>
      <c r="F30" s="325">
        <v>28</v>
      </c>
      <c r="G30" s="281"/>
      <c r="H30" s="37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28</v>
      </c>
      <c r="O30" s="280"/>
    </row>
    <row r="31" spans="2:17">
      <c r="B31" s="411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29</v>
      </c>
      <c r="G31" s="281"/>
      <c r="H31" s="371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29</v>
      </c>
      <c r="O31" s="280"/>
    </row>
    <row r="32" spans="2:17">
      <c r="B32" s="409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371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09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37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2" thickBot="1">
      <c r="B34" s="412"/>
      <c r="C34" s="313">
        <v>32</v>
      </c>
      <c r="D34" s="330" t="str">
        <f t="shared" si="1"/>
        <v/>
      </c>
      <c r="E34" s="331" t="str">
        <f t="shared" si="2"/>
        <v/>
      </c>
      <c r="F34" s="325">
        <v>32</v>
      </c>
      <c r="G34" s="281"/>
      <c r="H34" s="371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32</v>
      </c>
      <c r="O34" s="280"/>
    </row>
    <row r="35" spans="1:15">
      <c r="A35" s="282"/>
      <c r="B35" s="408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09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09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2" thickBot="1">
      <c r="B38" s="410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1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09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09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2" thickBot="1">
      <c r="B42" s="412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8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09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09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2" thickBot="1">
      <c r="B46" s="410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1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09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09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2" thickBot="1">
      <c r="B50" s="412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8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09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09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2" thickBot="1">
      <c r="B54" s="410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1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09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09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2" thickBot="1">
      <c r="B58" s="412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8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09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09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2" thickBot="1">
      <c r="B62" s="410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1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09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09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2" thickBot="1">
      <c r="B66" s="412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1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2" hidden="1" thickBot="1">
      <c r="B68" s="409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2" hidden="1" thickBot="1">
      <c r="B69" s="409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2" hidden="1" thickBot="1">
      <c r="B70" s="412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2" hidden="1" thickBot="1">
      <c r="B71" s="411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2" hidden="1" thickBot="1">
      <c r="B72" s="409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2" hidden="1" thickBot="1">
      <c r="B73" s="409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2" hidden="1" thickBot="1">
      <c r="B74" s="412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2" hidden="1" thickBot="1">
      <c r="B75" s="411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2" hidden="1" thickBot="1">
      <c r="B76" s="409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2" hidden="1" thickBot="1">
      <c r="B77" s="409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2" hidden="1" thickBot="1">
      <c r="B78" s="412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2" hidden="1" thickBot="1">
      <c r="B79" s="411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2" hidden="1" thickBot="1">
      <c r="B80" s="409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2" hidden="1" thickBot="1">
      <c r="B81" s="409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2" hidden="1" thickBot="1">
      <c r="B82" s="412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2" hidden="1" thickBot="1">
      <c r="B83" s="411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2" hidden="1" thickBot="1">
      <c r="B84" s="409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2" hidden="1" thickBot="1">
      <c r="B85" s="409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2" hidden="1" thickBot="1">
      <c r="B86" s="412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2" hidden="1" thickBot="1">
      <c r="B87" s="411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2" hidden="1" thickBot="1">
      <c r="B88" s="409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2" hidden="1" thickBot="1">
      <c r="B89" s="409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2" hidden="1" thickBot="1">
      <c r="B90" s="412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2" hidden="1" thickBot="1">
      <c r="B91" s="411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2" hidden="1" thickBot="1">
      <c r="B92" s="409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2" hidden="1" thickBot="1">
      <c r="B93" s="409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2" hidden="1" thickBot="1">
      <c r="B94" s="412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2" hidden="1" thickBot="1">
      <c r="B95" s="411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2" hidden="1" thickBot="1">
      <c r="B96" s="409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2" hidden="1" thickBot="1">
      <c r="B97" s="409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2" hidden="1" thickBot="1">
      <c r="B98" s="412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402" t="s">
        <v>816</v>
      </c>
    </row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Софија Хасану (194)</v>
      </c>
      <c r="E4" s="35">
        <f>C4+4</f>
        <v>5</v>
      </c>
      <c r="F4" s="36" t="str">
        <f>IF(VLOOKUP(E4,PARTICIPANTS!$C$3:$D$98,2,FALSE)="","",(VLOOKUP(E4,PARTICIPANTS!$C$3:$D$98,2,FALSE)))</f>
        <v>Сара А.Стојановска (182)</v>
      </c>
      <c r="G4" s="35">
        <f>E4+4</f>
        <v>9</v>
      </c>
      <c r="H4" s="36" t="str">
        <f>IF(VLOOKUP(G4,PARTICIPANTS!$C$3:$D$98,2,FALSE)="","",(VLOOKUP(G4,PARTICIPANTS!$C$3:$D$98,2,FALSE)))</f>
        <v>Васе Богоеска (192)</v>
      </c>
      <c r="I4" s="35">
        <f>G4+4</f>
        <v>13</v>
      </c>
      <c r="J4" s="36" t="str">
        <f>IF(VLOOKUP(I4,PARTICIPANTS!$C$3:$D$98,2,FALSE)="","",(VLOOKUP(I4,PARTICIPANTS!$C$3:$D$98,2,FALSE)))</f>
        <v>Сара С.Стојановска (183)</v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Фани Јованоска (193)</v>
      </c>
      <c r="E5" s="35">
        <f t="shared" ref="E5:I7" si="0">C5+4</f>
        <v>6</v>
      </c>
      <c r="F5" s="36" t="str">
        <f>IF(VLOOKUP(E5,PARTICIPANTS!$C$3:$D$98,2,FALSE)="","",(VLOOKUP(E5,PARTICIPANTS!$C$3:$D$98,2,FALSE)))</f>
        <v>Емилија Марковска (195)</v>
      </c>
      <c r="G5" s="35">
        <f t="shared" si="0"/>
        <v>10</v>
      </c>
      <c r="H5" s="36" t="str">
        <f>IF(VLOOKUP(G5,PARTICIPANTS!$C$3:$D$98,2,FALSE)="","",(VLOOKUP(G5,PARTICIPANTS!$C$3:$D$98,2,FALSE)))</f>
        <v>Сара Чипевска (148)</v>
      </c>
      <c r="I5" s="35">
        <f t="shared" si="0"/>
        <v>14</v>
      </c>
      <c r="J5" s="36" t="str">
        <f>IF(VLOOKUP(I5,PARTICIPANTS!$C$3:$D$98,2,FALSE)="","",(VLOOKUP(I5,PARTICIPANTS!$C$3:$D$98,2,FALSE)))</f>
        <v>Изабела Ковачовска (140)</v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Михаела Чипевска (149)</v>
      </c>
      <c r="E6" s="35">
        <f t="shared" si="0"/>
        <v>7</v>
      </c>
      <c r="F6" s="36" t="str">
        <f>IF(VLOOKUP(E6,PARTICIPANTS!$C$3:$D$98,2,FALSE)="","",(VLOOKUP(E6,PARTICIPANTS!$C$3:$D$98,2,FALSE)))</f>
        <v>Сара Ризовска (339)</v>
      </c>
      <c r="G6" s="35">
        <f t="shared" si="0"/>
        <v>11</v>
      </c>
      <c r="H6" s="36" t="str">
        <f>IF(VLOOKUP(G6,PARTICIPANTS!$C$3:$D$98,2,FALSE)="","",(VLOOKUP(G6,PARTICIPANTS!$C$3:$D$98,2,FALSE)))</f>
        <v>Евгенија Пармачка (152)</v>
      </c>
      <c r="I6" s="35">
        <f t="shared" si="0"/>
        <v>15</v>
      </c>
      <c r="J6" s="36" t="str">
        <f>IF(VLOOKUP(I6,PARTICIPANTS!$C$3:$D$98,2,FALSE)="","",(VLOOKUP(I6,PARTICIPANTS!$C$3:$D$98,2,FALSE)))</f>
        <v>Дина Кучевиќ Колевска (424)</v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>Јована Беделовска (587)</v>
      </c>
      <c r="E7" s="35">
        <f t="shared" si="0"/>
        <v>8</v>
      </c>
      <c r="F7" s="36" t="str">
        <f>IF(VLOOKUP(E7,PARTICIPANTS!$C$3:$D$98,2,FALSE)="","",(VLOOKUP(E7,PARTICIPANTS!$C$3:$D$98,2,FALSE)))</f>
        <v>Моника Стајковска (337)</v>
      </c>
      <c r="G7" s="35">
        <f t="shared" si="0"/>
        <v>12</v>
      </c>
      <c r="H7" s="36" t="str">
        <f>IF(VLOOKUP(G7,PARTICIPANTS!$C$3:$D$98,2,FALSE)="","",(VLOOKUP(G7,PARTICIPANTS!$C$3:$D$98,2,FALSE)))</f>
        <v>Матеја Смолиќ (214)</v>
      </c>
      <c r="I7" s="35">
        <f t="shared" si="0"/>
        <v>16</v>
      </c>
      <c r="J7" s="36" t="str">
        <f>IF(VLOOKUP(I7,PARTICIPANTS!$C$3:$D$98,2,FALSE)="","",(VLOOKUP(I7,PARTICIPANTS!$C$3:$D$98,2,FALSE)))</f>
        <v>Камелија Стојческа (20)</v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topLeftCell="A583" workbookViewId="0">
      <selection activeCell="J21" sqref="J21"/>
    </sheetView>
  </sheetViews>
  <sheetFormatPr defaultRowHeight="14.4"/>
  <cols>
    <col min="2" max="3" width="24.10937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6">
      <c r="A160" s="261">
        <v>161</v>
      </c>
      <c r="B160" s="397" t="s">
        <v>297</v>
      </c>
      <c r="C160" s="101" t="s">
        <v>294</v>
      </c>
    </row>
    <row r="161" spans="1:3" ht="1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9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28.8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1001</v>
      </c>
      <c r="B605" s="262" t="s">
        <v>815</v>
      </c>
      <c r="C605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IF(GROUPS!D4="","",GROUPS!D4)</f>
        <v>Софија Хасану (194)</v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IF(GROUPS!D5="","",GROUPS!D5)</f>
        <v>Фани Јованоска (193)</v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IF(GROUPS!D6="","",GROUPS!D6)</f>
        <v>Михаела Чипевска (149)</v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IF(GROUPS!D7="","",GROUPS!D7)</f>
        <v>Јована Беделовска (587)</v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 ht="18.600000000000001" thickBot="1">
      <c r="B9" s="217">
        <v>1</v>
      </c>
      <c r="C9" s="218" t="str">
        <f>IF(C3="","",VLOOKUP(B9,$B$3:$E$6,2,FALSE))</f>
        <v>Софија Хасану (194)</v>
      </c>
      <c r="D9" s="219">
        <v>3</v>
      </c>
      <c r="E9" s="215" t="str">
        <f>IF(C6="","",VLOOKUP(D9,$B$3:$E$6,2,FALSE))</f>
        <v>Михаела Чипевска (149)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Фани Јованоска (193)</v>
      </c>
      <c r="D10" s="219">
        <v>4</v>
      </c>
      <c r="E10" s="215" t="str">
        <f>IF(C5="","",VLOOKUP(D10,$B$3:$E$6,2,FALSE))</f>
        <v>Јована Беделовска (587)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 ht="18.600000000000001" thickBot="1">
      <c r="B13" s="217">
        <v>1</v>
      </c>
      <c r="C13" s="230" t="str">
        <f>IF(C6="","",VLOOKUP(B13,$B$3:$E$6,2,FALSE))</f>
        <v>Софија Хасану (194)</v>
      </c>
      <c r="D13" s="219">
        <v>2</v>
      </c>
      <c r="E13" s="215" t="str">
        <f>IF(C5="","",VLOOKUP(D13,$B$3:$E$6,2,FALSE))</f>
        <v>Фани Јованоска (193)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Михаела Чипевска (149)</v>
      </c>
      <c r="D14" s="219">
        <v>4</v>
      </c>
      <c r="E14" s="215" t="str">
        <f>IF(C4="","",VLOOKUP(D14,$B$3:$E$6,2,FALSE))</f>
        <v>Јована Беделовска (587)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 hidden="1">
      <c r="B17" s="154">
        <v>1</v>
      </c>
      <c r="C17" s="155" t="str">
        <f>IF(C5="","",VLOOKUP(B17,$B$3:$E$6,2,FALSE))</f>
        <v>Софија Хасану (194)</v>
      </c>
      <c r="D17" s="156">
        <v>4</v>
      </c>
      <c r="E17" s="157" t="str">
        <f>IF(C6="","",VLOOKUP(D17,$B$3:$E$6,2,FALSE))</f>
        <v>Јована Беделовска (587)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Михаела Чипевска (149)</v>
      </c>
      <c r="D18" s="166">
        <v>2</v>
      </c>
      <c r="E18" s="167" t="str">
        <f>IF(C5="","",VLOOKUP(D18,$B$3:$E$6,2,FALSE))</f>
        <v>Фани Јованоска (193)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55" t="str">
        <f>IF(ISERROR(INDEX($C$3:$C$6,MATCH(W2,$T$3:$T$6,0))),"",(INDEX($C$3:$C$6,MATCH(W2,$T$3:$T$6,0))))</f>
        <v>Софија Хасану (194)</v>
      </c>
      <c r="Y2" s="456"/>
      <c r="Z2" s="457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IF(GROUPS!D4="","",GROUPS!D4)</f>
        <v>Софија Хасану (194)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100</v>
      </c>
      <c r="Q3" s="137">
        <f>IF(AND(T9="",T13="",T17=""),"",AP3)</f>
        <v>45</v>
      </c>
      <c r="R3" s="435">
        <f>IF(ISERROR(IF(AND(T9="",T13="",T17=""),"",SUM(AB3:AD3)+(N3-O3)/1000)+(AK3/10000)),"",IF(AND(T9="",T13="",T17=""),"",SUM(AB3:AD3)+(N3-O3)/1000)+(AK3/10000)+(AG3/100000))</f>
        <v>6.0155000000000003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55" t="str">
        <f t="shared" ref="X3:X5" si="0">IF(ISERROR(INDEX($C$3:$C$6,MATCH(W3,$T$3:$T$6,0))),"",(INDEX($C$3:$C$6,MATCH(W3,$T$3:$T$6,0))))</f>
        <v>Михаела Чипевска (149)</v>
      </c>
      <c r="Y3" s="456"/>
      <c r="Z3" s="45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100</v>
      </c>
      <c r="AH3" s="10">
        <f>F9+H9+J9+L9+N9+P9+R9</f>
        <v>34</v>
      </c>
      <c r="AI3" s="10">
        <f>F13+H13+J13+L13+N13+P13+R13</f>
        <v>33</v>
      </c>
      <c r="AJ3" s="10">
        <f>F17+H17+J17+L17+N17+P17+R17</f>
        <v>33</v>
      </c>
      <c r="AK3" s="436">
        <f>SUM(AH3:AJ3)-SUM(AM3:AO3)</f>
        <v>55</v>
      </c>
      <c r="AL3" s="437"/>
      <c r="AM3" s="10">
        <f>AH5</f>
        <v>20</v>
      </c>
      <c r="AN3" s="10">
        <f>AI4</f>
        <v>17</v>
      </c>
      <c r="AO3" s="10">
        <f>AJ6</f>
        <v>8</v>
      </c>
      <c r="AP3" s="9">
        <f>SUM(AM3:AO3)</f>
        <v>45</v>
      </c>
    </row>
    <row r="4" spans="2:47" ht="24" customHeight="1">
      <c r="B4" s="127">
        <v>2</v>
      </c>
      <c r="C4" s="432" t="str">
        <f>IF(GROUPS!D5="","",GROUPS!D5)</f>
        <v>Фани Јованоска (193)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4</v>
      </c>
      <c r="O4" s="135">
        <f>IF(AND(T10="",U13="",U18=""),"",SUM(G4,K4,M4))</f>
        <v>6</v>
      </c>
      <c r="P4" s="136">
        <f>IF(AND(T10="",U13="",U18=""),"",AG4)</f>
        <v>82</v>
      </c>
      <c r="Q4" s="137">
        <f>IF(AND(T10="",U13="",U18=""),"",AP4)</f>
        <v>79</v>
      </c>
      <c r="R4" s="435">
        <f>IF(ISERROR(IF(AND(T10="",U13="",U18=""),"",SUM(AB4:AD4)+(N4-O4)/1000)+(AK4/10000)+(AG4/100000)),"",IF(AND(T10="",U13="",U18=""),"",SUM(AB4:AD4)+(N4-O4)/1000)+(AK4/10000)+(AG4/100000))</f>
        <v>3.9991200000000005</v>
      </c>
      <c r="S4" s="435"/>
      <c r="T4" s="138">
        <f>IF(ISERROR(IF(C4="","",RANK(R4,$R$3:$S$6,0))),"",IF(C4="","",RANK(R4,$R$3:$S$6,0)))</f>
        <v>3</v>
      </c>
      <c r="U4" s="9"/>
      <c r="V4" s="9"/>
      <c r="W4" s="7">
        <v>3</v>
      </c>
      <c r="X4" s="458" t="str">
        <f t="shared" si="0"/>
        <v>Фани Јованоска (193)</v>
      </c>
      <c r="Y4" s="459"/>
      <c r="Z4" s="460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82</v>
      </c>
      <c r="AH4" s="10">
        <f>F10+H10+J10+L10+N10+P10+R10</f>
        <v>33</v>
      </c>
      <c r="AI4" s="10">
        <f>G13+I13+K13+M13+O13+Q13+S13</f>
        <v>17</v>
      </c>
      <c r="AJ4" s="10">
        <f>G18+I18+K18+M18+O18+Q18+S18</f>
        <v>32</v>
      </c>
      <c r="AK4" s="436">
        <f t="shared" ref="AK4:AK6" si="2">SUM(AH4:AJ4)-SUM(AM4:AO4)</f>
        <v>3</v>
      </c>
      <c r="AL4" s="437"/>
      <c r="AM4" s="10">
        <f>AH6</f>
        <v>4</v>
      </c>
      <c r="AN4" s="10">
        <f>AI3</f>
        <v>33</v>
      </c>
      <c r="AO4" s="10">
        <f>AJ5</f>
        <v>42</v>
      </c>
      <c r="AP4" s="9">
        <f t="shared" ref="AP4:AP6" si="3">SUM(AM4:AO4)</f>
        <v>79</v>
      </c>
    </row>
    <row r="5" spans="2:47" ht="24" customHeight="1">
      <c r="B5" s="127">
        <v>3</v>
      </c>
      <c r="C5" s="432" t="str">
        <f>IF(GROUPS!D6="","",GROUPS!D6)</f>
        <v>Михаела Чипевска (149)</v>
      </c>
      <c r="D5" s="433"/>
      <c r="E5" s="434"/>
      <c r="F5" s="139">
        <f>U9</f>
        <v>0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6</v>
      </c>
      <c r="O5" s="135">
        <f>IF(AND(U9="",T14="",T18=""),"",SUM(G5,I5,M5))</f>
        <v>4</v>
      </c>
      <c r="P5" s="136">
        <f>IF(AND(U9="",T14="",T18=""),"",AG5)</f>
        <v>95</v>
      </c>
      <c r="Q5" s="137">
        <f>IF(AND(U9="",T14="",T18=""),"",AP5)</f>
        <v>71</v>
      </c>
      <c r="R5" s="435">
        <f>IF(ISERROR(IF(AND(U9="",T14="",T18=""),"",SUM(AB5:AD5)+(N5-O5)/1000)+(AK5/10000)+(AG5/100000)),"",IF(AND(U9="",T14="",T18=""),"",SUM(AB5:AD5)+(N5-O5)/1000)+(AK5/10000)+(AG5/100000))</f>
        <v>5.0053499999999991</v>
      </c>
      <c r="S5" s="435"/>
      <c r="T5" s="138">
        <f>IF(ISERROR(IF(C5="","",RANK(R5,$R$3:$S$6,0))),"",IF(C5="","",RANK(R5,$R$3:$S$6,0)))</f>
        <v>2</v>
      </c>
      <c r="U5" s="9"/>
      <c r="V5" s="9"/>
      <c r="W5" s="7">
        <v>4</v>
      </c>
      <c r="X5" s="458" t="str">
        <f t="shared" si="0"/>
        <v>Јована Беделовска (587)</v>
      </c>
      <c r="Y5" s="459"/>
      <c r="Z5" s="460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95</v>
      </c>
      <c r="AH5" s="10">
        <f>G9+I9+K9+M9+O9+Q9+S9</f>
        <v>20</v>
      </c>
      <c r="AI5" s="10">
        <f>F14+H14+J14+L14+N14+P14+R14</f>
        <v>33</v>
      </c>
      <c r="AJ5" s="10">
        <f>F18+H18+J18+L18+N18+P18+R18</f>
        <v>42</v>
      </c>
      <c r="AK5" s="436">
        <f t="shared" si="2"/>
        <v>24</v>
      </c>
      <c r="AL5" s="437"/>
      <c r="AM5" s="10">
        <f>AH3</f>
        <v>34</v>
      </c>
      <c r="AN5" s="10">
        <f>AI6</f>
        <v>5</v>
      </c>
      <c r="AO5" s="10">
        <f>AJ4</f>
        <v>32</v>
      </c>
      <c r="AP5" s="9">
        <f t="shared" si="3"/>
        <v>71</v>
      </c>
    </row>
    <row r="6" spans="2:47" ht="24" customHeight="1" thickBot="1">
      <c r="B6" s="142">
        <v>4</v>
      </c>
      <c r="C6" s="441" t="str">
        <f>IF(GROUPS!D7="","",GROUPS!D7)</f>
        <v>Јована Беделовска (587)</v>
      </c>
      <c r="D6" s="442"/>
      <c r="E6" s="443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17</v>
      </c>
      <c r="Q6" s="151">
        <f>IF(AND(U10="",U14="",U17=""),"",AP6)</f>
        <v>99</v>
      </c>
      <c r="R6" s="444">
        <f>IF(ISERROR(IF(AND(U10="",U14="",U17=""),"",SUM(AB6:AD6)+(N6-O6)/1000)+(AK6/10000)+(AG6/100000)),"",IF(AND(U10="",U14="",U17=""),"",SUM(AB6:AD6)+(N6-O6)/1000)+(AK6/10000)+(AG6/100000))</f>
        <v>2.9829699999999999</v>
      </c>
      <c r="S6" s="444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17</v>
      </c>
      <c r="AH6" s="10">
        <f>G10+I10+K10+M10+O10+Q10+S10</f>
        <v>4</v>
      </c>
      <c r="AI6" s="10">
        <f>G14+I14+K14+M14+O14+Q14+S14</f>
        <v>5</v>
      </c>
      <c r="AJ6" s="10">
        <f>G17+I17+K17+M17+O17+Q17+S17</f>
        <v>8</v>
      </c>
      <c r="AK6" s="436">
        <f t="shared" si="2"/>
        <v>-82</v>
      </c>
      <c r="AL6" s="437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53">
        <f>SUM(P3:P6)</f>
        <v>294</v>
      </c>
      <c r="Q7" s="153">
        <f>SUM(Q3:Q6)</f>
        <v>294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Софија Хасану (194)</v>
      </c>
      <c r="D9" s="156">
        <v>3</v>
      </c>
      <c r="E9" s="157" t="str">
        <f>IF(C5="","",VLOOKUP(D9,$B$3:$E$6,2,FALSE))</f>
        <v>Михаела Чипевска (149)</v>
      </c>
      <c r="F9" s="158">
        <v>12</v>
      </c>
      <c r="G9" s="159">
        <v>10</v>
      </c>
      <c r="H9" s="160">
        <v>11</v>
      </c>
      <c r="I9" s="159">
        <v>5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Фани Јованоска (193)</v>
      </c>
      <c r="D10" s="166">
        <v>4</v>
      </c>
      <c r="E10" s="167" t="str">
        <f>IF(C6="","",VLOOKUP(D10,$B$3:$E$6,2,FALSE))</f>
        <v>Јована Беделовска (587)</v>
      </c>
      <c r="F10" s="168">
        <v>11</v>
      </c>
      <c r="G10" s="169">
        <v>1</v>
      </c>
      <c r="H10" s="170">
        <v>11</v>
      </c>
      <c r="I10" s="169">
        <v>2</v>
      </c>
      <c r="J10" s="168">
        <v>11</v>
      </c>
      <c r="K10" s="171">
        <v>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Софија Хасану (194)</v>
      </c>
      <c r="D13" s="156">
        <v>2</v>
      </c>
      <c r="E13" s="157" t="str">
        <f>IF(C4="","",VLOOKUP(D13,$B$3:$E$6,2,FALSE))</f>
        <v>Фани Јованоска (193)</v>
      </c>
      <c r="F13" s="158">
        <v>11</v>
      </c>
      <c r="G13" s="159">
        <v>7</v>
      </c>
      <c r="H13" s="160">
        <v>11</v>
      </c>
      <c r="I13" s="159">
        <v>5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Михаела Чипевска (149)</v>
      </c>
      <c r="D14" s="166">
        <v>4</v>
      </c>
      <c r="E14" s="167" t="str">
        <f>IF(C6="","",VLOOKUP(D14,$B$3:$E$6,2,FALSE))</f>
        <v>Јована Беделовска (587)</v>
      </c>
      <c r="F14" s="168">
        <v>11</v>
      </c>
      <c r="G14" s="169">
        <v>1</v>
      </c>
      <c r="H14" s="170">
        <v>11</v>
      </c>
      <c r="I14" s="169">
        <v>3</v>
      </c>
      <c r="J14" s="168">
        <v>11</v>
      </c>
      <c r="K14" s="171">
        <v>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Софија Хасану (194)</v>
      </c>
      <c r="D17" s="156">
        <v>4</v>
      </c>
      <c r="E17" s="157" t="str">
        <f>IF(C6="","",VLOOKUP(D17,$B$3:$E$6,2,FALSE))</f>
        <v>Јована Беделовска (587)</v>
      </c>
      <c r="F17" s="158">
        <v>11</v>
      </c>
      <c r="G17" s="159">
        <v>3</v>
      </c>
      <c r="H17" s="160">
        <v>11</v>
      </c>
      <c r="I17" s="159">
        <v>3</v>
      </c>
      <c r="J17" s="158">
        <v>11</v>
      </c>
      <c r="K17" s="161">
        <v>2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Михаела Чипевска (149)</v>
      </c>
      <c r="D18" s="166">
        <v>2</v>
      </c>
      <c r="E18" s="167" t="str">
        <f>IF(C4="","",VLOOKUP(D18,$B$3:$E$6,2,FALSE))</f>
        <v>Фани Јованоска (193)</v>
      </c>
      <c r="F18" s="168">
        <v>11</v>
      </c>
      <c r="G18" s="169">
        <v>6</v>
      </c>
      <c r="H18" s="170">
        <v>11</v>
      </c>
      <c r="I18" s="169">
        <v>7</v>
      </c>
      <c r="J18" s="168">
        <v>9</v>
      </c>
      <c r="K18" s="171">
        <v>11</v>
      </c>
      <c r="L18" s="170">
        <v>11</v>
      </c>
      <c r="M18" s="169">
        <v>8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Емилија Марковска (195)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IF(GROUPS!F4="","",GROUPS!F4)</f>
        <v>Сара А.Стојановска (182)</v>
      </c>
      <c r="D3" s="433"/>
      <c r="E3" s="434"/>
      <c r="F3" s="128"/>
      <c r="G3" s="129"/>
      <c r="H3" s="130">
        <f>T13</f>
        <v>1</v>
      </c>
      <c r="I3" s="131">
        <f>U13</f>
        <v>3</v>
      </c>
      <c r="J3" s="130">
        <f>T9</f>
        <v>3</v>
      </c>
      <c r="K3" s="132">
        <f>U9</f>
        <v>1</v>
      </c>
      <c r="L3" s="130">
        <f>T17</f>
        <v>3</v>
      </c>
      <c r="M3" s="133">
        <f>U17</f>
        <v>0</v>
      </c>
      <c r="N3" s="134">
        <f>IF(AND(T9="",T13="",T17=""),"",SUM(H3,J3,L3))</f>
        <v>7</v>
      </c>
      <c r="O3" s="135">
        <f>IF(AND(T9="",T13="",T17=""),"",SUM(I3,K3,M3))</f>
        <v>4</v>
      </c>
      <c r="P3" s="136">
        <f>IF(AND(T9="",T13="",T17=""),"",AG3)</f>
        <v>105</v>
      </c>
      <c r="Q3" s="137">
        <f>IF(AND(T9="",T13="",T17=""),"",AP3)</f>
        <v>110</v>
      </c>
      <c r="R3" s="435">
        <f>IF(ISERROR(IF(AND(T9="",T13="",T17=""),"",SUM(AB3:AD3)+(N3-O3)/1000)+(AK3/10000)),"",IF(AND(T9="",T13="",T17=""),"",SUM(AB3:AD3)+(N3-O3)/1000)+(AK3/10000)+(AG3/100000))</f>
        <v>5.0035500000000006</v>
      </c>
      <c r="S3" s="435"/>
      <c r="T3" s="138">
        <f>IF(ISERROR(IF(C3="","",RANK(R3,$R$3:$S$6,0))),"",IF(C3="","",RANK(R3,$R$3:$S$6,0)))</f>
        <v>2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Сара А.Стојановска (182)</v>
      </c>
      <c r="Y3" s="428"/>
      <c r="Z3" s="429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105</v>
      </c>
      <c r="AH3" s="10">
        <f>F9+H9+J9+L9+N9+P9+R9</f>
        <v>43</v>
      </c>
      <c r="AI3" s="10">
        <f>F13+H13+J13+L13+N13+P13+R13</f>
        <v>29</v>
      </c>
      <c r="AJ3" s="10">
        <f>F17+H17+J17+L17+N17+P17+R17</f>
        <v>33</v>
      </c>
      <c r="AK3" s="436">
        <f>SUM(AH3:AJ3)-SUM(AM3:AO3)</f>
        <v>-5</v>
      </c>
      <c r="AL3" s="437"/>
      <c r="AM3" s="10">
        <f>AH5</f>
        <v>39</v>
      </c>
      <c r="AN3" s="10">
        <f>AI4</f>
        <v>44</v>
      </c>
      <c r="AO3" s="10">
        <f>AJ6</f>
        <v>27</v>
      </c>
      <c r="AP3" s="9">
        <f>SUM(AM3:AO3)</f>
        <v>110</v>
      </c>
    </row>
    <row r="4" spans="2:47" ht="24" customHeight="1">
      <c r="B4" s="127">
        <v>2</v>
      </c>
      <c r="C4" s="432" t="str">
        <f>IF(GROUPS!F5="","",GROUPS!F5)</f>
        <v>Емилија Марковска (195)</v>
      </c>
      <c r="D4" s="433"/>
      <c r="E4" s="434"/>
      <c r="F4" s="139">
        <f>U13</f>
        <v>3</v>
      </c>
      <c r="G4" s="132">
        <f>T13</f>
        <v>1</v>
      </c>
      <c r="H4" s="140"/>
      <c r="I4" s="129"/>
      <c r="J4" s="130">
        <f>U18</f>
        <v>3</v>
      </c>
      <c r="K4" s="132">
        <f>T18</f>
        <v>1</v>
      </c>
      <c r="L4" s="130">
        <f>T10</f>
        <v>1</v>
      </c>
      <c r="M4" s="141">
        <f>U10</f>
        <v>3</v>
      </c>
      <c r="N4" s="134">
        <f>IF(AND(T10="",U13="",U18=""),"",SUM(F4,J4,L4))</f>
        <v>7</v>
      </c>
      <c r="O4" s="135">
        <f>IF(AND(T10="",U13="",U18=""),"",SUM(G4,K4,M4))</f>
        <v>5</v>
      </c>
      <c r="P4" s="136">
        <f>IF(AND(T10="",U13="",U18=""),"",AG4)</f>
        <v>127</v>
      </c>
      <c r="Q4" s="137">
        <f>IF(AND(T10="",U13="",U18=""),"",AP4)</f>
        <v>105</v>
      </c>
      <c r="R4" s="435">
        <f>IF(ISERROR(IF(AND(T10="",U13="",U18=""),"",SUM(AB4:AD4)+(N4-O4)/1000)+(AK4/10000)+(AG4/100000)),"",IF(AND(T10="",U13="",U18=""),"",SUM(AB4:AD4)+(N4-O4)/1000)+(AK4/10000)+(AG4/100000))</f>
        <v>5.0054699999999999</v>
      </c>
      <c r="S4" s="435"/>
      <c r="T4" s="138">
        <f>IF(ISERROR(IF(C4="","",RANK(R4,$R$3:$S$6,0))),"",IF(C4="","",RANK(R4,$R$3:$S$6,0)))</f>
        <v>1</v>
      </c>
      <c r="U4" s="9"/>
      <c r="V4" s="9"/>
      <c r="W4" s="7">
        <v>3</v>
      </c>
      <c r="X4" s="438" t="str">
        <f t="shared" si="0"/>
        <v>Моника Стајковска (337)</v>
      </c>
      <c r="Y4" s="439"/>
      <c r="Z4" s="440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1</v>
      </c>
      <c r="AE4" s="216"/>
      <c r="AG4" s="11">
        <f t="shared" ref="AG4:AG6" si="1">SUM(AH4:AJ4)</f>
        <v>127</v>
      </c>
      <c r="AH4" s="10">
        <f>F10+H10+J10+L10+N10+P10+R10</f>
        <v>40</v>
      </c>
      <c r="AI4" s="10">
        <f>G13+I13+K13+M13+O13+Q13+S13</f>
        <v>44</v>
      </c>
      <c r="AJ4" s="10">
        <f>G18+I18+K18+M18+O18+Q18+S18</f>
        <v>43</v>
      </c>
      <c r="AK4" s="436">
        <f t="shared" ref="AK4:AK6" si="2">SUM(AH4:AJ4)-SUM(AM4:AO4)</f>
        <v>22</v>
      </c>
      <c r="AL4" s="437"/>
      <c r="AM4" s="10">
        <f>AH6</f>
        <v>41</v>
      </c>
      <c r="AN4" s="10">
        <f>AI3</f>
        <v>29</v>
      </c>
      <c r="AO4" s="10">
        <f>AJ5</f>
        <v>35</v>
      </c>
      <c r="AP4" s="9">
        <f t="shared" ref="AP4:AP6" si="3">SUM(AM4:AO4)</f>
        <v>105</v>
      </c>
    </row>
    <row r="5" spans="2:47" ht="24" customHeight="1">
      <c r="B5" s="127">
        <v>3</v>
      </c>
      <c r="C5" s="432" t="str">
        <f>IF(GROUPS!F6="","",GROUPS!F6)</f>
        <v>Сара Ризовска (339)</v>
      </c>
      <c r="D5" s="433"/>
      <c r="E5" s="434"/>
      <c r="F5" s="139">
        <f>U9</f>
        <v>1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2</v>
      </c>
      <c r="N5" s="134">
        <f>IF(AND(U9="",T14="",T18=""),"",SUM(F5,H5,L5))</f>
        <v>5</v>
      </c>
      <c r="O5" s="135">
        <f>IF(AND(U9="",T14="",T18=""),"",SUM(G5,I5,M5))</f>
        <v>8</v>
      </c>
      <c r="P5" s="136">
        <f>IF(AND(U9="",T14="",T18=""),"",AG5)</f>
        <v>117</v>
      </c>
      <c r="Q5" s="137">
        <f>IF(AND(U9="",T14="",T18=""),"",AP5)</f>
        <v>130</v>
      </c>
      <c r="R5" s="435">
        <f>IF(ISERROR(IF(AND(U9="",T14="",T18=""),"",SUM(AB5:AD5)+(N5-O5)/1000)+(AK5/10000)+(AG5/100000)),"",IF(AND(U9="",T14="",T18=""),"",SUM(AB5:AD5)+(N5-O5)/1000)+(AK5/10000)+(AG5/100000))</f>
        <v>3.9968699999999999</v>
      </c>
      <c r="S5" s="435"/>
      <c r="T5" s="138">
        <f>IF(ISERROR(IF(C5="","",RANK(R5,$R$3:$S$6,0))),"",IF(C5="","",RANK(R5,$R$3:$S$6,0)))</f>
        <v>4</v>
      </c>
      <c r="U5" s="9"/>
      <c r="V5" s="9"/>
      <c r="W5" s="7">
        <v>4</v>
      </c>
      <c r="X5" s="438" t="str">
        <f t="shared" si="0"/>
        <v>Сара Ризовска (339)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117</v>
      </c>
      <c r="AH5" s="10">
        <f>G9+I9+K9+M9+O9+Q9+S9</f>
        <v>39</v>
      </c>
      <c r="AI5" s="10">
        <f>F14+H14+J14+L14+N14+P14+R14</f>
        <v>43</v>
      </c>
      <c r="AJ5" s="10">
        <f>F18+H18+J18+L18+N18+P18+R18</f>
        <v>35</v>
      </c>
      <c r="AK5" s="436">
        <f t="shared" si="2"/>
        <v>-13</v>
      </c>
      <c r="AL5" s="437"/>
      <c r="AM5" s="10">
        <f>AH3</f>
        <v>43</v>
      </c>
      <c r="AN5" s="10">
        <f>AI6</f>
        <v>44</v>
      </c>
      <c r="AO5" s="10">
        <f>AJ4</f>
        <v>43</v>
      </c>
      <c r="AP5" s="9">
        <f t="shared" si="3"/>
        <v>130</v>
      </c>
    </row>
    <row r="6" spans="2:47" ht="24" customHeight="1" thickBot="1">
      <c r="B6" s="142">
        <v>4</v>
      </c>
      <c r="C6" s="441" t="str">
        <f>IF(GROUPS!F7="","",GROUPS!F7)</f>
        <v>Моника Стајковска (337)</v>
      </c>
      <c r="D6" s="442"/>
      <c r="E6" s="443"/>
      <c r="F6" s="143">
        <f>U17</f>
        <v>0</v>
      </c>
      <c r="G6" s="144">
        <f>T17</f>
        <v>3</v>
      </c>
      <c r="H6" s="145">
        <f>U10</f>
        <v>3</v>
      </c>
      <c r="I6" s="144">
        <f>T10</f>
        <v>1</v>
      </c>
      <c r="J6" s="145">
        <f>U14</f>
        <v>2</v>
      </c>
      <c r="K6" s="144">
        <f>T14</f>
        <v>3</v>
      </c>
      <c r="L6" s="146"/>
      <c r="M6" s="147"/>
      <c r="N6" s="148">
        <f>IF(AND(U10="",U14="",U17=""),"",SUM(F6,H6,J6))</f>
        <v>5</v>
      </c>
      <c r="O6" s="149">
        <f>IF(AND(U10="",U14="",U17=""),"",SUM(G6,I6,K6))</f>
        <v>7</v>
      </c>
      <c r="P6" s="150">
        <f>IF(AND(U10="",U14="",U17=""),"",AG6)</f>
        <v>112</v>
      </c>
      <c r="Q6" s="151">
        <f>IF(AND(U10="",U14="",U17=""),"",AP6)</f>
        <v>116</v>
      </c>
      <c r="R6" s="444">
        <f>IF(ISERROR(IF(AND(U10="",U14="",U17=""),"",SUM(AB6:AD6)+(N6-O6)/1000)+(AK6/10000)+(AG6/100000)),"",IF(AND(U10="",U14="",U17=""),"",SUM(AB6:AD6)+(N6-O6)/1000)+(AK6/10000)+(AG6/100000))</f>
        <v>3.9987200000000001</v>
      </c>
      <c r="S6" s="444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2</v>
      </c>
      <c r="AD6" s="10">
        <f>IF(J6="","",IF(J6&gt;K6,2,1))</f>
        <v>1</v>
      </c>
      <c r="AE6" s="216"/>
      <c r="AG6" s="11">
        <f t="shared" si="1"/>
        <v>112</v>
      </c>
      <c r="AH6" s="10">
        <f>G10+I10+K10+M10+O10+Q10+S10</f>
        <v>41</v>
      </c>
      <c r="AI6" s="10">
        <f>G14+I14+K14+M14+O14+Q14+S14</f>
        <v>44</v>
      </c>
      <c r="AJ6" s="10">
        <f>G17+I17+K17+M17+O17+Q17+S17</f>
        <v>27</v>
      </c>
      <c r="AK6" s="436">
        <f t="shared" si="2"/>
        <v>-4</v>
      </c>
      <c r="AL6" s="437"/>
      <c r="AM6" s="10">
        <f>AH4</f>
        <v>40</v>
      </c>
      <c r="AN6" s="10">
        <f>AI5</f>
        <v>43</v>
      </c>
      <c r="AO6" s="10">
        <f>AJ3</f>
        <v>33</v>
      </c>
      <c r="AP6" s="9">
        <f t="shared" si="3"/>
        <v>116</v>
      </c>
    </row>
    <row r="7" spans="2:47" ht="18.600000000000001" thickBot="1">
      <c r="P7" s="153">
        <f>SUM(P3:P6)</f>
        <v>461</v>
      </c>
      <c r="Q7" s="153">
        <f>SUM(Q3:Q6)</f>
        <v>461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Сара А.Стојановска (182)</v>
      </c>
      <c r="D9" s="156">
        <v>3</v>
      </c>
      <c r="E9" s="157" t="str">
        <f>IF(C5="","",VLOOKUP(D9,$B$3:$E$6,2,FALSE))</f>
        <v>Сара Ризовска (339)</v>
      </c>
      <c r="F9" s="158">
        <v>7</v>
      </c>
      <c r="G9" s="159">
        <v>11</v>
      </c>
      <c r="H9" s="160">
        <v>14</v>
      </c>
      <c r="I9" s="159">
        <v>12</v>
      </c>
      <c r="J9" s="158">
        <v>11</v>
      </c>
      <c r="K9" s="161">
        <v>8</v>
      </c>
      <c r="L9" s="160">
        <v>11</v>
      </c>
      <c r="M9" s="159">
        <v>8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Емилија Марковска (195)</v>
      </c>
      <c r="D10" s="166">
        <v>4</v>
      </c>
      <c r="E10" s="167" t="str">
        <f>IF(C6="","",VLOOKUP(D10,$B$3:$E$6,2,FALSE))</f>
        <v>Моника Стајковска (337)</v>
      </c>
      <c r="F10" s="168">
        <v>8</v>
      </c>
      <c r="G10" s="169">
        <v>11</v>
      </c>
      <c r="H10" s="170">
        <v>11</v>
      </c>
      <c r="I10" s="169">
        <v>5</v>
      </c>
      <c r="J10" s="168">
        <v>12</v>
      </c>
      <c r="K10" s="171">
        <v>14</v>
      </c>
      <c r="L10" s="170">
        <v>9</v>
      </c>
      <c r="M10" s="169">
        <v>11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1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0</v>
      </c>
      <c r="AI10" s="10">
        <f>IF(M10="","",IF(M10&gt;L10,1,0))</f>
        <v>1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Сара А.Стојановска (182)</v>
      </c>
      <c r="D13" s="156">
        <v>2</v>
      </c>
      <c r="E13" s="157" t="str">
        <f>IF(C4="","",VLOOKUP(D13,$B$3:$E$6,2,FALSE))</f>
        <v>Емилија Марковска (195)</v>
      </c>
      <c r="F13" s="158">
        <v>11</v>
      </c>
      <c r="G13" s="159">
        <v>13</v>
      </c>
      <c r="H13" s="160">
        <v>3</v>
      </c>
      <c r="I13" s="159">
        <v>11</v>
      </c>
      <c r="J13" s="158">
        <v>11</v>
      </c>
      <c r="K13" s="161">
        <v>9</v>
      </c>
      <c r="L13" s="160">
        <v>4</v>
      </c>
      <c r="M13" s="159">
        <v>11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Сара Ризовска (339)</v>
      </c>
      <c r="D14" s="166">
        <v>4</v>
      </c>
      <c r="E14" s="167" t="str">
        <f>IF(C6="","",VLOOKUP(D14,$B$3:$E$6,2,FALSE))</f>
        <v>Моника Стајковска (337)</v>
      </c>
      <c r="F14" s="168">
        <v>7</v>
      </c>
      <c r="G14" s="169">
        <v>11</v>
      </c>
      <c r="H14" s="170">
        <v>12</v>
      </c>
      <c r="I14" s="169">
        <v>10</v>
      </c>
      <c r="J14" s="168">
        <v>2</v>
      </c>
      <c r="K14" s="171">
        <v>11</v>
      </c>
      <c r="L14" s="170">
        <v>11</v>
      </c>
      <c r="M14" s="169">
        <v>8</v>
      </c>
      <c r="N14" s="168">
        <v>11</v>
      </c>
      <c r="O14" s="171">
        <v>4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Сара А.Стојановска (182)</v>
      </c>
      <c r="D17" s="156">
        <v>4</v>
      </c>
      <c r="E17" s="157" t="str">
        <f>IF(C6="","",VLOOKUP(D17,$B$3:$E$6,2,FALSE))</f>
        <v>Моника Стајковска (337)</v>
      </c>
      <c r="F17" s="158">
        <v>11</v>
      </c>
      <c r="G17" s="159">
        <v>9</v>
      </c>
      <c r="H17" s="160">
        <v>11</v>
      </c>
      <c r="I17" s="159">
        <v>9</v>
      </c>
      <c r="J17" s="158">
        <v>11</v>
      </c>
      <c r="K17" s="161">
        <v>9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Сара Ризовска (339)</v>
      </c>
      <c r="D18" s="166">
        <v>2</v>
      </c>
      <c r="E18" s="167" t="str">
        <f>IF(C4="","",VLOOKUP(D18,$B$3:$E$6,2,FALSE))</f>
        <v>Емилија Марковска (195)</v>
      </c>
      <c r="F18" s="168">
        <v>11</v>
      </c>
      <c r="G18" s="169">
        <v>8</v>
      </c>
      <c r="H18" s="170">
        <v>5</v>
      </c>
      <c r="I18" s="169">
        <v>11</v>
      </c>
      <c r="J18" s="168">
        <v>11</v>
      </c>
      <c r="K18" s="171">
        <v>13</v>
      </c>
      <c r="L18" s="170">
        <v>8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Васе Богоеска (192)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IF(GROUPS!H4="","",GROUPS!H4)</f>
        <v>Васе Богоеска (192)</v>
      </c>
      <c r="D3" s="433"/>
      <c r="E3" s="434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2</v>
      </c>
      <c r="N3" s="134">
        <f>IF(AND(T9="",T13="",T17=""),"",SUM(H3,J3,L3))</f>
        <v>9</v>
      </c>
      <c r="O3" s="135">
        <f>IF(AND(T9="",T13="",T17=""),"",SUM(I3,K3,M3))</f>
        <v>3</v>
      </c>
      <c r="P3" s="136">
        <f>IF(AND(T9="",T13="",T17=""),"",AG3)</f>
        <v>127</v>
      </c>
      <c r="Q3" s="137">
        <f>IF(AND(T9="",T13="",T17=""),"",AP3)</f>
        <v>95</v>
      </c>
      <c r="R3" s="435">
        <f>IF(ISERROR(IF(AND(T9="",T13="",T17=""),"",SUM(AB3:AD3)+(N3-O3)/1000)+(AK3/10000)),"",IF(AND(T9="",T13="",T17=""),"",SUM(AB3:AD3)+(N3-O3)/1000)+(AK3/10000)+(AG3/100000))</f>
        <v>6.0104699999999998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Сара Чипевска (148)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127</v>
      </c>
      <c r="AH3" s="10">
        <f>F9+H9+J9+L9+N9+P9+R9</f>
        <v>33</v>
      </c>
      <c r="AI3" s="10">
        <f>F13+H13+J13+L13+N13+P13+R13</f>
        <v>42</v>
      </c>
      <c r="AJ3" s="10">
        <f>F17+H17+J17+L17+N17+P17+R17</f>
        <v>52</v>
      </c>
      <c r="AK3" s="436">
        <f>SUM(AH3:AJ3)-SUM(AM3:AO3)</f>
        <v>32</v>
      </c>
      <c r="AL3" s="437"/>
      <c r="AM3" s="10">
        <f>AH5</f>
        <v>18</v>
      </c>
      <c r="AN3" s="10">
        <f>AI4</f>
        <v>34</v>
      </c>
      <c r="AO3" s="10">
        <f>AJ6</f>
        <v>43</v>
      </c>
      <c r="AP3" s="9">
        <f>SUM(AM3:AO3)</f>
        <v>95</v>
      </c>
    </row>
    <row r="4" spans="2:47" ht="24" customHeight="1">
      <c r="B4" s="127">
        <v>2</v>
      </c>
      <c r="C4" s="432" t="str">
        <f>IF(GROUPS!H5="","",GROUPS!H5)</f>
        <v>Сара Чипевска (148)</v>
      </c>
      <c r="D4" s="433"/>
      <c r="E4" s="434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1</v>
      </c>
      <c r="N4" s="134">
        <f>IF(AND(T10="",U13="",U18=""),"",SUM(F4,J4,L4))</f>
        <v>7</v>
      </c>
      <c r="O4" s="135">
        <f>IF(AND(T10="",U13="",U18=""),"",SUM(G4,K4,M4))</f>
        <v>5</v>
      </c>
      <c r="P4" s="136">
        <f>IF(AND(T10="",U13="",U18=""),"",AG4)</f>
        <v>117</v>
      </c>
      <c r="Q4" s="137">
        <f>IF(AND(T10="",U13="",U18=""),"",AP4)</f>
        <v>103</v>
      </c>
      <c r="R4" s="435">
        <f>IF(ISERROR(IF(AND(T10="",U13="",U18=""),"",SUM(AB4:AD4)+(N4-O4)/1000)+(AK4/10000)+(AG4/100000)),"",IF(AND(T10="",U13="",U18=""),"",SUM(AB4:AD4)+(N4-O4)/1000)+(AK4/10000)+(AG4/100000))</f>
        <v>5.0045700000000002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Матеја Смолиќ (214)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117</v>
      </c>
      <c r="AH4" s="10">
        <f>F10+H10+J10+L10+N10+P10+R10</f>
        <v>40</v>
      </c>
      <c r="AI4" s="10">
        <f>G13+I13+K13+M13+O13+Q13+S13</f>
        <v>34</v>
      </c>
      <c r="AJ4" s="10">
        <f>G18+I18+K18+M18+O18+Q18+S18</f>
        <v>43</v>
      </c>
      <c r="AK4" s="436">
        <f t="shared" ref="AK4:AK6" si="2">SUM(AH4:AJ4)-SUM(AM4:AO4)</f>
        <v>14</v>
      </c>
      <c r="AL4" s="437"/>
      <c r="AM4" s="10">
        <f>AH6</f>
        <v>31</v>
      </c>
      <c r="AN4" s="10">
        <f>AI3</f>
        <v>42</v>
      </c>
      <c r="AO4" s="10">
        <f>AJ5</f>
        <v>30</v>
      </c>
      <c r="AP4" s="9">
        <f t="shared" ref="AP4:AP6" si="3">SUM(AM4:AO4)</f>
        <v>103</v>
      </c>
    </row>
    <row r="5" spans="2:47" ht="24" customHeight="1">
      <c r="B5" s="127">
        <v>3</v>
      </c>
      <c r="C5" s="432" t="str">
        <f>IF(GROUPS!H6="","",GROUPS!H6)</f>
        <v>Евгенија Пармачка (152)</v>
      </c>
      <c r="D5" s="433"/>
      <c r="E5" s="434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9</v>
      </c>
      <c r="P5" s="136">
        <f>IF(AND(U9="",T14="",T18=""),"",AG5)</f>
        <v>72</v>
      </c>
      <c r="Q5" s="137">
        <f>IF(AND(U9="",T14="",T18=""),"",AP5)</f>
        <v>109</v>
      </c>
      <c r="R5" s="435">
        <f>IF(ISERROR(IF(AND(U9="",T14="",T18=""),"",SUM(AB5:AD5)+(N5-O5)/1000)+(AK5/10000)+(AG5/100000)),"",IF(AND(U9="",T14="",T18=""),"",SUM(AB5:AD5)+(N5-O5)/1000)+(AK5/10000)+(AG5/100000))</f>
        <v>2.98902</v>
      </c>
      <c r="S5" s="435"/>
      <c r="T5" s="138">
        <f>IF(ISERROR(IF(C5="","",RANK(R5,$R$3:$S$6,0))),"",IF(C5="","",RANK(R5,$R$3:$S$6,0)))</f>
        <v>4</v>
      </c>
      <c r="U5" s="9"/>
      <c r="V5" s="9"/>
      <c r="W5" s="7">
        <v>4</v>
      </c>
      <c r="X5" s="438" t="str">
        <f t="shared" si="0"/>
        <v>Евгенија Пармачка (152)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72</v>
      </c>
      <c r="AH5" s="10">
        <f>G9+I9+K9+M9+O9+Q9+S9</f>
        <v>18</v>
      </c>
      <c r="AI5" s="10">
        <f>F14+H14+J14+L14+N14+P14+R14</f>
        <v>24</v>
      </c>
      <c r="AJ5" s="10">
        <f>F18+H18+J18+L18+N18+P18+R18</f>
        <v>30</v>
      </c>
      <c r="AK5" s="436">
        <f t="shared" si="2"/>
        <v>-37</v>
      </c>
      <c r="AL5" s="437"/>
      <c r="AM5" s="10">
        <f>AH3</f>
        <v>33</v>
      </c>
      <c r="AN5" s="10">
        <f>AI6</f>
        <v>33</v>
      </c>
      <c r="AO5" s="10">
        <f>AJ4</f>
        <v>43</v>
      </c>
      <c r="AP5" s="9">
        <f t="shared" si="3"/>
        <v>109</v>
      </c>
    </row>
    <row r="6" spans="2:47" ht="24" customHeight="1" thickBot="1">
      <c r="B6" s="142">
        <v>4</v>
      </c>
      <c r="C6" s="441" t="str">
        <f>IF(GROUPS!H7="","",GROUPS!H7)</f>
        <v>Матеја Смолиќ (214)</v>
      </c>
      <c r="D6" s="442"/>
      <c r="E6" s="443"/>
      <c r="F6" s="143">
        <f>U17</f>
        <v>2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6</v>
      </c>
      <c r="O6" s="149">
        <f>IF(AND(U10="",U14="",U17=""),"",SUM(G6,I6,K6))</f>
        <v>6</v>
      </c>
      <c r="P6" s="150">
        <f>IF(AND(U10="",U14="",U17=""),"",AG6)</f>
        <v>107</v>
      </c>
      <c r="Q6" s="151">
        <f>IF(AND(U10="",U14="",U17=""),"",AP6)</f>
        <v>116</v>
      </c>
      <c r="R6" s="444">
        <f>IF(ISERROR(IF(AND(U10="",U14="",U17=""),"",SUM(AB6:AD6)+(N6-O6)/1000)+(AK6/10000)+(AG6/100000)),"",IF(AND(U10="",U14="",U17=""),"",SUM(AB6:AD6)+(N6-O6)/1000)+(AK6/10000)+(AG6/100000))</f>
        <v>4.0001699999999998</v>
      </c>
      <c r="S6" s="444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107</v>
      </c>
      <c r="AH6" s="10">
        <f>G10+I10+K10+M10+O10+Q10+S10</f>
        <v>31</v>
      </c>
      <c r="AI6" s="10">
        <f>G14+I14+K14+M14+O14+Q14+S14</f>
        <v>33</v>
      </c>
      <c r="AJ6" s="10">
        <f>G17+I17+K17+M17+O17+Q17+S17</f>
        <v>43</v>
      </c>
      <c r="AK6" s="436">
        <f t="shared" si="2"/>
        <v>-9</v>
      </c>
      <c r="AL6" s="437"/>
      <c r="AM6" s="10">
        <f>AH4</f>
        <v>40</v>
      </c>
      <c r="AN6" s="10">
        <f>AI5</f>
        <v>24</v>
      </c>
      <c r="AO6" s="10">
        <f>AJ3</f>
        <v>52</v>
      </c>
      <c r="AP6" s="9">
        <f t="shared" si="3"/>
        <v>116</v>
      </c>
    </row>
    <row r="7" spans="2:47" ht="18.600000000000001" thickBot="1">
      <c r="P7" s="153">
        <f>SUM(P3:P6)</f>
        <v>423</v>
      </c>
      <c r="Q7" s="153">
        <f>SUM(Q3:Q6)</f>
        <v>423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Васе Богоеска (192)</v>
      </c>
      <c r="D9" s="156">
        <v>3</v>
      </c>
      <c r="E9" s="157" t="str">
        <f>IF(C5="","",VLOOKUP(D9,$B$3:$E$6,2,FALSE))</f>
        <v>Евгенија Пармачка (152)</v>
      </c>
      <c r="F9" s="158">
        <v>11</v>
      </c>
      <c r="G9" s="159">
        <v>7</v>
      </c>
      <c r="H9" s="160">
        <v>11</v>
      </c>
      <c r="I9" s="159">
        <v>5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Сара Чипевска (148)</v>
      </c>
      <c r="D10" s="166">
        <v>4</v>
      </c>
      <c r="E10" s="167" t="str">
        <f>IF(C6="","",VLOOKUP(D10,$B$3:$E$6,2,FALSE))</f>
        <v>Матеја Смолиќ (214)</v>
      </c>
      <c r="F10" s="168">
        <v>11</v>
      </c>
      <c r="G10" s="169">
        <v>5</v>
      </c>
      <c r="H10" s="170">
        <v>7</v>
      </c>
      <c r="I10" s="169">
        <v>11</v>
      </c>
      <c r="J10" s="168">
        <v>11</v>
      </c>
      <c r="K10" s="171">
        <v>6</v>
      </c>
      <c r="L10" s="170">
        <v>11</v>
      </c>
      <c r="M10" s="169">
        <v>9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Васе Богоеска (192)</v>
      </c>
      <c r="D13" s="156">
        <v>2</v>
      </c>
      <c r="E13" s="157" t="str">
        <f>IF(C4="","",VLOOKUP(D13,$B$3:$E$6,2,FALSE))</f>
        <v>Сара Чипевска (148)</v>
      </c>
      <c r="F13" s="158">
        <v>9</v>
      </c>
      <c r="G13" s="159">
        <v>11</v>
      </c>
      <c r="H13" s="160">
        <v>11</v>
      </c>
      <c r="I13" s="159">
        <v>9</v>
      </c>
      <c r="J13" s="158">
        <v>11</v>
      </c>
      <c r="K13" s="161">
        <v>6</v>
      </c>
      <c r="L13" s="160">
        <v>11</v>
      </c>
      <c r="M13" s="159">
        <v>8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Евгенија Пармачка (152)</v>
      </c>
      <c r="D14" s="166">
        <v>4</v>
      </c>
      <c r="E14" s="167" t="str">
        <f>IF(C6="","",VLOOKUP(D14,$B$3:$E$6,2,FALSE))</f>
        <v>Матеја Смолиќ (214)</v>
      </c>
      <c r="F14" s="168">
        <v>8</v>
      </c>
      <c r="G14" s="169">
        <v>11</v>
      </c>
      <c r="H14" s="170">
        <v>7</v>
      </c>
      <c r="I14" s="169">
        <v>11</v>
      </c>
      <c r="J14" s="168">
        <v>9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Васе Богоеска (192)</v>
      </c>
      <c r="D17" s="156">
        <v>4</v>
      </c>
      <c r="E17" s="157" t="str">
        <f>IF(C6="","",VLOOKUP(D17,$B$3:$E$6,2,FALSE))</f>
        <v>Матеја Смолиќ (214)</v>
      </c>
      <c r="F17" s="158">
        <v>8</v>
      </c>
      <c r="G17" s="159">
        <v>11</v>
      </c>
      <c r="H17" s="160">
        <v>9</v>
      </c>
      <c r="I17" s="159">
        <v>11</v>
      </c>
      <c r="J17" s="158">
        <v>11</v>
      </c>
      <c r="K17" s="161">
        <v>7</v>
      </c>
      <c r="L17" s="160">
        <v>13</v>
      </c>
      <c r="M17" s="159">
        <v>11</v>
      </c>
      <c r="N17" s="158">
        <v>11</v>
      </c>
      <c r="O17" s="161">
        <v>3</v>
      </c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2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1</v>
      </c>
      <c r="AI17" s="10">
        <f>IF(M17="","",IF(M17&gt;L17,1,0))</f>
        <v>0</v>
      </c>
      <c r="AJ17" s="10">
        <f>IF(N17="","",IF(N17&gt;O17,1,0))</f>
        <v>1</v>
      </c>
      <c r="AK17" s="10">
        <f>IF(O17="","",IF(O17&gt;N17,1,0))</f>
        <v>0</v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Евгенија Пармачка (152)</v>
      </c>
      <c r="D18" s="166">
        <v>2</v>
      </c>
      <c r="E18" s="167" t="str">
        <f>IF(C4="","",VLOOKUP(D18,$B$3:$E$6,2,FALSE))</f>
        <v>Сара Чипевска (148)</v>
      </c>
      <c r="F18" s="168">
        <v>5</v>
      </c>
      <c r="G18" s="169">
        <v>11</v>
      </c>
      <c r="H18" s="170">
        <v>8</v>
      </c>
      <c r="I18" s="169">
        <v>11</v>
      </c>
      <c r="J18" s="168">
        <v>12</v>
      </c>
      <c r="K18" s="171">
        <v>10</v>
      </c>
      <c r="L18" s="170">
        <v>5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Изабела Ковачовска (140)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IF(GROUPS!J4="","",GROUPS!J4)</f>
        <v>Сара С.Стојановска (183)</v>
      </c>
      <c r="D3" s="461"/>
      <c r="E3" s="462"/>
      <c r="F3" s="231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6</v>
      </c>
      <c r="O3" s="135">
        <f>IF(AND(T9="",T13="",T17=""),"",SUM(I3,K3,M3))</f>
        <v>3</v>
      </c>
      <c r="P3" s="136">
        <f>IF(AND(T9="",T13="",T17=""),"",AG3)</f>
        <v>88</v>
      </c>
      <c r="Q3" s="137">
        <f>IF(AND(T9="",T13="",T17=""),"",AP3)</f>
        <v>63</v>
      </c>
      <c r="R3" s="435">
        <f>IF(ISERROR(IF(AND(T9="",T13="",T17=""),"",SUM(AB3:AD3)+(N3-O3)/1000)+(AK3/10000)),"",IF(AND(T9="",T13="",T17=""),"",SUM(AB3:AD3)+(N3-O3)/1000)+(AK3/10000)+(AG3/100000))</f>
        <v>5.0063800000000009</v>
      </c>
      <c r="S3" s="435"/>
      <c r="T3" s="138">
        <f>IF(ISERROR(IF(C3="","",RANK(R3,$R$3:$S$6,0))),"",IF(C3="","",RANK(R3,$R$3:$S$6,0)))</f>
        <v>2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Сара С.Стојановска (183)</v>
      </c>
      <c r="Y3" s="428"/>
      <c r="Z3" s="429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88</v>
      </c>
      <c r="AH3" s="10">
        <f>F9+H9+J9+L9+N9+P9+R9</f>
        <v>33</v>
      </c>
      <c r="AI3" s="10">
        <f>F13+H13+J13+L13+N13+P13+R13</f>
        <v>22</v>
      </c>
      <c r="AJ3" s="10">
        <f>F17+H17+J17+L17+N17+P17+R17</f>
        <v>33</v>
      </c>
      <c r="AK3" s="436">
        <f>SUM(AH3:AJ3)-SUM(AM3:AO3)</f>
        <v>25</v>
      </c>
      <c r="AL3" s="437"/>
      <c r="AM3" s="10">
        <f>AH5</f>
        <v>18</v>
      </c>
      <c r="AN3" s="10">
        <f>AI4</f>
        <v>33</v>
      </c>
      <c r="AO3" s="10">
        <f>AJ6</f>
        <v>12</v>
      </c>
      <c r="AP3" s="9">
        <f>SUM(AM3:AO3)</f>
        <v>63</v>
      </c>
    </row>
    <row r="4" spans="2:47" ht="24" customHeight="1">
      <c r="B4" s="234">
        <v>2</v>
      </c>
      <c r="C4" s="461" t="str">
        <f>IF(GROUPS!J5="","",GROUPS!J5)</f>
        <v>Изабела Ковачовска (140)</v>
      </c>
      <c r="D4" s="461"/>
      <c r="E4" s="462"/>
      <c r="F4" s="232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0</v>
      </c>
      <c r="P4" s="136">
        <f>IF(AND(T10="",U13="",U18=""),"",AG4)</f>
        <v>99</v>
      </c>
      <c r="Q4" s="137">
        <f>IF(AND(T10="",U13="",U18=""),"",AP4)</f>
        <v>47</v>
      </c>
      <c r="R4" s="435">
        <f>IF(ISERROR(IF(AND(T10="",U13="",U18=""),"",SUM(AB4:AD4)+(N4-O4)/1000)+(AK4/10000)+(AG4/100000)),"",IF(AND(T10="",U13="",U18=""),"",SUM(AB4:AD4)+(N4-O4)/1000)+(AK4/10000)+(AG4/100000))</f>
        <v>6.0151900000000005</v>
      </c>
      <c r="S4" s="435"/>
      <c r="T4" s="138">
        <f>IF(ISERROR(IF(C4="","",RANK(R4,$R$3:$S$6,0))),"",IF(C4="","",RANK(R4,$R$3:$S$6,0)))</f>
        <v>1</v>
      </c>
      <c r="U4" s="9"/>
      <c r="V4" s="9"/>
      <c r="W4" s="7">
        <v>3</v>
      </c>
      <c r="X4" s="438" t="str">
        <f t="shared" si="0"/>
        <v>Дина Кучевиќ Колевска (424)</v>
      </c>
      <c r="Y4" s="439"/>
      <c r="Z4" s="440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99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33</v>
      </c>
      <c r="AK4" s="436">
        <f t="shared" ref="AK4:AK6" si="2">SUM(AH4:AJ4)-SUM(AM4:AO4)</f>
        <v>52</v>
      </c>
      <c r="AL4" s="437"/>
      <c r="AM4" s="10">
        <f>AH6</f>
        <v>12</v>
      </c>
      <c r="AN4" s="10">
        <f>AI3</f>
        <v>22</v>
      </c>
      <c r="AO4" s="10">
        <f>AJ5</f>
        <v>13</v>
      </c>
      <c r="AP4" s="9">
        <f t="shared" ref="AP4:AP6" si="3">SUM(AM4:AO4)</f>
        <v>47</v>
      </c>
    </row>
    <row r="5" spans="2:47" ht="24" customHeight="1">
      <c r="B5" s="234">
        <v>3</v>
      </c>
      <c r="C5" s="461" t="str">
        <f>IF(GROUPS!J6="","",GROUPS!J6)</f>
        <v>Дина Кучевиќ Колевска (424)</v>
      </c>
      <c r="D5" s="461"/>
      <c r="E5" s="462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64</v>
      </c>
      <c r="Q5" s="137">
        <f>IF(AND(U9="",T14="",T18=""),"",AP5)</f>
        <v>89</v>
      </c>
      <c r="R5" s="435">
        <f>IF(ISERROR(IF(AND(U9="",T14="",T18=""),"",SUM(AB5:AD5)+(N5-O5)/1000)+(AK5/10000)+(AG5/100000)),"",IF(AND(U9="",T14="",T18=""),"",SUM(AB5:AD5)+(N5-O5)/1000)+(AK5/10000)+(AG5/100000))</f>
        <v>3.9951400000000001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38" t="str">
        <f t="shared" si="0"/>
        <v>Камелија Стојческа (20)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64</v>
      </c>
      <c r="AH5" s="10">
        <f>G9+I9+K9+M9+O9+Q9+S9</f>
        <v>18</v>
      </c>
      <c r="AI5" s="10">
        <f>F14+H14+J14+L14+N14+P14+R14</f>
        <v>33</v>
      </c>
      <c r="AJ5" s="10">
        <f>F18+H18+J18+L18+N18+P18+R18</f>
        <v>13</v>
      </c>
      <c r="AK5" s="436">
        <f t="shared" si="2"/>
        <v>-25</v>
      </c>
      <c r="AL5" s="437"/>
      <c r="AM5" s="10">
        <f>AH3</f>
        <v>33</v>
      </c>
      <c r="AN5" s="10">
        <f>AI6</f>
        <v>23</v>
      </c>
      <c r="AO5" s="10">
        <f>AJ4</f>
        <v>33</v>
      </c>
      <c r="AP5" s="9">
        <f t="shared" si="3"/>
        <v>89</v>
      </c>
    </row>
    <row r="6" spans="2:47" ht="24" customHeight="1" thickBot="1">
      <c r="B6" s="235">
        <v>4</v>
      </c>
      <c r="C6" s="463" t="str">
        <f>IF(GROUPS!J7="","",GROUPS!J7)</f>
        <v>Камелија Стојческа (20)</v>
      </c>
      <c r="D6" s="463"/>
      <c r="E6" s="464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47</v>
      </c>
      <c r="Q6" s="151">
        <f>IF(AND(U10="",U14="",U17=""),"",AP6)</f>
        <v>99</v>
      </c>
      <c r="R6" s="444">
        <f>IF(ISERROR(IF(AND(U10="",U14="",U17=""),"",SUM(AB6:AD6)+(N6-O6)/1000)+(AK6/10000)+(AG6/100000)),"",IF(AND(U10="",U14="",U17=""),"",SUM(AB6:AD6)+(N6-O6)/1000)+(AK6/10000)+(AG6/100000))</f>
        <v>2.9862700000000002</v>
      </c>
      <c r="S6" s="444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47</v>
      </c>
      <c r="AH6" s="10">
        <f>G10+I10+K10+M10+O10+Q10+S10</f>
        <v>12</v>
      </c>
      <c r="AI6" s="10">
        <f>G14+I14+K14+M14+O14+Q14+S14</f>
        <v>23</v>
      </c>
      <c r="AJ6" s="10">
        <f>G17+I17+K17+M17+O17+Q17+S17</f>
        <v>12</v>
      </c>
      <c r="AK6" s="436">
        <f t="shared" si="2"/>
        <v>-52</v>
      </c>
      <c r="AL6" s="437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53">
        <f>SUM(P3:P6)</f>
        <v>298</v>
      </c>
      <c r="Q7" s="153">
        <f>SUM(Q3:Q6)</f>
        <v>298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Сара С.Стојановска (183)</v>
      </c>
      <c r="D9" s="156">
        <v>3</v>
      </c>
      <c r="E9" s="157" t="str">
        <f>IF(C5="","",VLOOKUP(D9,$B$3:$E$6,2,FALSE))</f>
        <v>Дина Кучевиќ Колевска (424)</v>
      </c>
      <c r="F9" s="158">
        <v>11</v>
      </c>
      <c r="G9" s="159">
        <v>7</v>
      </c>
      <c r="H9" s="160">
        <v>11</v>
      </c>
      <c r="I9" s="159">
        <v>5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Изабела Ковачовска (140)</v>
      </c>
      <c r="D10" s="166">
        <v>4</v>
      </c>
      <c r="E10" s="167" t="str">
        <f>IF(C6="","",VLOOKUP(D10,$B$3:$E$6,2,FALSE))</f>
        <v>Камелија Стојческа (20)</v>
      </c>
      <c r="F10" s="168">
        <v>11</v>
      </c>
      <c r="G10" s="169">
        <v>6</v>
      </c>
      <c r="H10" s="170">
        <v>11</v>
      </c>
      <c r="I10" s="169">
        <v>4</v>
      </c>
      <c r="J10" s="168">
        <v>11</v>
      </c>
      <c r="K10" s="171">
        <v>2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Сара С.Стојановска (183)</v>
      </c>
      <c r="D13" s="156">
        <v>2</v>
      </c>
      <c r="E13" s="157" t="str">
        <f>IF(C4="","",VLOOKUP(D13,$B$3:$E$6,2,FALSE))</f>
        <v>Изабела Ковачовска (140)</v>
      </c>
      <c r="F13" s="158">
        <v>9</v>
      </c>
      <c r="G13" s="159">
        <v>11</v>
      </c>
      <c r="H13" s="160">
        <v>8</v>
      </c>
      <c r="I13" s="159">
        <v>11</v>
      </c>
      <c r="J13" s="158">
        <v>5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Дина Кучевиќ Колевска (424)</v>
      </c>
      <c r="D14" s="166">
        <v>4</v>
      </c>
      <c r="E14" s="167" t="str">
        <f>IF(C6="","",VLOOKUP(D14,$B$3:$E$6,2,FALSE))</f>
        <v>Камелија Стојческа (20)</v>
      </c>
      <c r="F14" s="168">
        <v>11</v>
      </c>
      <c r="G14" s="169">
        <v>7</v>
      </c>
      <c r="H14" s="170">
        <v>11</v>
      </c>
      <c r="I14" s="169">
        <v>7</v>
      </c>
      <c r="J14" s="168">
        <v>11</v>
      </c>
      <c r="K14" s="171">
        <v>9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Сара С.Стојановска (183)</v>
      </c>
      <c r="D17" s="156">
        <v>4</v>
      </c>
      <c r="E17" s="157" t="str">
        <f>IF(C6="","",VLOOKUP(D17,$B$3:$E$6,2,FALSE))</f>
        <v>Камелија Стојческа (20)</v>
      </c>
      <c r="F17" s="158">
        <v>11</v>
      </c>
      <c r="G17" s="159">
        <v>5</v>
      </c>
      <c r="H17" s="160">
        <v>11</v>
      </c>
      <c r="I17" s="159">
        <v>3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Дина Кучевиќ Колевска (424)</v>
      </c>
      <c r="D18" s="166">
        <v>2</v>
      </c>
      <c r="E18" s="167" t="str">
        <f>IF(C4="","",VLOOKUP(D18,$B$3:$E$6,2,FALSE))</f>
        <v>Изабела Ковачовска (140)</v>
      </c>
      <c r="F18" s="168">
        <v>2</v>
      </c>
      <c r="G18" s="169">
        <v>11</v>
      </c>
      <c r="H18" s="170">
        <v>4</v>
      </c>
      <c r="I18" s="169">
        <v>11</v>
      </c>
      <c r="J18" s="168">
        <v>7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IF(GROUPS!D9="","",GROUPS!D9)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IF(GROUPS!D10="","",GROUPS!D10)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IF(GROUPS!D11="","",GROUPS!D11)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IF(GROUPS!D12="","",GROUPS!D12)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IF(GROUPS!F9="","",GROUPS!F9)</f>
        <v/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IF(GROUPS!F10="","",GROUPS!F10)</f>
        <v/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IF(GROUPS!F11="","",GROUPS!F11)</f>
        <v/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IF(GROUPS!F12="","",GROUPS!F12)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IF(GROUPS!H9="","",GROUPS!H9)</f>
        <v/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IF(GROUPS!H10="","",GROUPS!H10)</f>
        <v/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IF(GROUPS!H11="","",GROUPS!H11)</f>
        <v/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IF(GROUPS!H12="","",GROUPS!H12)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IF(GROUPS!J9="","",GROUPS!J9)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IF(GROUPS!J10="","",GROUPS!J10)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IF(GROUPS!J11="","",GROUPS!J11)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IF(GROUPS!J12="","",GROUPS!J12)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IF(GROUPS!D14="","",GROUPS!D14)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IF(GROUPS!D15="","",GROUPS!D15)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IF(GROUPS!D16="","",GROUPS!D16)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IF(GROUPS!D17="","",GROUPS!D17)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69" t="str">
        <f>IF(GROUPS!F14="","",GROUPS!F14)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IF(GROUPS!F15="","",GROUPS!F15)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IF(GROUPS!F16="","",GROUPS!F16)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IF(GROUPS!F17="","",GROUPS!F17)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IF(GROUPS!H14="","",GROUPS!H14)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IF(GROUPS!H15="","",GROUPS!H15)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IF(GROUPS!H16="","",GROUPS!H16)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IF(GROUPS!H17="","",GROUPS!H17)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IF(GROUPS!J14="","",GROUPS!J14)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IF(GROUPS!J15="","",GROUPS!J15)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IF(GROUPS!J16="","",GROUPS!J16)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IF(GROUPS!J17="","",GROUPS!J17)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69" t="str">
        <f>IF(GROUPS!D19="","",GROUPS!D19)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IF(GROUPS!D20="","",GROUPS!D20)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IF(GROUPS!D21="","",GROUPS!D21)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IF(GROUPS!D22="","",GROUPS!D22)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IF(GROUPS!F19="","",GROUPS!F19)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IF(GROUPS!F20="","",GROUPS!F20)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IF(GROUPS!F21="","",GROUPS!F21)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IF(GROUPS!F22="","",GROUPS!F22)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IF(GROUPS!H19="","",GROUPS!H19)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IF(GROUPS!H20="","",GROUPS!H20)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IF(GROUPS!H21="","",GROUPS!H21)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IF(GROUPS!H22="","",GROUPS!H22)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IF(GROUPS!J19="","",GROUPS!J19)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IF(GROUPS!J20="","",GROUPS!J20)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IF(GROUPS!J21="","",GROUPS!J21)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IF(GROUPS!J22="","",GROUPS!J22)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476" t="s">
        <v>61</v>
      </c>
      <c r="D1" s="47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275" t="s">
        <v>125</v>
      </c>
      <c r="C2" s="275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Софија Хасану (194)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Михаела Чипевска (149)</v>
      </c>
    </row>
    <row r="5" spans="2:42" ht="15.6">
      <c r="B5" s="252" t="s">
        <v>27</v>
      </c>
      <c r="C5" s="244">
        <v>3</v>
      </c>
      <c r="D5" s="245" t="str">
        <f>IF(' II'!$X$2="","",' II'!$X$2)</f>
        <v>Емилија Марковска (195)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Сара А.Стојановска (182)</v>
      </c>
    </row>
    <row r="7" spans="2:42" ht="15.6">
      <c r="B7" s="246" t="s">
        <v>29</v>
      </c>
      <c r="C7" s="247">
        <v>5</v>
      </c>
      <c r="D7" s="241" t="str">
        <f>IF(' III'!$X$2="","",' III'!$X$2)</f>
        <v>Васе Богоеска (192)</v>
      </c>
      <c r="F7" s="295">
        <v>1</v>
      </c>
      <c r="G7" s="122" t="str">
        <f>IF(F7="","",VLOOKUP(F7,$C$3:$D$8,2,FALSE))</f>
        <v>Софија Хасану (194)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>Сара Чипевска (148)</v>
      </c>
      <c r="O8" s="294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>
        <v>1</v>
      </c>
      <c r="D12" s="358" t="s">
        <v>605</v>
      </c>
      <c r="P12" s="102"/>
      <c r="AN12" s="61"/>
    </row>
    <row r="13" spans="2:42" ht="15.6">
      <c r="B13" s="78"/>
      <c r="C13" s="78">
        <v>3</v>
      </c>
      <c r="D13" s="358" t="s">
        <v>606</v>
      </c>
      <c r="P13" s="102"/>
      <c r="Q13" s="121" t="str">
        <f>G7</f>
        <v>Софија Хасану (194)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478" t="str">
        <f>IF(AJ25="","",IF(AJ25&gt;AJ26,AB25,AB26))</f>
        <v/>
      </c>
    </row>
    <row r="16" spans="2:42" ht="15.6">
      <c r="C16" s="78"/>
      <c r="D16" s="74"/>
      <c r="P16" s="102"/>
      <c r="Y16" s="106"/>
      <c r="AM16" s="478" t="str">
        <f>IF(AJ25="","",IF(AJ25&lt;AJ26,AB25,AB26))</f>
        <v/>
      </c>
      <c r="AN16" s="478"/>
      <c r="AO16" s="479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478"/>
      <c r="AN17" s="478"/>
      <c r="AO17" s="479"/>
      <c r="AP17" s="42"/>
    </row>
    <row r="18" spans="3:42" ht="15.6">
      <c r="C18" s="78"/>
      <c r="D18" s="74"/>
      <c r="P18" s="102"/>
      <c r="Y18" s="106"/>
      <c r="AJ18" s="34"/>
      <c r="AM18" s="478"/>
      <c r="AO18" s="479"/>
    </row>
    <row r="19" spans="3:42" ht="16.2" thickBot="1">
      <c r="C19" s="78"/>
      <c r="D19" s="74"/>
      <c r="F19" s="295">
        <v>4</v>
      </c>
      <c r="G19" s="122" t="str">
        <f>IF(F19="","",VLOOKUP(F19,$C$3:$D$8,2,FALSE))</f>
        <v>Сара А.Стојановска (182)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0" t="str">
        <f>IF(AJ25=AJ26,"",IF(OR(AJ34&gt;AJ35,AJ34&lt;AJ35),"",AB35))</f>
        <v/>
      </c>
    </row>
    <row r="20" spans="3:42" ht="16.2" thickBot="1">
      <c r="C20" s="78"/>
      <c r="D20" s="74"/>
      <c r="F20" s="295">
        <v>6</v>
      </c>
      <c r="G20" s="122" t="str">
        <f>IF(F20="","",VLOOKUP(F20,$C$3:$D$8,2,FALSE))</f>
        <v>Сара Чипевска (148)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2" t="s">
        <v>58</v>
      </c>
      <c r="AO20" s="480"/>
    </row>
    <row r="21" spans="3:42" ht="16.2" thickBot="1">
      <c r="C21" s="78"/>
      <c r="D21" s="74"/>
      <c r="Y21" s="106"/>
      <c r="AK21" s="49"/>
      <c r="AL21" s="49"/>
      <c r="AM21" s="485" t="s">
        <v>59</v>
      </c>
      <c r="AN21" s="483"/>
      <c r="AO21" s="481"/>
      <c r="AP21" s="42"/>
    </row>
    <row r="22" spans="3:42" ht="15.6">
      <c r="C22" s="78"/>
      <c r="D22" s="74"/>
      <c r="Y22" s="106"/>
      <c r="AK22" s="49"/>
      <c r="AL22" s="49"/>
      <c r="AM22" s="486"/>
      <c r="AN22" s="483"/>
      <c r="AO22" s="488" t="s">
        <v>60</v>
      </c>
    </row>
    <row r="23" spans="3:42" ht="16.2" thickBot="1">
      <c r="C23" s="78"/>
      <c r="D23" s="74"/>
      <c r="Y23" s="106"/>
      <c r="AK23" s="49"/>
      <c r="AL23" s="49"/>
      <c r="AM23" s="487"/>
      <c r="AN23" s="484"/>
      <c r="AO23" s="489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3:42" ht="15.6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/>
      </c>
      <c r="AO28" s="494"/>
      <c r="AP28" s="494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495" t="str">
        <f>IF(AJ25="","",IF(AJ25&lt;AJ26,AB25,AB26))</f>
        <v/>
      </c>
      <c r="AO29" s="495"/>
      <c r="AP29" s="495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/>
      </c>
      <c r="AO30" s="496"/>
      <c r="AP30" s="496"/>
    </row>
    <row r="31" spans="3:42" ht="15.6">
      <c r="C31" s="73"/>
      <c r="D31" s="74"/>
      <c r="E31" s="48"/>
      <c r="F31" s="295">
        <v>5</v>
      </c>
      <c r="G31" s="122" t="str">
        <f>IF(F31="","",VLOOKUP(F31,$C$3:$D$8,2,FALSE))</f>
        <v>Васе Богоеска (192)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/>
      </c>
      <c r="AO31" s="496"/>
      <c r="AP31" s="496"/>
    </row>
    <row r="32" spans="3:42" ht="15.6">
      <c r="C32" s="73"/>
      <c r="D32" s="74"/>
      <c r="E32" s="48"/>
      <c r="F32" s="295">
        <v>2</v>
      </c>
      <c r="G32" s="122" t="str">
        <f>IF(F32="","",VLOOKUP(F32,$C$3:$D$8,2,FALSE))</f>
        <v>Михаела Чипевска (149)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/>
      </c>
      <c r="AO32" s="497"/>
      <c r="AP32" s="497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7" t="str">
        <f>IF(O19="","",IF(O19&lt;O20,G19,G20))</f>
        <v/>
      </c>
      <c r="AO33" s="497"/>
      <c r="AP33" s="497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/>
      </c>
      <c r="AO34" s="497"/>
      <c r="AP34" s="49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8" t="str">
        <f>IF(O43="","",IF(O43&lt;O44,G43,G44))</f>
        <v/>
      </c>
      <c r="AO35" s="498"/>
      <c r="AP35" s="498"/>
    </row>
    <row r="36" spans="3:42">
      <c r="P36" s="102"/>
      <c r="Y36" s="107"/>
      <c r="AK36" s="49"/>
      <c r="AL36" s="190"/>
      <c r="AM36" s="191"/>
      <c r="AN36" s="499"/>
      <c r="AO36" s="499"/>
      <c r="AP36" s="499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G44</f>
        <v>Емилија Марковска (195)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>
      <c r="C41" s="42"/>
      <c r="D41" s="42"/>
      <c r="O41" s="34"/>
      <c r="P41" s="102"/>
      <c r="AK41" s="49"/>
      <c r="AL41" s="189"/>
      <c r="AM41" s="75"/>
      <c r="AN41" s="490"/>
      <c r="AO41" s="490"/>
      <c r="AP41" s="490"/>
    </row>
    <row r="42" spans="3:42">
      <c r="E42" s="48"/>
      <c r="O42" s="34"/>
      <c r="P42" s="102"/>
      <c r="AK42" s="49"/>
      <c r="AL42" s="189"/>
      <c r="AM42" s="75"/>
      <c r="AN42" s="490"/>
      <c r="AO42" s="490"/>
      <c r="AP42" s="490"/>
    </row>
    <row r="43" spans="3:42">
      <c r="E43" s="48"/>
      <c r="O43" s="296"/>
      <c r="AK43" s="49"/>
      <c r="AL43" s="189"/>
      <c r="AM43" s="75"/>
      <c r="AN43" s="490"/>
      <c r="AO43" s="490"/>
      <c r="AP43" s="490"/>
    </row>
    <row r="44" spans="3:42">
      <c r="E44" s="48"/>
      <c r="F44" s="295">
        <v>3</v>
      </c>
      <c r="G44" s="122" t="str">
        <f>IF(F44="","",VLOOKUP(F44,$C$3:$D$8,2,FALSE))</f>
        <v>Емилија Марковска (195)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0"/>
      <c r="AO50" s="490"/>
      <c r="AP50" s="490"/>
    </row>
    <row r="51" spans="3:42">
      <c r="AM51" s="75"/>
      <c r="AN51" s="490"/>
      <c r="AO51" s="490"/>
      <c r="AP51" s="490"/>
    </row>
    <row r="52" spans="3:42">
      <c r="AM52" s="75"/>
      <c r="AN52" s="490"/>
      <c r="AO52" s="490"/>
      <c r="AP52" s="490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tabSelected="1" topLeftCell="M14" workbookViewId="0">
      <selection activeCell="AG26" sqref="A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500" t="s">
        <v>61</v>
      </c>
      <c r="D1" s="47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275" t="s">
        <v>125</v>
      </c>
      <c r="C2" s="275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Софија Хасану (194)</v>
      </c>
    </row>
    <row r="4" spans="2:47" ht="16.2" thickBot="1">
      <c r="B4" s="64" t="s">
        <v>55</v>
      </c>
      <c r="C4" s="64">
        <v>2</v>
      </c>
      <c r="D4" s="26" t="str">
        <f>IF(' I'!$X$3="","",' I'!$X$3)</f>
        <v>Михаела Чипевска (149)</v>
      </c>
    </row>
    <row r="5" spans="2:47" ht="15.6">
      <c r="B5" s="64" t="s">
        <v>27</v>
      </c>
      <c r="C5" s="64">
        <v>3</v>
      </c>
      <c r="D5" s="29" t="str">
        <f>IF(' II'!$X$2="","",' II'!$X$2)</f>
        <v>Емилија Марковска (195)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Сара А.Стојановска (182)</v>
      </c>
    </row>
    <row r="7" spans="2:47" ht="15.6">
      <c r="B7" s="64" t="s">
        <v>29</v>
      </c>
      <c r="C7" s="64">
        <v>5</v>
      </c>
      <c r="D7" s="25" t="str">
        <f>IF(' III'!$X$2="","",' III'!$X$2)</f>
        <v>Васе Богоеска (192)</v>
      </c>
      <c r="F7" s="357">
        <v>1</v>
      </c>
      <c r="G7" s="177" t="str">
        <f>IF(F7="","",VLOOKUP(F7,$C$3:$D$10,2,FALSE))</f>
        <v>Софија Хасану (194)</v>
      </c>
      <c r="H7" s="101">
        <v>7</v>
      </c>
      <c r="I7" s="101">
        <v>11</v>
      </c>
      <c r="J7" s="101">
        <v>11</v>
      </c>
      <c r="K7" s="101">
        <v>11</v>
      </c>
      <c r="L7" s="101"/>
      <c r="M7" s="101"/>
      <c r="N7" s="101"/>
      <c r="O7" s="19">
        <f>IF(H7="","",SUMPRODUCT(--(H7:N7&gt;H8:N8)))</f>
        <v>3</v>
      </c>
    </row>
    <row r="8" spans="2:47" ht="16.2" thickBot="1">
      <c r="B8" s="64" t="s">
        <v>53</v>
      </c>
      <c r="C8" s="64">
        <v>6</v>
      </c>
      <c r="D8" s="26" t="str">
        <f>IF(' III'!$X$3="","",' III'!$X$3)</f>
        <v>Сара Чипевска (148)</v>
      </c>
      <c r="F8" s="357">
        <v>4</v>
      </c>
      <c r="G8" s="177" t="str">
        <f>IF(F8="","",VLOOKUP(F8,$C$3:$D$10,2,FALSE))</f>
        <v>Сара А.Стојановска (182)</v>
      </c>
      <c r="H8" s="101">
        <v>11</v>
      </c>
      <c r="I8" s="101">
        <v>4</v>
      </c>
      <c r="J8" s="101">
        <v>8</v>
      </c>
      <c r="K8" s="101">
        <v>4</v>
      </c>
      <c r="L8" s="101"/>
      <c r="M8" s="101"/>
      <c r="N8" s="101"/>
      <c r="O8" s="19">
        <f>IF(H7="","",SUMPRODUCT(--(H7:N7&lt;H8:N8)))</f>
        <v>1</v>
      </c>
    </row>
    <row r="9" spans="2:47" ht="15.6">
      <c r="B9" s="64" t="s">
        <v>30</v>
      </c>
      <c r="C9" s="64">
        <v>7</v>
      </c>
      <c r="D9" s="29" t="str">
        <f>IF(IV!$X$2="","",IV!$X$2)</f>
        <v>Изабела Ковачовска (140)</v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Софија Хасану (194)</v>
      </c>
      <c r="R13" s="101">
        <v>11</v>
      </c>
      <c r="S13" s="101">
        <v>12</v>
      </c>
      <c r="T13" s="101">
        <v>11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>
        <v>1</v>
      </c>
      <c r="D14" s="358" t="s">
        <v>605</v>
      </c>
      <c r="P14" s="108"/>
      <c r="Q14" s="121" t="str">
        <f>IF(O19="","",IF(O19&gt;O20,G19,G20))</f>
        <v>Изабела Ковачовска (140)</v>
      </c>
      <c r="R14" s="101">
        <v>9</v>
      </c>
      <c r="S14" s="101">
        <v>10</v>
      </c>
      <c r="T14" s="101">
        <v>1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7" ht="15.6">
      <c r="B15" s="78"/>
      <c r="C15" s="78">
        <v>3</v>
      </c>
      <c r="D15" s="358" t="s">
        <v>606</v>
      </c>
      <c r="P15" s="102"/>
      <c r="Y15" s="105"/>
      <c r="AN15" s="478" t="str">
        <f>IF(AJ25="","",IF(AJ25&gt;AJ26,AB25,AB26))</f>
        <v>Софија Хасану (194)</v>
      </c>
    </row>
    <row r="16" spans="2:47" ht="15.6">
      <c r="B16" s="78"/>
      <c r="C16" s="78">
        <v>5</v>
      </c>
      <c r="D16" s="358" t="s">
        <v>607</v>
      </c>
      <c r="P16" s="102"/>
      <c r="Y16" s="106"/>
      <c r="AM16" s="478" t="str">
        <f>IF(AJ25="","",IF(AJ25&lt;AJ26,AB25,AB26))</f>
        <v>Сара С.Стојановска (183)</v>
      </c>
      <c r="AN16" s="478"/>
      <c r="AO16" s="479" t="str">
        <f>IF(AJ25=AJ26,"",IF(AJ34=AJ35,AB34,IF(AJ34&gt;AJ35,AB34,AB35)))</f>
        <v>Изабела Ковачовска (140)</v>
      </c>
    </row>
    <row r="17" spans="1:42" s="42" customFormat="1" ht="15.6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8"/>
      <c r="AN17" s="478"/>
      <c r="AO17" s="479"/>
    </row>
    <row r="18" spans="1:42" ht="15.6">
      <c r="B18" s="78"/>
      <c r="C18" s="78"/>
      <c r="D18" s="74"/>
      <c r="P18" s="102"/>
      <c r="Y18" s="106"/>
      <c r="AJ18" s="34"/>
      <c r="AM18" s="478"/>
      <c r="AO18" s="479"/>
    </row>
    <row r="19" spans="1:42" ht="16.2" thickBot="1">
      <c r="A19" s="49"/>
      <c r="B19" s="49"/>
      <c r="C19" s="78"/>
      <c r="D19" s="74"/>
      <c r="F19" s="357">
        <v>6</v>
      </c>
      <c r="G19" s="177" t="str">
        <f>IF(F19="","",VLOOKUP(F19,$C$3:$D$10,2,FALSE))</f>
        <v>Сара Чипевска (148)</v>
      </c>
      <c r="H19" s="101">
        <v>7</v>
      </c>
      <c r="I19" s="101">
        <v>13</v>
      </c>
      <c r="J19" s="101">
        <v>4</v>
      </c>
      <c r="K19" s="101"/>
      <c r="L19" s="101"/>
      <c r="M19" s="101"/>
      <c r="N19" s="101"/>
      <c r="O19" s="19">
        <f>IF(H19="","",SUMPRODUCT(--(H19:N19&gt;H20:N20)))</f>
        <v>0</v>
      </c>
      <c r="Y19" s="106"/>
      <c r="AK19" s="49"/>
      <c r="AL19" s="49"/>
      <c r="AO19" s="480" t="str">
        <f>IF(AJ25=AJ26,"",IF(OR(AJ34&gt;AJ35,AJ34&lt;AJ35),"",AB35))</f>
        <v>Емилија Марковска (195)</v>
      </c>
    </row>
    <row r="20" spans="1:42" ht="16.2" thickBot="1">
      <c r="A20" s="49"/>
      <c r="B20" s="49"/>
      <c r="C20" s="78"/>
      <c r="D20" s="352">
        <v>5.7</v>
      </c>
      <c r="F20" s="357">
        <v>7</v>
      </c>
      <c r="G20" s="177" t="str">
        <f>IF(F20="","",VLOOKUP(F20,$C$3:$D$10,2,FALSE))</f>
        <v>Изабела Ковачовска (140)</v>
      </c>
      <c r="H20" s="101">
        <v>11</v>
      </c>
      <c r="I20" s="101">
        <v>15</v>
      </c>
      <c r="J20" s="101">
        <v>11</v>
      </c>
      <c r="K20" s="101"/>
      <c r="L20" s="101"/>
      <c r="M20" s="101"/>
      <c r="N20" s="101"/>
      <c r="O20" s="19">
        <f>IF(H19="","",SUMPRODUCT(--(H19:N19&lt;H20:N20)))</f>
        <v>3</v>
      </c>
      <c r="Y20" s="106"/>
      <c r="AK20" s="49"/>
      <c r="AL20" s="49"/>
      <c r="AN20" s="482" t="s">
        <v>58</v>
      </c>
      <c r="AO20" s="480"/>
    </row>
    <row r="21" spans="1:42" s="42" customFormat="1" ht="16.2" customHeight="1" thickBot="1">
      <c r="A21" s="49"/>
      <c r="B21" s="49"/>
      <c r="C21" s="501" t="s">
        <v>609</v>
      </c>
      <c r="D21" s="501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5" t="s">
        <v>59</v>
      </c>
      <c r="AN21" s="483"/>
      <c r="AO21" s="481"/>
    </row>
    <row r="22" spans="1:42" ht="15.6" customHeight="1">
      <c r="A22" s="49"/>
      <c r="B22" s="49"/>
      <c r="C22" s="501"/>
      <c r="D22" s="501"/>
      <c r="Y22" s="106"/>
      <c r="AK22" s="49"/>
      <c r="AL22" s="49"/>
      <c r="AM22" s="486"/>
      <c r="AN22" s="483"/>
      <c r="AO22" s="488" t="s">
        <v>60</v>
      </c>
    </row>
    <row r="23" spans="1:42" ht="16.2" customHeight="1" thickBot="1">
      <c r="A23" s="49"/>
      <c r="B23" s="49"/>
      <c r="C23" s="501"/>
      <c r="D23" s="501"/>
      <c r="Y23" s="106"/>
      <c r="AK23" s="49"/>
      <c r="AL23" s="49"/>
      <c r="AM23" s="487"/>
      <c r="AN23" s="484"/>
      <c r="AO23" s="489"/>
    </row>
    <row r="24" spans="1:42" ht="15.6" customHeight="1">
      <c r="A24" s="49"/>
      <c r="B24" s="49"/>
      <c r="C24" s="501"/>
      <c r="D24" s="501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Софија Хасану (194)</v>
      </c>
      <c r="AC25" s="101">
        <v>12</v>
      </c>
      <c r="AD25" s="101">
        <v>9</v>
      </c>
      <c r="AE25" s="101">
        <v>11</v>
      </c>
      <c r="AF25" s="101">
        <v>11</v>
      </c>
      <c r="AG25" s="101"/>
      <c r="AH25" s="101"/>
      <c r="AI25" s="101"/>
      <c r="AJ25" s="19">
        <f>IF(AC25="","",SUMPRODUCT(--(AC25:AI25&gt;AC26:AI26)))</f>
        <v>3</v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Сара С.Стојановска (183)</v>
      </c>
      <c r="AC26" s="101">
        <v>10</v>
      </c>
      <c r="AD26" s="101">
        <v>11</v>
      </c>
      <c r="AE26" s="101">
        <v>4</v>
      </c>
      <c r="AF26" s="101">
        <v>5</v>
      </c>
      <c r="AG26" s="101"/>
      <c r="AH26" s="101"/>
      <c r="AI26" s="101"/>
      <c r="AJ26" s="19">
        <f>IF(AC25="","",SUMPRODUCT(--(AC25:AI25&lt;AC26:AI26)))</f>
        <v>1</v>
      </c>
      <c r="AK26" s="49"/>
      <c r="AL26" s="49"/>
    </row>
    <row r="27" spans="1:42" ht="15.6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1:42" ht="15.6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>Софија Хасану (194)</v>
      </c>
      <c r="AO28" s="494"/>
      <c r="AP28" s="494"/>
    </row>
    <row r="29" spans="1:42" s="42" customFormat="1" ht="15.6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5" t="str">
        <f>IF(AJ25="","",IF(AJ25&lt;AJ26,AB25,AB26))</f>
        <v>Сара С.Стојановска (183)</v>
      </c>
      <c r="AO29" s="495"/>
      <c r="AP29" s="495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>Изабела Ковачовска (140)</v>
      </c>
      <c r="AO30" s="496"/>
      <c r="AP30" s="496"/>
    </row>
    <row r="31" spans="1:42" ht="15.6">
      <c r="C31" s="73"/>
      <c r="D31" s="352">
        <v>5.7</v>
      </c>
      <c r="F31" s="357">
        <v>5</v>
      </c>
      <c r="G31" s="177" t="str">
        <f>IF(F31="","",VLOOKUP(F31,$C$3:$D$10,2,FALSE))</f>
        <v>Васе Богоеска (192)</v>
      </c>
      <c r="H31" s="101">
        <v>9</v>
      </c>
      <c r="I31" s="101">
        <v>8</v>
      </c>
      <c r="J31" s="101">
        <v>11</v>
      </c>
      <c r="K31" s="101">
        <v>5</v>
      </c>
      <c r="L31" s="101"/>
      <c r="M31" s="101"/>
      <c r="N31" s="101"/>
      <c r="O31" s="19">
        <f>IF(H31="","",SUMPRODUCT(--(H31:N31&gt;H32:N32)))</f>
        <v>1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>Емилија Марковска (195)</v>
      </c>
      <c r="AO31" s="496"/>
      <c r="AP31" s="496"/>
    </row>
    <row r="32" spans="1:42" ht="15.6">
      <c r="C32" s="73"/>
      <c r="D32" s="74"/>
      <c r="F32" s="357">
        <v>8</v>
      </c>
      <c r="G32" s="177" t="str">
        <f>IF(F32="","",VLOOKUP(F32,$C$3:$D$10,2,FALSE))</f>
        <v>Сара С.Стојановска (183)</v>
      </c>
      <c r="H32" s="101">
        <v>11</v>
      </c>
      <c r="I32" s="101">
        <v>11</v>
      </c>
      <c r="J32" s="101">
        <v>7</v>
      </c>
      <c r="K32" s="101">
        <v>11</v>
      </c>
      <c r="L32" s="101"/>
      <c r="M32" s="101"/>
      <c r="N32" s="101"/>
      <c r="O32" s="19">
        <f>IF(H31="","",SUMPRODUCT(--(H31:N31&lt;H32:N32)))</f>
        <v>3</v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>Сара А.Стојановска (182)</v>
      </c>
      <c r="AO32" s="497"/>
      <c r="AP32" s="497"/>
    </row>
    <row r="33" spans="3:42" s="42" customFormat="1" ht="15.6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7" t="str">
        <f>IF(O19="","",IF(O19&lt;O20,G19,G20))</f>
        <v>Сара Чипевска (148)</v>
      </c>
      <c r="AO33" s="497"/>
      <c r="AP33" s="497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>Изабела Ковачовска (140)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>Васе Богоеска (192)</v>
      </c>
      <c r="AO34" s="497"/>
      <c r="AP34" s="497"/>
    </row>
    <row r="35" spans="3:42">
      <c r="P35" s="102"/>
      <c r="Y35" s="106"/>
      <c r="AB35" s="124" t="str">
        <f>IF(Y37="","",IF(Y37&lt;Y38,Q37,Q38))</f>
        <v>Емилија Марковска (195)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7" t="str">
        <f>IF(O43="","",IF(O43&lt;O44,G43,G44))</f>
        <v>Михаела Чипевска (149)</v>
      </c>
      <c r="AO35" s="497"/>
      <c r="AP35" s="497"/>
    </row>
    <row r="36" spans="3:42">
      <c r="P36" s="102"/>
      <c r="Y36" s="107"/>
      <c r="AK36" s="49"/>
      <c r="AL36" s="189"/>
      <c r="AM36" s="75"/>
      <c r="AN36" s="490"/>
      <c r="AO36" s="490"/>
      <c r="AP36" s="490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Сара С.Стојановска (183)</v>
      </c>
      <c r="R37" s="101">
        <v>11</v>
      </c>
      <c r="S37" s="101">
        <v>11</v>
      </c>
      <c r="T37" s="101">
        <v>11</v>
      </c>
      <c r="U37" s="101"/>
      <c r="V37" s="101"/>
      <c r="W37" s="101"/>
      <c r="X37" s="101"/>
      <c r="Y37" s="19">
        <f>IF(R37="","",SUMPRODUCT(--(R37:X37&gt;R38:X38)))</f>
        <v>3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IF(O43="","",IF(O43&gt;O44,G43,G44))</f>
        <v>Емилија Марковска (195)</v>
      </c>
      <c r="R38" s="101">
        <v>8</v>
      </c>
      <c r="S38" s="101">
        <v>3</v>
      </c>
      <c r="T38" s="101">
        <v>7</v>
      </c>
      <c r="U38" s="101"/>
      <c r="V38" s="101"/>
      <c r="W38" s="101"/>
      <c r="X38" s="101"/>
      <c r="Y38" s="19">
        <f>IF(R37="","",SUMPRODUCT(--(R37:X37&lt;R38:X38)))</f>
        <v>0</v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0"/>
      <c r="AO41" s="490"/>
      <c r="AP41" s="490"/>
    </row>
    <row r="42" spans="3:42">
      <c r="O42" s="34"/>
      <c r="P42" s="102"/>
      <c r="AK42" s="49"/>
      <c r="AL42" s="189"/>
      <c r="AM42" s="75"/>
      <c r="AN42" s="490"/>
      <c r="AO42" s="490"/>
      <c r="AP42" s="490"/>
    </row>
    <row r="43" spans="3:42">
      <c r="F43" s="357">
        <v>2</v>
      </c>
      <c r="G43" s="177" t="str">
        <f>IF(F43="","",VLOOKUP(F43,$C$3:$D$10,2,FALSE))</f>
        <v>Михаела Чипевска (149)</v>
      </c>
      <c r="H43" s="101">
        <v>11</v>
      </c>
      <c r="I43" s="101">
        <v>4</v>
      </c>
      <c r="J43" s="101">
        <v>9</v>
      </c>
      <c r="K43" s="101">
        <v>11</v>
      </c>
      <c r="L43" s="101">
        <v>7</v>
      </c>
      <c r="M43" s="101"/>
      <c r="N43" s="101"/>
      <c r="O43" s="19">
        <f>IF(H43="","",SUMPRODUCT(--(H43:N43&gt;H44:N44)))</f>
        <v>2</v>
      </c>
      <c r="AK43" s="49"/>
      <c r="AL43" s="189"/>
      <c r="AM43" s="75"/>
      <c r="AN43" s="490"/>
      <c r="AO43" s="490"/>
      <c r="AP43" s="490"/>
    </row>
    <row r="44" spans="3:42">
      <c r="F44" s="357">
        <v>3</v>
      </c>
      <c r="G44" s="177" t="str">
        <f>IF(F44="","",VLOOKUP(F44,$C$3:$D$10,2,FALSE))</f>
        <v>Емилија Марковска (195)</v>
      </c>
      <c r="H44" s="101">
        <v>6</v>
      </c>
      <c r="I44" s="101">
        <v>11</v>
      </c>
      <c r="J44" s="101">
        <v>11</v>
      </c>
      <c r="K44" s="101">
        <v>9</v>
      </c>
      <c r="L44" s="101">
        <v>11</v>
      </c>
      <c r="M44" s="101"/>
      <c r="N44" s="101"/>
      <c r="O44" s="19">
        <f>IF(H43="","",SUMPRODUCT(--(H43:N43&lt;H44:N44)))</f>
        <v>3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0"/>
      <c r="AO50" s="490"/>
      <c r="AP50" s="490"/>
    </row>
    <row r="51" spans="6:42">
      <c r="AM51" s="75"/>
      <c r="AN51" s="490"/>
      <c r="AO51" s="490"/>
      <c r="AP51" s="490"/>
    </row>
    <row r="52" spans="6:42">
      <c r="AM52" s="75"/>
      <c r="AN52" s="490"/>
      <c r="AO52" s="490"/>
      <c r="AP52" s="490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opLeftCell="A16" workbookViewId="0">
      <selection activeCell="D31" sqref="D31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476" t="s">
        <v>61</v>
      </c>
      <c r="D1" s="47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275" t="s">
        <v>125</v>
      </c>
      <c r="C2" s="275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Софија Хасану (194)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Михаела Чипевска (149)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Емилија Марковска (195)</v>
      </c>
      <c r="F5" s="181">
        <v>1</v>
      </c>
      <c r="G5" s="182" t="str">
        <f>IF(F5="","",VLOOKUP(F5,$C$3:$D$18,2,FALSE))</f>
        <v>Софија Хасану (194)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Сара А.Стојановска (182)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>Васе Богоеска (192)</v>
      </c>
      <c r="F7" s="179"/>
      <c r="P7" s="102"/>
      <c r="Q7" s="122" t="str">
        <f>G5</f>
        <v>Софија Хасану (194)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>Сара Чипевска (148)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>Изабела Ковачовска (140)</v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>Сара С.Стојановска (183)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478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8" t="str">
        <f>IF(AT25="","",IF(AT25&lt;AT26,AL25,AL26))</f>
        <v/>
      </c>
      <c r="AX16" s="478"/>
      <c r="AY16" s="479" t="str">
        <f>IF(AT25=AT26,"",IF(AT34=AT35,AL34,IF(AT34&gt;AT35,AL34,AL35)))</f>
        <v/>
      </c>
    </row>
    <row r="17" spans="3:52" ht="15.6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8"/>
      <c r="AX17" s="478"/>
      <c r="AY17" s="479"/>
      <c r="AZ17" s="42"/>
    </row>
    <row r="18" spans="3:52" ht="15.6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78"/>
      <c r="AY18" s="479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0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2" t="s">
        <v>58</v>
      </c>
      <c r="AY20" s="480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505" t="s">
        <v>59</v>
      </c>
      <c r="AX21" s="503"/>
      <c r="AY21" s="481"/>
      <c r="AZ21" s="42"/>
    </row>
    <row r="22" spans="3:52" ht="15.6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06"/>
      <c r="AX22" s="503"/>
      <c r="AY22" s="508" t="s">
        <v>60</v>
      </c>
    </row>
    <row r="23" spans="3:52" ht="16.2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7"/>
      <c r="AX23" s="504"/>
      <c r="AY23" s="509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0" t="str">
        <f>IF(AT25="","",IF(AT25&gt;AT26,AL25,AL26))</f>
        <v/>
      </c>
      <c r="AY28" s="510"/>
      <c r="AZ28" s="510"/>
    </row>
    <row r="29" spans="3:52" ht="15.6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5" t="str">
        <f>IF(AT25="","",IF(AT25&lt;AT26,AL25,AL26))</f>
        <v/>
      </c>
      <c r="AY29" s="495"/>
      <c r="AZ29" s="495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/>
      </c>
      <c r="AY30" s="496"/>
      <c r="AZ30" s="496"/>
    </row>
    <row r="31" spans="3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/>
      </c>
      <c r="AY31" s="496"/>
      <c r="AZ31" s="496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/>
      </c>
      <c r="AY32" s="497"/>
      <c r="AZ32" s="497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7" t="str">
        <f>IF(Y19="","",IF(Y19&lt;Y20,Q19,Q20))</f>
        <v/>
      </c>
      <c r="AY33" s="497"/>
      <c r="AZ33" s="497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/>
      </c>
      <c r="AY34" s="497"/>
      <c r="AZ34" s="497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8" t="str">
        <f>IF(Y43="","",IF(Y43&lt;Y44,Q43,Q44))</f>
        <v/>
      </c>
      <c r="AY35" s="498"/>
      <c r="AZ35" s="498"/>
    </row>
    <row r="36" spans="3:52">
      <c r="F36" s="179"/>
      <c r="Z36" s="102"/>
      <c r="AI36" s="107"/>
      <c r="AU36" s="49"/>
      <c r="AV36" s="190"/>
      <c r="AW36" s="191"/>
      <c r="AX36" s="499"/>
      <c r="AY36" s="499"/>
      <c r="AZ36" s="499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0"/>
      <c r="AY37" s="490"/>
      <c r="AZ37" s="49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0"/>
      <c r="AY38" s="490"/>
      <c r="AZ38" s="490"/>
    </row>
    <row r="39" spans="3:52">
      <c r="F39" s="179"/>
      <c r="Z39" s="102"/>
      <c r="AU39" s="49"/>
      <c r="AV39" s="189"/>
      <c r="AW39" s="75"/>
      <c r="AX39" s="490"/>
      <c r="AY39" s="490"/>
      <c r="AZ39" s="490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0"/>
      <c r="AY40" s="490"/>
      <c r="AZ40" s="490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0"/>
      <c r="AY41" s="490"/>
      <c r="AZ41" s="490"/>
    </row>
    <row r="42" spans="3:52" ht="15.6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90"/>
      <c r="AY42" s="490"/>
      <c r="AZ42" s="490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0"/>
      <c r="AY43" s="490"/>
      <c r="AZ43" s="49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Емилија Марковска (195)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0"/>
      <c r="AY50" s="490"/>
      <c r="AZ50" s="490"/>
    </row>
    <row r="51" spans="3:52">
      <c r="AW51" s="75"/>
      <c r="AX51" s="490"/>
      <c r="AY51" s="490"/>
      <c r="AZ51" s="490"/>
    </row>
    <row r="52" spans="3:52">
      <c r="AW52" s="75"/>
      <c r="AX52" s="490"/>
      <c r="AY52" s="490"/>
      <c r="AZ52" s="49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500" t="s">
        <v>61</v>
      </c>
      <c r="D1" s="47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275" t="s">
        <v>125</v>
      </c>
      <c r="C2" s="275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Софија Хасану (194)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Михаела Чипевска (149)</v>
      </c>
      <c r="E4">
        <v>1</v>
      </c>
      <c r="F4" s="178">
        <v>1</v>
      </c>
      <c r="G4" s="177" t="str">
        <f>IF(F4="","",VLOOKUP(F4,$C$3:$D$18,2,FALSE))</f>
        <v>Софија Хасану (194)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Емилија Марковска (195)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Сара А.Стојановска (182)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>Васе Богоеска (192)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>Сара Чипевска (148)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>Изабела Ковачовска (140)</v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>Сара С.Стојановска (183)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8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8" t="str">
        <f>IF(AT25="","",IF(AT25&lt;AT26,AL25,AL26))</f>
        <v/>
      </c>
      <c r="AX16" s="478"/>
      <c r="AY16" s="479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8"/>
      <c r="AX17" s="478"/>
      <c r="AY17" s="479"/>
    </row>
    <row r="18" spans="1:52" ht="16.2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8"/>
      <c r="AY18" s="479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0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2" t="s">
        <v>58</v>
      </c>
      <c r="AY20" s="480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1" t="s">
        <v>59</v>
      </c>
      <c r="AX21" s="503"/>
      <c r="AY21" s="481"/>
    </row>
    <row r="22" spans="1:52" ht="15.6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2"/>
      <c r="AX22" s="503"/>
      <c r="AY22" s="508" t="s">
        <v>60</v>
      </c>
    </row>
    <row r="23" spans="1:52" ht="16.2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3"/>
      <c r="AX23" s="504"/>
      <c r="AY23" s="509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1:52" ht="15.6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4" t="str">
        <f>IF(AT25="","",IF(AT25&gt;AT26,AL25,AL26))</f>
        <v/>
      </c>
      <c r="AY28" s="494"/>
      <c r="AZ28" s="494"/>
    </row>
    <row r="29" spans="1:52" s="42" customFormat="1" ht="15.6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5" t="str">
        <f>IF(AT25="","",IF(AT25&lt;AT26,AL25,AL26))</f>
        <v/>
      </c>
      <c r="AY29" s="495"/>
      <c r="AZ29" s="495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/>
      </c>
      <c r="AY30" s="496"/>
      <c r="AZ30" s="496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/>
      </c>
      <c r="AY31" s="496"/>
      <c r="AZ31" s="496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/>
      </c>
      <c r="AY32" s="497"/>
      <c r="AZ32" s="497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7" t="str">
        <f>IF(Y19="","",IF(Y19&lt;Y20,Q19,Q20))</f>
        <v/>
      </c>
      <c r="AY33" s="497"/>
      <c r="AZ33" s="497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/>
      </c>
      <c r="AY34" s="497"/>
      <c r="AZ34" s="497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7" t="str">
        <f>IF(Y43="","",IF(Y43&lt;Y44,Q43,Q44))</f>
        <v/>
      </c>
      <c r="AY35" s="497"/>
      <c r="AZ35" s="497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4" t="str">
        <f>IF(O4="","",IF(O4&lt;O5,G4,G5))</f>
        <v/>
      </c>
      <c r="AY36" s="514"/>
      <c r="AZ36" s="514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4" t="str">
        <f>IF(O10="","",IF(O10&lt;O11,G10,G11))</f>
        <v/>
      </c>
      <c r="AY37" s="514"/>
      <c r="AZ37" s="51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4" t="str">
        <f>IF(O16="","",IF(O16&lt;O17,G16,G17))</f>
        <v/>
      </c>
      <c r="AY38" s="514"/>
      <c r="AZ38" s="514"/>
    </row>
    <row r="39" spans="3:52">
      <c r="F39" s="179"/>
      <c r="Z39" s="102"/>
      <c r="AU39" s="49"/>
      <c r="AV39" s="118">
        <v>9</v>
      </c>
      <c r="AW39" s="24" t="s">
        <v>20</v>
      </c>
      <c r="AX39" s="514" t="str">
        <f>IF(O22="","",IF(O22&lt;O23,G22,G23))</f>
        <v/>
      </c>
      <c r="AY39" s="514"/>
      <c r="AZ39" s="514"/>
    </row>
    <row r="40" spans="3:52" ht="15.6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4" t="str">
        <f>IF(O28="","",IF(O28&lt;O29,G28,G29))</f>
        <v/>
      </c>
      <c r="AY40" s="514"/>
      <c r="AZ40" s="514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4" t="str">
        <f>IF(O34="","",IF(O34&lt;O35,G34,G35))</f>
        <v/>
      </c>
      <c r="AY41" s="514"/>
      <c r="AZ41" s="514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4" t="str">
        <f>IF(O40="","",IF(O40&lt;O41,G40,G41))</f>
        <v/>
      </c>
      <c r="AY42" s="514"/>
      <c r="AZ42" s="514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4" t="str">
        <f>IF(O46="","",IF(O46&lt;O47,G46,G47))</f>
        <v/>
      </c>
      <c r="AY43" s="514"/>
      <c r="AZ43" s="51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Михаела Чипевска (149)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0"/>
      <c r="AY50" s="490"/>
      <c r="AZ50" s="490"/>
    </row>
    <row r="51" spans="6:52">
      <c r="AW51" s="75"/>
      <c r="AX51" s="490"/>
      <c r="AY51" s="490"/>
      <c r="AZ51" s="490"/>
    </row>
    <row r="52" spans="6:52">
      <c r="AW52" s="75"/>
      <c r="AX52" s="490"/>
      <c r="AY52" s="490"/>
      <c r="AZ52" s="49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353" customWidth="1"/>
    <col min="6" max="6" width="3.6640625" customWidth="1"/>
    <col min="7" max="7" width="8.886718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8.88671875" style="74"/>
    <col min="28" max="28" width="31.44140625" style="74" customWidth="1"/>
    <col min="29" max="36" width="3" style="74" customWidth="1"/>
    <col min="37" max="37" width="8.886718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500" t="s">
        <v>61</v>
      </c>
      <c r="D1" s="477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5" t="s">
        <v>125</v>
      </c>
      <c r="C2" s="275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Софија Хасану (194)</v>
      </c>
      <c r="E3" s="81" t="s">
        <v>538</v>
      </c>
      <c r="F3">
        <v>1</v>
      </c>
      <c r="G3" s="63">
        <v>1</v>
      </c>
      <c r="H3" s="95" t="str">
        <f>IF(G3="","",VLOOKUP(G3,$C$3:$F$26,2,FALSE))</f>
        <v>Софија Хасану (194)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Михаела Чипевска (149)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Софија Хасану (194)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Емилија Марковска (195)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Сара А.Стојановска (182)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Васе Богоеска (192)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Сара Чипевска (148)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Изабела Ковачовска (140)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8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8" t="str">
        <f>IF(BE25="","",IF(BE25&lt;BE26,AW25,AW26))</f>
        <v/>
      </c>
      <c r="BI16" s="478"/>
      <c r="BJ16" s="479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8"/>
      <c r="BI17" s="478"/>
      <c r="BJ17" s="479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8"/>
      <c r="BJ18" s="479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0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2" t="s">
        <v>58</v>
      </c>
      <c r="BJ20" s="480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5" t="s">
        <v>59</v>
      </c>
      <c r="BI21" s="483"/>
      <c r="BJ21" s="48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6"/>
      <c r="BI22" s="483"/>
      <c r="BJ22" s="488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7"/>
      <c r="BI23" s="484"/>
      <c r="BJ23" s="489"/>
    </row>
    <row r="24" spans="2:63" ht="15.6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6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Емилија Марковска (195)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6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Емилија Марковска (195)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6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2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6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6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6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6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6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6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6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6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59" customWidth="1"/>
    <col min="6" max="6" width="4.6640625" customWidth="1"/>
    <col min="7" max="7" width="9.1093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9.109375" style="74"/>
    <col min="28" max="28" width="31.44140625" style="74" customWidth="1"/>
    <col min="29" max="36" width="3" style="74" customWidth="1"/>
    <col min="37" max="37" width="9.1093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500" t="s">
        <v>61</v>
      </c>
      <c r="D1" s="477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5" t="s">
        <v>125</v>
      </c>
      <c r="C2" s="275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Софија Хасану (194)</v>
      </c>
      <c r="E3" s="359" t="s">
        <v>532</v>
      </c>
      <c r="F3">
        <v>1</v>
      </c>
      <c r="G3" s="63">
        <v>1</v>
      </c>
      <c r="H3" s="95" t="str">
        <f>IF(G3="","",VLOOKUP(G3,$C$3:$E$26,2,FALSE))</f>
        <v>Софија Хасану (194)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Михаела Чипевска (149)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Софија Хасану (194)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Емилија Марковска (195)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Сара А.Стојановска (182)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Васе Богоеска (192)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Сара Чипевска (148)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Изабела Ковачовска (140)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8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8" t="str">
        <f>IF(BE25="","",IF(BE25&lt;BE26,AW25,AW26))</f>
        <v/>
      </c>
      <c r="BI16" s="478"/>
      <c r="BJ16" s="479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8"/>
      <c r="BI17" s="478"/>
      <c r="BJ17" s="479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8"/>
      <c r="BJ18" s="479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0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2" t="s">
        <v>58</v>
      </c>
      <c r="BJ20" s="480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5" t="s">
        <v>59</v>
      </c>
      <c r="BI21" s="483"/>
      <c r="BJ21" s="48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6"/>
      <c r="BI22" s="483"/>
      <c r="BJ22" s="488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7"/>
      <c r="BI23" s="484"/>
      <c r="BJ23" s="489"/>
    </row>
    <row r="24" spans="2:63" ht="16.2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2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Емилија Марковска (195)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6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Емилија Марковска (195)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6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2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6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6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6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6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6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6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6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6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59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500" t="s">
        <v>61</v>
      </c>
      <c r="D1" s="477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Софија Хасану (194)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Михаела Чипевска (149)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Емилија Марковска (195)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Сара А.Стојановска (182)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Васе Богоеска (192)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>Сара Чипевска (148)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Изабела Ковачовска (140)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8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8" t="str">
        <f>IF(BD33=BD34,"",IF(BD33="","",IF(BD33&lt;BD34,AV33,AV34)))</f>
        <v/>
      </c>
      <c r="BG16" s="478"/>
      <c r="BH16" s="479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8"/>
      <c r="BG17" s="478"/>
      <c r="BH17" s="479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8"/>
      <c r="BH18" s="479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0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2" t="s">
        <v>58</v>
      </c>
      <c r="BH20" s="480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3"/>
      <c r="BH21" s="481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5" t="s">
        <v>59</v>
      </c>
      <c r="BG22" s="483"/>
      <c r="BH22" s="488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6"/>
      <c r="BG23" s="484"/>
      <c r="BH23" s="489"/>
    </row>
    <row r="24" spans="2:60" ht="16.2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2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8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9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9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8" t="str">
        <f>IF(BD33=BD34,"",IF(BD33="","",IF(BD33&lt;BD34,AV33,AV34)))</f>
        <v/>
      </c>
      <c r="BG42" s="519"/>
      <c r="BH42" s="519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8"/>
      <c r="BG43" s="42"/>
      <c r="BH43" s="519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8"/>
      <c r="BG44" s="42"/>
      <c r="BH44" s="519"/>
    </row>
    <row r="45" spans="2:60" s="42" customFormat="1" ht="16.2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0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2" t="s">
        <v>58</v>
      </c>
      <c r="BH46" s="480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3"/>
      <c r="BH47" s="517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5" t="s">
        <v>59</v>
      </c>
      <c r="BG48" s="483"/>
      <c r="BH48" s="488" t="s">
        <v>60</v>
      </c>
    </row>
    <row r="49" spans="5:61" s="42" customFormat="1" ht="16.2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6"/>
      <c r="BG49" s="484"/>
      <c r="BH49" s="489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1" t="s">
        <v>81</v>
      </c>
      <c r="BF51" s="492"/>
      <c r="BG51" s="492"/>
      <c r="BH51" s="492"/>
      <c r="BI51" s="493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0" t="str">
        <f>IF(BD33="","",IF(BD33&gt;BD34,AV33,AV34))</f>
        <v/>
      </c>
      <c r="BH52" s="520"/>
      <c r="BI52" s="520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5" t="str">
        <f>IF(BD33=BD34,"",IF(BD33="","",IF(BD33&lt;BD34,AV33,AV34)))</f>
        <v/>
      </c>
      <c r="BH53" s="495"/>
      <c r="BI53" s="495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6" t="str">
        <f>IF(BD33=BD34,"",IF(BD41=BD42,AV41,IF(BD41&gt;BD42,AV41,AV42)))</f>
        <v/>
      </c>
      <c r="BH54" s="496"/>
      <c r="BI54" s="496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6" t="str">
        <f>IF(BD33=BD34,"",IF(BD41=BD42,AV42,IF(BD42&lt;BD41,AV42,AV41)))</f>
        <v/>
      </c>
      <c r="BH55" s="496"/>
      <c r="BI55" s="496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7" t="str">
        <f>IF(AI9="","",IF(AI9&lt;AI10,AA9,AA10))</f>
        <v/>
      </c>
      <c r="BH56" s="497"/>
      <c r="BI56" s="497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7" t="str">
        <f>IF(AI25="","",IF(AI25&lt;AI26,AA25,AA26))</f>
        <v/>
      </c>
      <c r="BH57" s="497"/>
      <c r="BI57" s="497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7" t="str">
        <f>IF(AI41="","",IF(AI41&lt;AI42,AA41,AA42))</f>
        <v/>
      </c>
      <c r="BH58" s="497"/>
      <c r="BI58" s="497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7" t="str">
        <f>IF(AI57="","",IF(AI57&lt;AI58,AA57,AA58))</f>
        <v/>
      </c>
      <c r="BH59" s="497"/>
      <c r="BI59" s="497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4" t="str">
        <f>IF(Y5="","",IF(Y5&lt;Y6,Q5,Q6))</f>
        <v/>
      </c>
      <c r="BH60" s="514"/>
      <c r="BI60" s="514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4" t="str">
        <f>IF(Y13="","",IF(Y13&lt;Y14,Q13,Q14))</f>
        <v/>
      </c>
      <c r="BH61" s="514"/>
      <c r="BI61" s="514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4" t="str">
        <f>IF(Y21="","",IF(Y21&lt;Y22,Q21,Q22))</f>
        <v/>
      </c>
      <c r="BH62" s="514"/>
      <c r="BI62" s="514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4" t="str">
        <f>IF(Y29="","",IF(Y29&lt;Y30,Q29,Q30))</f>
        <v/>
      </c>
      <c r="BH63" s="514"/>
      <c r="BI63" s="514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4" t="str">
        <f>IF(Y37="","",IF(Y37&lt;Y38,Q37,Q38))</f>
        <v/>
      </c>
      <c r="BH64" s="514"/>
      <c r="BI64" s="514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4" t="str">
        <f>IF(Y45="","",IF(Y45&lt;Y46,Q45,Q46))</f>
        <v/>
      </c>
      <c r="BH65" s="514"/>
      <c r="BI65" s="514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4" t="str">
        <f>IF(Y53="","",IF(Y53&lt;Y54,Q53,Q54))</f>
        <v/>
      </c>
      <c r="BH66" s="514"/>
      <c r="BI66" s="514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4" t="str">
        <f>IF(Y61="","",IF(Y61&lt;Y62,Q61,Q62))</f>
        <v/>
      </c>
      <c r="BH67" s="514"/>
      <c r="BI67" s="514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500" t="s">
        <v>61</v>
      </c>
      <c r="D1" s="477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275" t="s">
        <v>125</v>
      </c>
      <c r="C2" s="275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Софија Хасану (194)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Михаела Чипевска (149)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Емилија Марковска (195)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Сара А.Стојановска (182)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>Васе Богоеска (192)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>Сара Чипевска (148)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>Изабела Ковачовска (140)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2023-02-18T17:29:18Z</dcterms:modified>
</cp:coreProperties>
</file>