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-120" yWindow="-120" windowWidth="20730" windowHeight="11760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26"/>
  <c r="Q32"/>
  <c r="Q20"/>
  <c r="O18"/>
  <c r="G18"/>
  <c r="O42"/>
  <c r="G42"/>
  <c r="K5" i="19" l="1"/>
  <c r="K20"/>
  <c r="K18"/>
  <c r="K25"/>
  <c r="K3"/>
  <c r="K17"/>
  <c r="K26"/>
  <c r="K27"/>
  <c r="K11"/>
  <c r="K9"/>
  <c r="K19"/>
  <c r="K13"/>
  <c r="K7"/>
  <c r="K15"/>
  <c r="K28"/>
  <c r="K22"/>
  <c r="K23"/>
  <c r="K29"/>
  <c r="K12"/>
  <c r="K21"/>
  <c r="K24"/>
  <c r="K16"/>
  <c r="K6"/>
  <c r="K30"/>
  <c r="K4"/>
  <c r="K10"/>
  <c r="K31"/>
  <c r="K32"/>
  <c r="K14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8"/>
  <c r="J8"/>
  <c r="I8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/>
  <c r="H31"/>
  <c r="H20"/>
  <c r="H19"/>
  <c r="H8"/>
  <c r="P44"/>
  <c r="P43"/>
  <c r="AO35" s="1"/>
  <c r="Z38"/>
  <c r="Z37"/>
  <c r="AC35" s="1"/>
  <c r="AK35"/>
  <c r="AM31" s="1"/>
  <c r="AK34"/>
  <c r="AN30" s="1"/>
  <c r="P32"/>
  <c r="P31"/>
  <c r="AO34" s="1"/>
  <c r="AK26"/>
  <c r="AC26"/>
  <c r="AK25"/>
  <c r="AO29" s="1"/>
  <c r="P20"/>
  <c r="P19"/>
  <c r="AO33" s="1"/>
  <c r="Z14"/>
  <c r="Z13"/>
  <c r="P8"/>
  <c r="P7"/>
  <c r="AO32" s="1"/>
  <c r="AN16" l="1"/>
  <c r="AC25"/>
  <c r="AC34"/>
  <c r="AO31"/>
  <c r="AO30"/>
  <c r="R14"/>
  <c r="AO15"/>
  <c r="AP16"/>
  <c r="AO28"/>
  <c r="AN31"/>
  <c r="R37"/>
  <c r="R13"/>
  <c r="AP19"/>
  <c r="R38"/>
  <c r="Z47" i="48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H16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0" l="1"/>
  <c r="BI35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N35"/>
  <c r="AJ35"/>
  <c r="AL31" s="1"/>
  <c r="AJ34"/>
  <c r="AM30" s="1"/>
  <c r="O32"/>
  <c r="O31"/>
  <c r="AJ26"/>
  <c r="AJ25"/>
  <c r="O20"/>
  <c r="O19"/>
  <c r="Y14"/>
  <c r="Y13"/>
  <c r="O7"/>
  <c r="AN32" s="1"/>
  <c r="AM31" l="1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20" i="19"/>
  <c r="J18"/>
  <c r="J25"/>
  <c r="J3"/>
  <c r="J17"/>
  <c r="J26"/>
  <c r="J27"/>
  <c r="J11"/>
  <c r="J9"/>
  <c r="J19"/>
  <c r="J13"/>
  <c r="J7"/>
  <c r="J15"/>
  <c r="J28"/>
  <c r="J22"/>
  <c r="J23"/>
  <c r="J29"/>
  <c r="J12"/>
  <c r="J21"/>
  <c r="J24"/>
  <c r="J16"/>
  <c r="J6"/>
  <c r="J30"/>
  <c r="J4"/>
  <c r="J10"/>
  <c r="J31"/>
  <c r="J32"/>
  <c r="J14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5"/>
  <c r="I5"/>
  <c r="I20"/>
  <c r="I18"/>
  <c r="I25"/>
  <c r="I3"/>
  <c r="I17"/>
  <c r="I26"/>
  <c r="I27"/>
  <c r="I11"/>
  <c r="D10" s="1"/>
  <c r="I9"/>
  <c r="I19"/>
  <c r="I13"/>
  <c r="I7"/>
  <c r="I15"/>
  <c r="I28"/>
  <c r="I22"/>
  <c r="I23"/>
  <c r="I29"/>
  <c r="I12"/>
  <c r="I21"/>
  <c r="I24"/>
  <c r="I16"/>
  <c r="I6"/>
  <c r="I30"/>
  <c r="I4"/>
  <c r="I10"/>
  <c r="I31"/>
  <c r="I32"/>
  <c r="I14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AJ4"/>
  <c r="AO5" s="1"/>
  <c r="AI4"/>
  <c r="AN3" s="1"/>
  <c r="AH4"/>
  <c r="AM6" s="1"/>
  <c r="AO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AM4" s="1"/>
  <c r="Q6"/>
  <c r="J6"/>
  <c r="AD6" s="1"/>
  <c r="H6"/>
  <c r="AC6" s="1"/>
  <c r="G6"/>
  <c r="AJ5"/>
  <c r="AO4" s="1"/>
  <c r="AI5"/>
  <c r="AN6" s="1"/>
  <c r="N5"/>
  <c r="M5"/>
  <c r="L5"/>
  <c r="AD5" s="1"/>
  <c r="I5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P4" i="45" l="1"/>
  <c r="H5"/>
  <c r="AC5" s="1"/>
  <c r="AG4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O3" s="1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R4" i="43" l="1"/>
  <c r="AK5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R5" i="39" l="1"/>
  <c r="P7" i="40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O3" s="1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AJ6"/>
  <c r="AI6"/>
  <c r="AN5" s="1"/>
  <c r="AH6"/>
  <c r="AM4" s="1"/>
  <c r="J6"/>
  <c r="AD6" s="1"/>
  <c r="F6"/>
  <c r="AJ5"/>
  <c r="AO4" s="1"/>
  <c r="AI5"/>
  <c r="AN6" s="1"/>
  <c r="M5"/>
  <c r="L5"/>
  <c r="I5"/>
  <c r="H5"/>
  <c r="F5"/>
  <c r="AJ4"/>
  <c r="AO5" s="1"/>
  <c r="AI4"/>
  <c r="AH4"/>
  <c r="AM6" s="1"/>
  <c r="M4"/>
  <c r="J4"/>
  <c r="F4"/>
  <c r="AM3"/>
  <c r="AJ3"/>
  <c r="AO6" s="1"/>
  <c r="AI3"/>
  <c r="AN4" s="1"/>
  <c r="AH3"/>
  <c r="AM5" s="1"/>
  <c r="M3"/>
  <c r="L3"/>
  <c r="AD3" s="1"/>
  <c r="K3"/>
  <c r="J3"/>
  <c r="I3"/>
  <c r="H3"/>
  <c r="G6" i="5"/>
  <c r="H6"/>
  <c r="AJ6"/>
  <c r="AO3" s="1"/>
  <c r="AI6"/>
  <c r="AN5" s="1"/>
  <c r="AH6"/>
  <c r="K6"/>
  <c r="J6"/>
  <c r="I6"/>
  <c r="F6"/>
  <c r="AB6" s="1"/>
  <c r="AJ5"/>
  <c r="AO4" s="1"/>
  <c r="AI5"/>
  <c r="AN6" s="1"/>
  <c r="M5"/>
  <c r="L5"/>
  <c r="I5"/>
  <c r="H5"/>
  <c r="G5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G6"/>
  <c r="I3"/>
  <c r="I6"/>
  <c r="F5"/>
  <c r="AJ6"/>
  <c r="AO3" s="1"/>
  <c r="AI6"/>
  <c r="AN5" s="1"/>
  <c r="AH6"/>
  <c r="AM4" s="1"/>
  <c r="K6"/>
  <c r="J6"/>
  <c r="AD6" s="1"/>
  <c r="H6"/>
  <c r="AJ5"/>
  <c r="AO4" s="1"/>
  <c r="AI5"/>
  <c r="AN6" s="1"/>
  <c r="AM3"/>
  <c r="M5"/>
  <c r="L5"/>
  <c r="I5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B6" i="6" l="1"/>
  <c r="AD5"/>
  <c r="AB4"/>
  <c r="AD6" i="5"/>
  <c r="AD5"/>
  <c r="AC3" i="6"/>
  <c r="AC6" i="5"/>
  <c r="AC6" i="24"/>
  <c r="AD5"/>
  <c r="O5" i="5"/>
  <c r="R5" i="38"/>
  <c r="O3" i="5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Q6" s="1"/>
  <c r="AG3" i="7"/>
  <c r="AG3" i="6"/>
  <c r="P3" s="1"/>
  <c r="AP6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Q6" s="1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N3" s="1"/>
  <c r="K3"/>
  <c r="AP6"/>
  <c r="AK6"/>
  <c r="AK3"/>
  <c r="M3"/>
  <c r="K4"/>
  <c r="AC4" s="1"/>
  <c r="G5"/>
  <c r="O5" s="1"/>
  <c r="O6"/>
  <c r="AG6"/>
  <c r="AG5"/>
  <c r="P5" s="1"/>
  <c r="L4"/>
  <c r="AD4" s="1"/>
  <c r="F6"/>
  <c r="AB6" s="1"/>
  <c r="AN4"/>
  <c r="AK4" s="1"/>
  <c r="AK5"/>
  <c r="P3"/>
  <c r="AG4"/>
  <c r="P4" s="1"/>
  <c r="AG4" i="6"/>
  <c r="P4" s="1"/>
  <c r="H6"/>
  <c r="N6" s="1"/>
  <c r="Q6"/>
  <c r="AK6"/>
  <c r="AK5"/>
  <c r="AP5"/>
  <c r="Q5" s="1"/>
  <c r="G5"/>
  <c r="AB5" s="1"/>
  <c r="AG6"/>
  <c r="P6" s="1"/>
  <c r="AN3"/>
  <c r="L4"/>
  <c r="AD4" s="1"/>
  <c r="AK4"/>
  <c r="AO3"/>
  <c r="O4"/>
  <c r="I6"/>
  <c r="O6" s="1"/>
  <c r="M4" i="5"/>
  <c r="N4"/>
  <c r="AK6"/>
  <c r="AK5"/>
  <c r="AK3"/>
  <c r="F5"/>
  <c r="AG5"/>
  <c r="P5" s="1"/>
  <c r="N6"/>
  <c r="G4"/>
  <c r="AB4" s="1"/>
  <c r="O6"/>
  <c r="AG6"/>
  <c r="P6" s="1"/>
  <c r="AM4"/>
  <c r="AG3"/>
  <c r="P3" s="1"/>
  <c r="H3"/>
  <c r="AB3" s="1"/>
  <c r="AG4"/>
  <c r="P4" s="1"/>
  <c r="K3" i="24"/>
  <c r="J3"/>
  <c r="AC3" s="1"/>
  <c r="AP3"/>
  <c r="Q3" s="1"/>
  <c r="N5"/>
  <c r="AK4"/>
  <c r="AP4"/>
  <c r="Q4" s="1"/>
  <c r="AG5"/>
  <c r="P5" s="1"/>
  <c r="M3"/>
  <c r="K4"/>
  <c r="AC4" s="1"/>
  <c r="G5"/>
  <c r="O5" s="1"/>
  <c r="O6"/>
  <c r="AG6"/>
  <c r="P6" s="1"/>
  <c r="L3"/>
  <c r="AK3"/>
  <c r="L4"/>
  <c r="AD4" s="1"/>
  <c r="F6"/>
  <c r="AB6" s="1"/>
  <c r="AG3"/>
  <c r="P3" s="1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O4" i="24" l="1"/>
  <c r="AD3"/>
  <c r="N6"/>
  <c r="N4"/>
  <c r="O3"/>
  <c r="R6" i="9"/>
  <c r="M3" i="37"/>
  <c r="O5" i="6"/>
  <c r="N4" i="7"/>
  <c r="O3"/>
  <c r="O5" i="8"/>
  <c r="O6"/>
  <c r="R6" s="1"/>
  <c r="AB5"/>
  <c r="R5" i="6"/>
  <c r="O4" i="7"/>
  <c r="N3" i="24"/>
  <c r="O4" i="5"/>
  <c r="N3"/>
  <c r="R3" s="1"/>
  <c r="AB5"/>
  <c r="N5"/>
  <c r="M5" i="37"/>
  <c r="AK4" i="10"/>
  <c r="R4" s="1"/>
  <c r="R6"/>
  <c r="L4" i="37"/>
  <c r="AD4" s="1"/>
  <c r="K6"/>
  <c r="P7" i="6"/>
  <c r="R6" i="24"/>
  <c r="AC6" i="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4" i="24" l="1"/>
  <c r="R3"/>
  <c r="R4" i="7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8" i="19"/>
  <c r="D45" i="36" l="1"/>
  <c r="D46"/>
  <c r="D38"/>
  <c r="D37"/>
  <c r="D4" i="1"/>
  <c r="C3" i="37" s="1"/>
  <c r="M3" i="19"/>
  <c r="M17"/>
  <c r="M26"/>
  <c r="M27"/>
  <c r="M11"/>
  <c r="M9"/>
  <c r="M19"/>
  <c r="M13"/>
  <c r="M7"/>
  <c r="M15"/>
  <c r="M28"/>
  <c r="M22"/>
  <c r="M23"/>
  <c r="M29"/>
  <c r="M12"/>
  <c r="M21"/>
  <c r="M24"/>
  <c r="M16"/>
  <c r="M6"/>
  <c r="M30"/>
  <c r="M4"/>
  <c r="M10"/>
  <c r="M31"/>
  <c r="M32"/>
  <c r="M14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5"/>
  <c r="M20"/>
  <c r="M18"/>
  <c r="M25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H8" i="21"/>
  <c r="H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G6"/>
  <c r="L3"/>
  <c r="F6"/>
  <c r="M3"/>
  <c r="K6"/>
  <c r="L5"/>
  <c r="M5"/>
  <c r="J6"/>
  <c r="H3"/>
  <c r="G4"/>
  <c r="I3"/>
  <c r="F4"/>
  <c r="L4"/>
  <c r="I6"/>
  <c r="M4"/>
  <c r="H6"/>
  <c r="G5"/>
  <c r="J3"/>
  <c r="F5"/>
  <c r="K3"/>
  <c r="AP3"/>
  <c r="Q3" s="1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B4" l="1"/>
  <c r="AC5"/>
  <c r="AC4"/>
  <c r="O5"/>
  <c r="AD5"/>
  <c r="N5"/>
  <c r="AD6"/>
  <c r="AD4"/>
  <c r="O4"/>
  <c r="AB3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P4" i="21"/>
  <c r="P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H7" s="1"/>
  <c r="D3" i="48"/>
  <c r="H3" s="1"/>
  <c r="R4" s="1"/>
  <c r="D4" i="36"/>
  <c r="D4" i="47"/>
  <c r="G32" s="1"/>
  <c r="D3" i="36"/>
  <c r="D3" i="47"/>
  <c r="G7" s="1"/>
  <c r="Q13" s="1"/>
  <c r="AB34" s="1"/>
  <c r="D3" i="26"/>
  <c r="D3" i="25"/>
  <c r="G4" s="1"/>
  <c r="Q7" s="1"/>
  <c r="AX32" s="1"/>
  <c r="D4" i="21"/>
  <c r="D4" i="22"/>
  <c r="D3"/>
  <c r="D3" i="21"/>
  <c r="H3" s="1"/>
  <c r="D4" i="25"/>
  <c r="G5" s="1"/>
  <c r="AX36" s="1"/>
  <c r="D4" i="26"/>
  <c r="BE42" i="21"/>
  <c r="BE41"/>
  <c r="BE34"/>
  <c r="BE33"/>
  <c r="AT50"/>
  <c r="AT49"/>
  <c r="AT18"/>
  <c r="AT17"/>
  <c r="AJ58"/>
  <c r="AJ57"/>
  <c r="AJ42"/>
  <c r="AJ41"/>
  <c r="AJ26"/>
  <c r="AJ25"/>
  <c r="AJ10"/>
  <c r="AJ9"/>
  <c r="Z62"/>
  <c r="Z54"/>
  <c r="Z46"/>
  <c r="Z38"/>
  <c r="Z30"/>
  <c r="Z22"/>
  <c r="Z6"/>
  <c r="Z61"/>
  <c r="Z53"/>
  <c r="Z45"/>
  <c r="Z37"/>
  <c r="Z29"/>
  <c r="Z21"/>
  <c r="Z14"/>
  <c r="Z13"/>
  <c r="Z5"/>
  <c r="P64"/>
  <c r="P63"/>
  <c r="P60"/>
  <c r="P59"/>
  <c r="P56"/>
  <c r="P55"/>
  <c r="P52"/>
  <c r="P51"/>
  <c r="P48"/>
  <c r="P47"/>
  <c r="P44"/>
  <c r="P43"/>
  <c r="P40"/>
  <c r="P39"/>
  <c r="P36"/>
  <c r="P35"/>
  <c r="P32"/>
  <c r="P31"/>
  <c r="P28"/>
  <c r="P27"/>
  <c r="P24"/>
  <c r="P23"/>
  <c r="P20"/>
  <c r="P19"/>
  <c r="P16"/>
  <c r="P15"/>
  <c r="P12"/>
  <c r="P11"/>
  <c r="P8"/>
  <c r="P7"/>
  <c r="H64"/>
  <c r="H63"/>
  <c r="H59"/>
  <c r="AO16" i="47" l="1"/>
  <c r="AN30"/>
  <c r="AN31"/>
  <c r="AO19"/>
  <c r="G5" i="26"/>
  <c r="Q7" s="1"/>
  <c r="BI45" i="21"/>
  <c r="BI42"/>
  <c r="BH40"/>
  <c r="BG42"/>
  <c r="BI16"/>
  <c r="BH15"/>
  <c r="BG16"/>
  <c r="BI19"/>
  <c r="R61"/>
  <c r="R62"/>
  <c r="BH67"/>
  <c r="AB58"/>
  <c r="BH59"/>
  <c r="BF55"/>
  <c r="BG55"/>
  <c r="BG54"/>
  <c r="R5"/>
  <c r="AB9" s="1"/>
  <c r="AL17" s="1"/>
  <c r="AW33" s="1"/>
  <c r="BH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H44" s="1"/>
  <c r="D5" i="48"/>
  <c r="D13" i="36"/>
  <c r="D13" i="48"/>
  <c r="D6" i="49"/>
  <c r="D6" i="48"/>
  <c r="D5" i="36"/>
  <c r="D5" i="47"/>
  <c r="G44" s="1"/>
  <c r="Q38" s="1"/>
  <c r="AB26" s="1"/>
  <c r="D6" i="36"/>
  <c r="D6" i="47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H27" i="48" l="1"/>
  <c r="R28" s="1"/>
  <c r="H48"/>
  <c r="R47" s="1"/>
  <c r="AN15" i="47"/>
  <c r="AN28"/>
  <c r="E13" i="44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Q14" s="1"/>
  <c r="AB25" s="1"/>
  <c r="D7" i="36"/>
  <c r="D7" i="47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G31" i="47" l="1"/>
  <c r="G19"/>
  <c r="AN33" s="1"/>
  <c r="AN29"/>
  <c r="AM16"/>
  <c r="E14" i="45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AN34" i="47" l="1"/>
  <c r="Q37"/>
  <c r="AB35" s="1"/>
  <c r="C18" i="44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H55"/>
  <c r="D17"/>
  <c r="D16"/>
  <c r="H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H47" i="21"/>
  <c r="H27"/>
  <c r="R29" s="1"/>
  <c r="BH63" s="1"/>
  <c r="H20"/>
  <c r="H40"/>
  <c r="H31"/>
  <c r="H51"/>
  <c r="R53" s="1"/>
  <c r="AB57" s="1"/>
  <c r="AL50" s="1"/>
  <c r="AW34" s="1"/>
  <c r="H36"/>
  <c r="H16"/>
  <c r="H44"/>
  <c r="H24"/>
  <c r="H43"/>
  <c r="R45" s="1"/>
  <c r="AB42" s="1"/>
  <c r="BH58" s="1"/>
  <c r="H23"/>
  <c r="H39"/>
  <c r="R38" s="1"/>
  <c r="BH64" s="1"/>
  <c r="H28"/>
  <c r="H32"/>
  <c r="H52"/>
  <c r="H33" i="22"/>
  <c r="R34" s="1"/>
  <c r="AB32" s="1"/>
  <c r="AL37" s="1"/>
  <c r="AW35" s="1"/>
  <c r="H15" i="21"/>
  <c r="H35"/>
  <c r="R37" s="1"/>
  <c r="AB41" s="1"/>
  <c r="AL49" s="1"/>
  <c r="AW42" s="1"/>
  <c r="BH55" s="1"/>
  <c r="D7"/>
  <c r="H11" s="1"/>
  <c r="R13" s="1"/>
  <c r="BH61" s="1"/>
  <c r="D7" i="22"/>
  <c r="D8" i="21"/>
  <c r="H56" s="1"/>
  <c r="R54" s="1"/>
  <c r="BH66" s="1"/>
  <c r="D8" i="22"/>
  <c r="R14" i="21" l="1"/>
  <c r="AB10" s="1"/>
  <c r="BH56" s="1"/>
  <c r="R30"/>
  <c r="AB26" s="1"/>
  <c r="BH57" s="1"/>
  <c r="R22"/>
  <c r="BH62" s="1"/>
  <c r="G23" i="26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H48" s="1"/>
  <c r="R46" s="1"/>
  <c r="BH65" s="1"/>
  <c r="D5" i="26"/>
  <c r="G11" s="1"/>
  <c r="H46" i="22"/>
  <c r="D6" i="21"/>
  <c r="H60" s="1"/>
  <c r="D11"/>
  <c r="H19" s="1"/>
  <c r="R21" s="1"/>
  <c r="AB25" s="1"/>
  <c r="AL18" s="1"/>
  <c r="AW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H54" i="21"/>
  <c r="BH53"/>
  <c r="D5"/>
  <c r="H7" s="1"/>
  <c r="R6" s="1"/>
  <c r="BH60" s="1"/>
  <c r="D5" i="25"/>
  <c r="G10" s="1"/>
  <c r="Q8" s="1"/>
  <c r="AA13" s="1"/>
  <c r="AL25" s="1"/>
  <c r="AW16" s="1"/>
  <c r="D5" i="22"/>
  <c r="H6" s="1"/>
  <c r="R5" s="1"/>
  <c r="BI36" s="1"/>
  <c r="D11" i="26"/>
  <c r="G35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47" i="26" l="1"/>
  <c r="Q43" s="1"/>
  <c r="G22"/>
  <c r="AA14" s="1"/>
  <c r="AL34" s="1"/>
  <c r="AY16" s="1"/>
  <c r="AA13"/>
  <c r="AL25" s="1"/>
  <c r="AX32"/>
  <c r="AX29"/>
  <c r="AW16"/>
  <c r="G4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<sst xmlns="http://schemas.openxmlformats.org/spreadsheetml/2006/main" count="2530" uniqueCount="851">
  <si>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</si>
  <si>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</si>
  <si>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</si>
  <si>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</si>
  <si>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</si>
  <si>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</si>
  <si>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</si>
  <si>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</si>
  <si>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</si>
  <si>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</si>
  <si>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</si>
  <si>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</si>
  <si>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</si>
  <si>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</si>
  <si>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</si>
  <si>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</si>
  <si>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</si>
  <si>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</si>
  <si>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</si>
  <si>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</si>
  <si>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</si>
  <si>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</si>
  <si>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</si>
  <si>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</si>
  <si>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</si>
  <si>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</si>
  <si>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</si>
  <si>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</si>
  <si>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</si>
  <si>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</si>
  <si>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</si>
  <si>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</si>
  <si>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</si>
  <si>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</si>
  <si>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</si>
  <si>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</si>
  <si>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</si>
  <si>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</si>
  <si>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</si>
  <si>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</si>
  <si>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</si>
  <si>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</si>
  <si>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</si>
  <si>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</si>
  <si>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</si>
  <si>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</si>
  <si>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</si>
  <si>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</si>
  <si>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</si>
  <si>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</si>
  <si>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</si>
  <si>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</si>
  <si>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</si>
  <si>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</si>
  <si>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</si>
  <si>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</si>
  <si>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</si>
  <si>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</si>
  <si>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</si>
  <si>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</si>
  <si>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</si>
  <si>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</si>
  <si>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</si>
  <si>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</si>
  <si>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</si>
  <si>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</si>
  <si>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</si>
  <si>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</si>
  <si>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</si>
  <si>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</si>
  <si>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</si>
  <si>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</si>
  <si>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</si>
  <si>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</si>
  <si>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</si>
  <si>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</si>
  <si>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</si>
  <si>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</si>
  <si>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</si>
  <si>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</si>
  <si>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</si>
  <si>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</si>
  <si>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</si>
  <si>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</si>
  <si>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</si>
  <si>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</si>
  <si>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</si>
  <si>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</si>
  <si>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</si>
  <si>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</si>
  <si>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</si>
  <si>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</si>
  <si>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</si>
  <si>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</si>
  <si>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</si>
  <si>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</si>
  <si>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</si>
  <si>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</si>
  <si>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</si>
  <si>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</si>
  <si>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</si>
  <si>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</si>
  <si>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</si>
  <si>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</si>
  <si>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</si>
  <si>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</si>
  <si>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</si>
  <si>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</si>
  <si>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</si>
  <si>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</si>
  <si>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</si>
  <si>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</si>
  <si>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</si>
  <si>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</si>
  <si>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</si>
  <si>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</si>
  <si>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</si>
  <si>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</si>
  <si>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</si>
  <si>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</si>
  <si>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</si>
  <si>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</si>
  <si>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</si>
  <si>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</si>
  <si>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</si>
  <si>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</si>
  <si>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</si>
  <si>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</si>
  <si>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</si>
  <si>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</si>
  <si>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</si>
  <si>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</si>
  <si>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</si>
  <si>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</si>
  <si>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</si>
  <si>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</si>
  <si>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</si>
  <si>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</si>
  <si>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</si>
  <si>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</si>
  <si>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</si>
  <si>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</si>
  <si>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</si>
  <si>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</si>
  <si>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</si>
  <si>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</si>
  <si>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</si>
  <si>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</si>
  <si>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</si>
  <si>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</si>
  <si>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</si>
  <si>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</si>
  <si>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</si>
  <si>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</si>
  <si>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</si>
  <si>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</si>
  <si>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</si>
  <si>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</si>
  <si>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</si>
  <si>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</si>
  <si>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</si>
  <si>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</si>
  <si>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</si>
  <si>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</si>
  <si>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</si>
  <si>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</si>
  <si>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</si>
  <si>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</si>
  <si>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</si>
  <si>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</si>
  <si>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</si>
  <si>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</si>
  <si>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</si>
  <si>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</si>
  <si>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</si>
  <si>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</si>
  <si>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</si>
  <si>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</si>
  <si>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</si>
  <si>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</si>
  <si>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</si>
  <si>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</si>
  <si>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</si>
  <si>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</si>
  <si>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</si>
  <si>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</si>
  <si>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</si>
  <si>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</si>
  <si>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</si>
  <si>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</si>
  <si>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</si>
  <si>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</si>
  <si>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</si>
  <si>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</si>
  <si>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</si>
  <si>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</si>
  <si>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</si>
  <si>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</si>
  <si>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</si>
  <si>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</si>
  <si>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</si>
  <si>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</si>
  <si>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</si>
  <si>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</si>
  <si>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</si>
  <si>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</si>
  <si>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</si>
  <si>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</si>
  <si>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</si>
  <si>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</si>
  <si>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</si>
  <si>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</si>
  <si>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</si>
  <si>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</si>
  <si>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</si>
  <si>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</si>
  <si>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</si>
  <si>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</si>
  <si>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</si>
  <si>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</si>
  <si>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</si>
  <si>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</si>
  <si>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</si>
  <si>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</si>
  <si>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</si>
  <si>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</si>
  <si>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</si>
  <si>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</si>
  <si>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</si>
  <si>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</si>
  <si>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</si>
  <si>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</si>
  <si>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</si>
  <si>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</si>
  <si>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</si>
  <si>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</si>
  <si>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</si>
  <si>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</si>
  <si>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</si>
  <si>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</si>
  <si>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</si>
  <si>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</si>
  <si>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</si>
  <si>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</si>
  <si>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</si>
  <si>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</si>
  <si>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</si>
  <si>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</si>
  <si>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</si>
  <si>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</si>
  <si>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</si>
  <si>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</si>
  <si>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</si>
  <si>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</si>
  <si>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</si>
  <si>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</si>
  <si>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</si>
  <si>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</si>
  <si>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</si>
  <si>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</si>
  <si>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</si>
  <si>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</si>
  <si>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</si>
  <si>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</si>
  <si>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</si>
  <si>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</si>
  <si>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</si>
  <si>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</si>
  <si>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</si>
  <si>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</si>
  <si>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</si>
  <si>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</si>
  <si>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</si>
  <si>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</si>
  <si>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</si>
  <si>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</si>
  <si>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</si>
  <si>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</si>
  <si>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</si>
  <si>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</si>
  <si>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</si>
  <si>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</si>
  <si>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</si>
  <si>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</si>
  <si>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</si>
  <si>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</si>
  <si>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</si>
  <si>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</si>
  <si>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</si>
  <si>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</si>
  <si>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</si>
  <si>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</si>
  <si>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</si>
  <si>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</si>
  <si>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</si>
  <si>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</si>
  <si>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</si>
  <si>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</si>
  <si>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</si>
  <si>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</si>
  <si>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</si>
  <si>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</si>
  <si>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</si>
  <si>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</si>
  <si>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</si>
  <si>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</si>
  <si>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</si>
  <si>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</si>
  <si>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</si>
  <si>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</si>
  <si>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</si>
  <si>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</si>
  <si>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</si>
  <si>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</si>
  <si>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</si>
  <si>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</si>
  <si>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</si>
  <si>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</si>
  <si>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</si>
  <si>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</si>
  <si>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</si>
  <si>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</si>
  <si>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</si>
  <si>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</si>
  <si>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</si>
  <si>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</si>
  <si>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</si>
  <si>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</si>
  <si>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</si>
  <si>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</si>
  <si>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</si>
  <si>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</si>
  <si>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</si>
  <si>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</si>
  <si>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</si>
  <si>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</si>
  <si>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</si>
  <si>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</si>
  <si>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</si>
  <si>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</si>
  <si>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</si>
  <si>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</si>
  <si>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</si>
  <si>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</si>
  <si>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</si>
  <si>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</si>
  <si>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</si>
  <si>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</si>
  <si>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</si>
  <si>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</si>
  <si>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</si>
  <si>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</si>
  <si>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</si>
  <si>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</si>
  <si>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</si>
  <si>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</si>
  <si>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</si>
  <si>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</si>
  <si>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</si>
  <si>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</si>
  <si>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</si>
  <si>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</si>
  <si>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</si>
  <si>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</si>
  <si>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</si>
  <si>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</si>
  <si>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</si>
  <si>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</si>
  <si>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</si>
  <si>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</si>
  <si>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</si>
  <si>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</si>
  <si>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</si>
  <si>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</si>
  <si>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</si>
  <si>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</si>
  <si>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</si>
  <si>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</si>
  <si>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</si>
  <si>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</si>
  <si>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</si>
  <si>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</si>
  <si>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</si>
  <si>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</si>
  <si>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</si>
  <si>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</si>
  <si>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</si>
  <si>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</si>
  <si>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</si>
  <si>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</si>
  <si>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</si>
  <si>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</si>
  <si>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</si>
  <si>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</si>
  <si>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</si>
  <si>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</si>
  <si>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</si>
  <si>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</si>
  <si>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</si>
  <si>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</si>
  <si>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</si>
  <si>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</si>
  <si>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</si>
  <si>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</si>
  <si>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</si>
  <si>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</si>
  <si>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</si>
  <si>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</si>
  <si>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</si>
  <si>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</si>
  <si>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</si>
  <si>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</si>
  <si>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</si>
  <si>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</si>
  <si>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</si>
  <si>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</si>
  <si>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</si>
  <si>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</si>
  <si>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</si>
  <si>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</si>
  <si>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</si>
  <si>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</si>
  <si>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</si>
  <si>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</si>
  <si>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</si>
  <si>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</si>
  <si>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</si>
  <si>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</si>
  <si>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</si>
  <si>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</si>
  <si>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</si>
  <si>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</si>
  <si>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</si>
  <si>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</si>
  <si>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</si>
  <si>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</si>
  <si>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</si>
  <si>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</si>
  <si>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</si>
  <si>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</si>
  <si>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</si>
  <si>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</si>
  <si>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</si>
  <si>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</si>
  <si>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</si>
  <si>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</si>
  <si>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</si>
  <si>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</si>
  <si>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</si>
  <si>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</si>
  <si>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</si>
  <si>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</si>
  <si>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</si>
  <si>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</si>
  <si>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</si>
  <si>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</si>
  <si>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</si>
  <si>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</si>
  <si>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</si>
  <si>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</si>
  <si>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</si>
  <si>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</si>
  <si>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</si>
  <si>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</si>
  <si>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</si>
  <si>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</si>
  <si>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</si>
  <si>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</si>
  <si>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</si>
  <si>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</si>
  <si>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</si>
  <si>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</si>
  <si>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</si>
  <si>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</si>
  <si>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</si>
  <si>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</si>
  <si>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</si>
  <si>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</si>
  <si>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</si>
  <si>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</si>
  <si>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</si>
  <si>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</si>
  <si>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</si>
  <si>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</si>
  <si>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</si>
  <si>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</si>
  <si>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</si>
  <si>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</si>
  <si>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</si>
  <si>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</si>
  <si>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</si>
  <si>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</si>
  <si>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</si>
  <si>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</si>
  <si>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</si>
  <si>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</si>
  <si>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</si>
  <si>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</si>
  <si>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</si>
  <si>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</si>
  <si>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</si>
  <si>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</si>
  <si>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</si>
  <si>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</si>
  <si>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</si>
  <si>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</si>
  <si>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</si>
  <si>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</si>
  <si>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</si>
  <si>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</si>
  <si>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</si>
  <si>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</si>
  <si>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</si>
  <si>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</si>
  <si>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</si>
  <si>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</si>
  <si>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</si>
  <si>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</si>
  <si>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</si>
  <si>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</si>
  <si>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</si>
  <si>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</si>
  <si>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</si>
  <si>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</si>
  <si>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</si>
  <si>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</si>
  <si>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</si>
  <si>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</si>
  <si>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</si>
  <si>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</si>
  <si>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</si>
  <si>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</si>
  <si>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</si>
  <si>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</si>
  <si>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</si>
  <si>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</si>
  <si>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</si>
  <si>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</si>
  <si>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</si>
  <si>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</si>
  <si>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</si>
  <si>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</si>
  <si>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</si>
  <si>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</si>
  <si>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</si>
  <si>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</si>
  <si>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</si>
  <si>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</si>
  <si>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</si>
  <si>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</si>
  <si>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</si>
  <si>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</si>
  <si>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</si>
  <si>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</si>
  <si>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</si>
  <si>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</si>
  <si>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</si>
  <si>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</si>
  <si>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</si>
  <si>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</si>
  <si>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</si>
  <si>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</si>
  <si>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</si>
  <si>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</si>
  <si>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</si>
  <si>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</si>
  <si>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</si>
  <si>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</si>
  <si>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</si>
  <si>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</si>
  <si>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</si>
  <si>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</si>
  <si>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</si>
  <si>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</si>
  <si>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</si>
  <si>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</si>
  <si>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</si>
  <si>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</si>
  <si>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</si>
  <si>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</si>
  <si>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</si>
  <si>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</si>
  <si>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</si>
  <si>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</si>
  <si>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</si>
  <si>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</si>
  <si>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</si>
  <si>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</si>
  <si>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</si>
  <si>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</si>
  <si>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</si>
  <si>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</si>
  <si>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</si>
  <si>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</si>
  <si>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</si>
  <si>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</si>
  <si>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</si>
  <si>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</si>
  <si>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</si>
  <si>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</si>
  <si>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</si>
  <si>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</si>
  <si>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</si>
  <si>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</si>
  <si>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</si>
  <si>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</si>
  <si>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</si>
  <si>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</si>
  <si>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</si>
  <si>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</si>
  <si>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</si>
  <si>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</si>
  <si>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</si>
  <si>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</si>
  <si>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</si>
  <si>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</si>
  <si>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</si>
  <si>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</si>
  <si>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</si>
  <si>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</si>
  <si>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</si>
  <si>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</si>
  <si>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</si>
  <si>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</si>
  <si>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</si>
  <si>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</si>
  <si>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</si>
  <si>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</si>
  <si>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</si>
  <si>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</si>
  <si>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</si>
  <si>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</si>
  <si>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</si>
  <si>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</si>
  <si>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</si>
  <si>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</si>
  <si>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</si>
  <si>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</si>
  <si>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</si>
  <si>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</si>
  <si>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</si>
  <si>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</si>
  <si>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</si>
  <si>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</si>
  <si>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</si>
  <si>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</si>
  <si>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</si>
  <si>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</si>
  <si>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</si>
  <si>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</si>
  <si>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</si>
  <si>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</si>
  <si>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</si>
  <si>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</si>
  <si>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</si>
  <si>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</si>
  <si>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</si>
  <si>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</si>
  <si>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</si>
  <si>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</si>
  <si>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</si>
  <si>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</si>
  <si>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</si>
  <si>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</si>
  <si>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</si>
  <si>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</si>
  <si>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</si>
  <si>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</si>
  <si>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</si>
  <si>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</si>
  <si>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</si>
  <si>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</si>
  <si>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</si>
  <si>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</si>
  <si>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</si>
  <si>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</si>
  <si>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</si>
  <si>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</si>
  <si>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</si>
  <si>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</si>
  <si>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</si>
  <si>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</si>
  <si>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</si>
  <si>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</si>
  <si>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</si>
  <si>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</si>
  <si>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</si>
  <si>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</si>
  <si>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</si>
  <si>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</si>
  <si>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</si>
  <si>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</si>
  <si>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</si>
  <si>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</si>
  <si>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</si>
  <si>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</si>
  <si>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</si>
  <si>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</si>
  <si>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</si>
  <si>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</si>
  <si>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</si>
  <si>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</si>
  <si>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</si>
  <si>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</si>
  <si>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</si>
  <si>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</si>
  <si>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</si>
  <si>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</si>
  <si>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</si>
  <si>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</si>
  <si>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</si>
  <si>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</si>
  <si>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</si>
  <si>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</si>
  <si>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</si>
  <si>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</si>
  <si>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</si>
  <si>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</si>
  <si>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</si>
  <si>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</si>
  <si>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</si>
  <si>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</si>
  <si>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</si>
  <si>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</si>
  <si>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</si>
  <si>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</si>
  <si>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</si>
  <si>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</si>
  <si>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</si>
  <si>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</si>
  <si>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</si>
  <si>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</si>
  <si>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</si>
  <si>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</si>
  <si>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</si>
  <si>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</si>
  <si>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</si>
  <si>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</si>
  <si>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</si>
  <si>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</si>
  <si>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</si>
  <si>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</si>
  <si>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</si>
  <si>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</si>
  <si>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</si>
  <si>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</si>
  <si>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</si>
  <si>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</si>
  <si>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</si>
  <si>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</si>
  <si>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</si>
  <si>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</si>
  <si>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</si>
  <si>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</si>
  <si>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</si>
  <si>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</si>
  <si>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</si>
  <si>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</si>
  <si>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</si>
  <si>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</si>
  <si>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</si>
  <si>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</si>
  <si>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</si>
  <si>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</si>
  <si>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</si>
  <si>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</si>
  <si>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</si>
  <si>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</si>
  <si>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</si>
  <si>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</si>
  <si>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</si>
  <si>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</si>
  <si>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</si>
  <si>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</si>
  <si>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</si>
  <si>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</si>
  <si>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</si>
  <si>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</si>
  <si>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</si>
  <si>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</si>
  <si>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</si>
  <si>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</si>
  <si>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</si>
  <si>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</si>
  <si>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</si>
  <si>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</si>
  <si>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</si>
  <si>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</si>
  <si>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</si>
  <si>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</si>
  <si>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</si>
  <si>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</si>
  <si>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</si>
  <si>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</si>
  <si>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</si>
  <si>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</si>
  <si>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</si>
  <si>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</si>
  <si>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</si>
  <si>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</si>
  <si>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</si>
  <si>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</si>
  <si>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</si>
  <si>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</si>
  <si>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</si>
  <si>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</si>
  <si>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</si>
  <si>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</si>
  <si>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</si>
  <si>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</si>
  <si>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</si>
  <si>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</si>
  <si>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</si>
  <si>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</si>
  <si>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</si>
  <si>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</si>
  <si>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</si>
  <si>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</si>
  <si>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</si>
  <si>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</si>
  <si>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</si>
  <si>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</si>
  <si>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</si>
  <si>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</si>
  <si>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</si>
  <si>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</si>
  <si>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</si>
  <si>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</si>
  <si>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</si>
  <si>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</si>
  <si>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</si>
  <si>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</si>
  <si>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</si>
  <si>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</si>
  <si>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</si>
  <si>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</si>
  <si>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</si>
  <si>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</si>
  <si>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</si>
  <si>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</si>
  <si>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</si>
  <si>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</si>
  <si>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</si>
  <si>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</si>
  <si>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</si>
  <si>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</si>
  <si>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</si>
  <si>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</si>
  <si>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</si>
  <si>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</si>
  <si>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U19-M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</si>
</sst>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7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</cellXfs>
  <cellStyles count="11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Normal 4" xfId="10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=""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=""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=""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=""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=""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=""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=""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=""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=""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=""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=""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=""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=""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=""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=""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=""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=""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=""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=""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=""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=""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=""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=""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=""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=""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=""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=""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=""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=""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=""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=""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=""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topLeftCell="A2" workbookViewId="0">
      <selection activeCell="R16" sqref="R16"/>
    </sheetView>
  </sheetViews>
  <sheetFormatPr defaultColWidth="8.85546875" defaultRowHeight="15.75"/>
  <cols>
    <col min="1" max="1" width="9" style="239" customWidth="1"/>
    <col min="2" max="2" width="6.140625" style="35" customWidth="1"/>
    <col min="3" max="3" width="4.140625" style="239" customWidth="1"/>
    <col min="4" max="4" width="45.7109375" style="239" customWidth="1"/>
    <col min="5" max="5" width="19.85546875" style="239" customWidth="1"/>
    <col min="6" max="6" width="4.28515625" style="239" customWidth="1"/>
    <col min="7" max="7" width="7.5703125" style="239" customWidth="1"/>
    <col min="8" max="8" width="7.5703125" style="323" customWidth="1"/>
    <col min="9" max="9" width="35.42578125" style="242" customWidth="1"/>
    <col min="10" max="10" width="21.140625" style="239" customWidth="1"/>
    <col min="11" max="11" width="11" style="240" hidden="1" customWidth="1"/>
    <col min="12" max="12" width="5.140625" style="240" hidden="1" customWidth="1"/>
    <col min="13" max="13" width="23.5703125" style="239" hidden="1" customWidth="1"/>
    <col min="14" max="14" width="2.7109375" style="239" hidden="1" customWidth="1"/>
    <col min="15" max="16384" width="8.85546875" style="239"/>
  </cols>
  <sheetData>
    <row r="1" spans="2:17">
      <c r="B1" s="357" t="s">
        <v>123</v>
      </c>
      <c r="C1" s="358"/>
      <c r="D1" s="358"/>
      <c r="E1" s="358"/>
      <c r="F1" s="359" t="s">
        <v>121</v>
      </c>
      <c r="G1" s="360"/>
      <c r="H1" s="360"/>
      <c r="I1" s="360"/>
      <c r="J1" s="360"/>
      <c r="K1" s="360"/>
      <c r="L1" s="360"/>
      <c r="M1" s="360"/>
      <c r="N1" s="360"/>
      <c r="O1" s="361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5" t="s">
        <v>62</v>
      </c>
      <c r="C3" s="267">
        <v>1</v>
      </c>
      <c r="D3" s="293" t="str">
        <f>IF(ISERROR(VLOOKUP(C3,$G$3:$I$66,3,FALSE)),"",(VLOOKUP(C3,$G$3:$I$66,3,FALSE)))</f>
        <v>Нико Доага (190)</v>
      </c>
      <c r="E3" s="294" t="str">
        <f>IF(D3="","",INDEX($J$3:$J$42,MATCH(C3,$G$3:$G$42,0)))</f>
        <v>Младост</v>
      </c>
      <c r="F3" s="299">
        <v>6</v>
      </c>
      <c r="G3" s="250">
        <v>1</v>
      </c>
      <c r="H3" s="36">
        <v>190</v>
      </c>
      <c r="I3" s="300" t="str">
        <f>IF(ISERROR(VLOOKUP(H3,Baza!A:C,2,FALSE)&amp;" "&amp;"("&amp;H3&amp;")"),"",(VLOOKUP(H3,Baza!A:C,2,FALSE)&amp;" "&amp;"("&amp;H3&amp;")"))</f>
        <v>Нико Доага (190)</v>
      </c>
      <c r="J3" s="300" t="str">
        <f>IF(ISERROR(VLOOKUP(H3,Baza!A:C,3,FALSE)),"",(VLOOKUP(H3,Baza!A:C,3,FALSE)))</f>
        <v>Младост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6</v>
      </c>
      <c r="O3" s="250">
        <v>849</v>
      </c>
    </row>
    <row r="4" spans="2:17">
      <c r="B4" s="353"/>
      <c r="C4" s="265">
        <v>2</v>
      </c>
      <c r="D4" s="287" t="str">
        <f t="shared" ref="D4:D67" si="1">IF(ISERROR(VLOOKUP(C4,$G$3:$I$66,3,FALSE)),"",(VLOOKUP(C4,$G$3:$I$66,3,FALSE)))</f>
        <v>Дарко Китановски (499)</v>
      </c>
      <c r="E4" s="288" t="str">
        <f t="shared" ref="E4:E66" si="2">IF(D4="","",INDEX($J$3:$J$42,MATCH(C4,$G$3:$G$42,0)))</f>
        <v>Пелагонија</v>
      </c>
      <c r="F4" s="284">
        <v>26</v>
      </c>
      <c r="G4" s="243">
        <v>5</v>
      </c>
      <c r="H4" s="36">
        <v>178</v>
      </c>
      <c r="I4" s="252" t="str">
        <f>IF(ISERROR(VLOOKUP(H4,Baza!A:C,2,FALSE)&amp;" "&amp;"("&amp;H4&amp;")"),"",(VLOOKUP(H4,Baza!A:C,2,FALSE)&amp;" "&amp;"("&amp;H4&amp;")"))</f>
        <v>Александар Јакимовски (178)</v>
      </c>
      <c r="J4" s="252" t="str">
        <f>IF(ISERROR(VLOOKUP(H4,Baza!A:C,3,FALSE)),"",(VLOOKUP(H4,Baza!A:C,3,FALSE)))</f>
        <v>Крива Паланка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26</v>
      </c>
      <c r="O4" s="243">
        <v>825</v>
      </c>
    </row>
    <row r="5" spans="2:17">
      <c r="B5" s="353"/>
      <c r="C5" s="265">
        <v>3</v>
      </c>
      <c r="D5" s="287" t="str">
        <f t="shared" si="1"/>
        <v>Вања Спасиќ (448)</v>
      </c>
      <c r="E5" s="288" t="str">
        <f t="shared" si="2"/>
        <v>Дебар Маало</v>
      </c>
      <c r="F5" s="284">
        <v>2</v>
      </c>
      <c r="G5" s="243">
        <v>9</v>
      </c>
      <c r="H5" s="36">
        <v>73</v>
      </c>
      <c r="I5" s="252" t="str">
        <f>IF(ISERROR(VLOOKUP(H5,Baza!A:C,2,FALSE)&amp;" "&amp;"("&amp;H5&amp;")"),"",(VLOOKUP(H5,Baza!A:C,2,FALSE)&amp;" "&amp;"("&amp;H5&amp;")"))</f>
        <v>Лука Стојчев (73)</v>
      </c>
      <c r="J5" s="252" t="str">
        <f>IF(ISERROR(VLOOKUP(H5,Baza!A:C,3,FALSE)),"",(VLOOKUP(H5,Baza!A:C,3,FALSE)))</f>
        <v xml:space="preserve">Младост 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2</v>
      </c>
      <c r="O5" s="243">
        <v>636</v>
      </c>
    </row>
    <row r="6" spans="2:17" ht="16.5" thickBot="1">
      <c r="B6" s="356"/>
      <c r="C6" s="268">
        <v>4</v>
      </c>
      <c r="D6" s="291" t="str">
        <f t="shared" si="1"/>
        <v/>
      </c>
      <c r="E6" s="292" t="str">
        <f t="shared" si="2"/>
        <v/>
      </c>
      <c r="F6" s="284">
        <v>24</v>
      </c>
      <c r="G6" s="250">
        <v>13</v>
      </c>
      <c r="H6" s="36">
        <v>130</v>
      </c>
      <c r="I6" s="252" t="str">
        <f>IF(ISERROR(VLOOKUP(H6,Baza!A:C,2,FALSE)&amp;" "&amp;"("&amp;H6&amp;")"),"",(VLOOKUP(H6,Baza!A:C,2,FALSE)&amp;" "&amp;"("&amp;H6&amp;")"))</f>
        <v>Борис Секулов (130)</v>
      </c>
      <c r="J6" s="252" t="str">
        <f>IF(ISERROR(VLOOKUP(H6,Baza!A:C,3,FALSE)),"",(VLOOKUP(H6,Baza!A:C,3,FALSE)))</f>
        <v>Астраион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24</v>
      </c>
      <c r="O6" s="243">
        <v>539</v>
      </c>
    </row>
    <row r="7" spans="2:17">
      <c r="B7" s="352" t="s">
        <v>63</v>
      </c>
      <c r="C7" s="264">
        <v>5</v>
      </c>
      <c r="D7" s="285" t="str">
        <f t="shared" si="1"/>
        <v>Александар Јакимовски (178)</v>
      </c>
      <c r="E7" s="286" t="str">
        <f t="shared" si="2"/>
        <v>Крива Паланка</v>
      </c>
      <c r="F7" s="284">
        <v>14</v>
      </c>
      <c r="G7" s="243">
        <v>17</v>
      </c>
      <c r="H7" s="36">
        <v>299</v>
      </c>
      <c r="I7" s="252" t="str">
        <f>IF(ISERROR(VLOOKUP(H7,Baza!A:C,2,FALSE)&amp;" "&amp;"("&amp;H7&amp;")"),"",(VLOOKUP(H7,Baza!A:C,2,FALSE)&amp;" "&amp;"("&amp;H7&amp;")"))</f>
        <v>Филип Ангела (299)</v>
      </c>
      <c r="J7" s="252" t="str">
        <f>IF(ISERROR(VLOOKUP(H7,Baza!A:C,3,FALSE)),"",(VLOOKUP(H7,Baza!A:C,3,FALSE)))</f>
        <v>Пелагонија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14</v>
      </c>
      <c r="O7" s="243">
        <v>365</v>
      </c>
    </row>
    <row r="8" spans="2:17">
      <c r="B8" s="353"/>
      <c r="C8" s="265">
        <v>6</v>
      </c>
      <c r="D8" s="287" t="str">
        <f t="shared" si="1"/>
        <v>Кристијан Каламадевски (347)</v>
      </c>
      <c r="E8" s="288" t="str">
        <f t="shared" si="2"/>
        <v>Берово</v>
      </c>
      <c r="F8" s="284">
        <v>1</v>
      </c>
      <c r="G8" s="243">
        <v>18</v>
      </c>
      <c r="H8" s="36">
        <v>203</v>
      </c>
      <c r="I8" s="252" t="str">
        <f>IF(ISERROR(VLOOKUP(H8,Baza!A:C,2,FALSE)&amp;" "&amp;"("&amp;H8&amp;")"),"",(VLOOKUP(H8,Baza!A:C,2,FALSE)&amp;" "&amp;"("&amp;H8&amp;")"))</f>
        <v>Андреј Васевски (203)</v>
      </c>
      <c r="J8" s="252" t="str">
        <f>IF(ISERROR(VLOOKUP(H8,Baza!A:C,3,FALSE)),"",(VLOOKUP(H8,Baza!A:C,3,FALSE)))</f>
        <v>Куманово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1</v>
      </c>
      <c r="O8" s="243">
        <v>299</v>
      </c>
    </row>
    <row r="9" spans="2:17">
      <c r="B9" s="353"/>
      <c r="C9" s="265">
        <v>7</v>
      </c>
      <c r="D9" s="287" t="str">
        <f t="shared" si="1"/>
        <v>Антонио Вељановски (261)</v>
      </c>
      <c r="E9" s="288" t="str">
        <f t="shared" si="2"/>
        <v>Пелагонија</v>
      </c>
      <c r="F9" s="284">
        <v>11</v>
      </c>
      <c r="G9" s="250">
        <v>14</v>
      </c>
      <c r="H9" s="36">
        <v>47</v>
      </c>
      <c r="I9" s="252" t="str">
        <f>IF(ISERROR(VLOOKUP(H9,Baza!A:C,2,FALSE)&amp;" "&amp;"("&amp;H9&amp;")"),"",(VLOOKUP(H9,Baza!A:C,2,FALSE)&amp;" "&amp;"("&amp;H9&amp;")"))</f>
        <v>Андреј Стојановски (47)</v>
      </c>
      <c r="J9" s="252" t="str">
        <f>IF(ISERROR(VLOOKUP(H9,Baza!A:C,3,FALSE)),"",(VLOOKUP(H9,Baza!A:C,3,FALSE)))</f>
        <v>10 60 АС Ѓорче Петров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11</v>
      </c>
      <c r="O9" s="243">
        <v>186</v>
      </c>
      <c r="Q9" s="324"/>
    </row>
    <row r="10" spans="2:17" ht="16.5" thickBot="1">
      <c r="B10" s="354"/>
      <c r="C10" s="266">
        <v>8</v>
      </c>
      <c r="D10" s="289" t="str">
        <f t="shared" si="1"/>
        <v/>
      </c>
      <c r="E10" s="290" t="str">
        <f t="shared" si="2"/>
        <v/>
      </c>
      <c r="F10" s="284">
        <v>27</v>
      </c>
      <c r="G10" s="243">
        <v>10</v>
      </c>
      <c r="H10" s="36">
        <v>144</v>
      </c>
      <c r="I10" s="252" t="str">
        <f>IF(ISERROR(VLOOKUP(H10,Baza!A:C,2,FALSE)&amp;" "&amp;"("&amp;H10&amp;")"),"",(VLOOKUP(H10,Baza!A:C,2,FALSE)&amp;" "&amp;"("&amp;H10&amp;")"))</f>
        <v>Антонио Аврамски (144)</v>
      </c>
      <c r="J10" s="252" t="str">
        <f>IF(ISERROR(VLOOKUP(H10,Baza!A:C,3,FALSE)),"",(VLOOKUP(H10,Baza!A:C,3,FALSE)))</f>
        <v>Берово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27</v>
      </c>
      <c r="O10" s="243">
        <v>165</v>
      </c>
      <c r="Q10" s="324"/>
    </row>
    <row r="11" spans="2:17">
      <c r="B11" s="355" t="s">
        <v>64</v>
      </c>
      <c r="C11" s="267">
        <v>9</v>
      </c>
      <c r="D11" s="293" t="str">
        <f t="shared" si="1"/>
        <v>Лука Стојчев (73)</v>
      </c>
      <c r="E11" s="294" t="str">
        <f t="shared" si="2"/>
        <v xml:space="preserve">Младост </v>
      </c>
      <c r="F11" s="284">
        <v>10</v>
      </c>
      <c r="G11" s="243">
        <v>6</v>
      </c>
      <c r="H11" s="36">
        <v>347</v>
      </c>
      <c r="I11" s="252" t="str">
        <f>IF(ISERROR(VLOOKUP(H11,Baza!A:C,2,FALSE)&amp;" "&amp;"("&amp;H11&amp;")"),"",(VLOOKUP(H11,Baza!A:C,2,FALSE)&amp;" "&amp;"("&amp;H11&amp;")"))</f>
        <v>Кристијан Каламадевски (347)</v>
      </c>
      <c r="J11" s="252" t="str">
        <f>IF(ISERROR(VLOOKUP(H11,Baza!A:C,3,FALSE)),"",(VLOOKUP(H11,Baza!A:C,3,FALSE)))</f>
        <v>Берово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10</v>
      </c>
      <c r="O11" s="243">
        <v>144</v>
      </c>
      <c r="Q11" s="324"/>
    </row>
    <row r="12" spans="2:17">
      <c r="B12" s="353"/>
      <c r="C12" s="265">
        <v>10</v>
      </c>
      <c r="D12" s="287" t="str">
        <f t="shared" si="1"/>
        <v>Антонио Аврамски (144)</v>
      </c>
      <c r="E12" s="288" t="str">
        <f t="shared" si="2"/>
        <v>Берово</v>
      </c>
      <c r="F12" s="284">
        <v>20</v>
      </c>
      <c r="G12" s="250">
        <v>2</v>
      </c>
      <c r="H12" s="36">
        <v>499</v>
      </c>
      <c r="I12" s="252" t="str">
        <f>IF(ISERROR(VLOOKUP(H12,Baza!A:C,2,FALSE)&amp;" "&amp;"("&amp;H12&amp;")"),"",(VLOOKUP(H12,Baza!A:C,2,FALSE)&amp;" "&amp;"("&amp;H12&amp;")"))</f>
        <v>Дарко Китановски (499)</v>
      </c>
      <c r="J12" s="252" t="str">
        <f>IF(ISERROR(VLOOKUP(H12,Baza!A:C,3,FALSE)),"",(VLOOKUP(H12,Baza!A:C,3,FALSE)))</f>
        <v>Пелагонија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20</v>
      </c>
      <c r="O12" s="243">
        <v>139</v>
      </c>
      <c r="Q12" s="324"/>
    </row>
    <row r="13" spans="2:17">
      <c r="B13" s="353"/>
      <c r="C13" s="265">
        <v>11</v>
      </c>
      <c r="D13" s="287" t="str">
        <f t="shared" si="1"/>
        <v>Марко Китановски (500)</v>
      </c>
      <c r="E13" s="288" t="str">
        <f t="shared" si="2"/>
        <v>Пелагонија</v>
      </c>
      <c r="F13" s="284">
        <v>13</v>
      </c>
      <c r="G13" s="243">
        <v>7</v>
      </c>
      <c r="H13" s="36">
        <v>261</v>
      </c>
      <c r="I13" s="252" t="str">
        <f>IF(ISERROR(VLOOKUP(H13,Baza!A:C,2,FALSE)&amp;" "&amp;"("&amp;H13&amp;")"),"",(VLOOKUP(H13,Baza!A:C,2,FALSE)&amp;" "&amp;"("&amp;H13&amp;")"))</f>
        <v>Антонио Вељановски (261)</v>
      </c>
      <c r="J13" s="252" t="str">
        <f>IF(ISERROR(VLOOKUP(H13,Baza!A:C,3,FALSE)),"",(VLOOKUP(H13,Baza!A:C,3,FALSE)))</f>
        <v>Пелагонија</v>
      </c>
      <c r="K13" s="312">
        <f>IF(ISERROR(VLOOKUP(H13,Baza!A:D,4,FALSE)),"",(VLOOKUP(H13,Baza!A:D,4,FALSE)))</f>
        <v>0</v>
      </c>
      <c r="M13" s="239" t="e">
        <f t="shared" si="0"/>
        <v>#N/A</v>
      </c>
      <c r="N13" s="239">
        <v>13</v>
      </c>
      <c r="O13" s="243">
        <v>81</v>
      </c>
      <c r="Q13" s="324"/>
    </row>
    <row r="14" spans="2:17" ht="16.5" thickBot="1">
      <c r="B14" s="356"/>
      <c r="C14" s="268">
        <v>12</v>
      </c>
      <c r="D14" s="291" t="str">
        <f t="shared" si="1"/>
        <v>Јаков Јакимовски (538)</v>
      </c>
      <c r="E14" s="292" t="str">
        <f t="shared" si="2"/>
        <v>Куманово</v>
      </c>
      <c r="F14" s="284">
        <v>30</v>
      </c>
      <c r="G14" s="243">
        <v>11</v>
      </c>
      <c r="H14" s="36">
        <v>500</v>
      </c>
      <c r="I14" s="252" t="str">
        <f>IF(ISERROR(VLOOKUP(H14,Baza!A:C,2,FALSE)&amp;" "&amp;"("&amp;H14&amp;")"),"",(VLOOKUP(H14,Baza!A:C,2,FALSE)&amp;" "&amp;"("&amp;H14&amp;")"))</f>
        <v>Марко Китановски (500)</v>
      </c>
      <c r="J14" s="252" t="str">
        <f>IF(ISERROR(VLOOKUP(H14,Baza!A:C,3,FALSE)),"",(VLOOKUP(H14,Baza!A:C,3,FALSE)))</f>
        <v>Пелагонија</v>
      </c>
      <c r="K14" s="312">
        <f>IF(ISERROR(VLOOKUP(H14,Baza!A:D,4,FALSE)),"",(VLOOKUP(H14,Baza!A:D,4,FALSE)))</f>
        <v>0</v>
      </c>
      <c r="M14" s="239" t="e">
        <f t="shared" si="0"/>
        <v>#N/A</v>
      </c>
      <c r="N14" s="239">
        <v>30</v>
      </c>
      <c r="O14" s="243">
        <v>27</v>
      </c>
      <c r="Q14" s="324"/>
    </row>
    <row r="15" spans="2:17">
      <c r="B15" s="352" t="s">
        <v>65</v>
      </c>
      <c r="C15" s="264">
        <v>13</v>
      </c>
      <c r="D15" s="285" t="str">
        <f t="shared" si="1"/>
        <v>Борис Секулов (130)</v>
      </c>
      <c r="E15" s="286" t="str">
        <f t="shared" si="2"/>
        <v>Астраион</v>
      </c>
      <c r="F15" s="284">
        <v>15</v>
      </c>
      <c r="G15" s="243">
        <v>3</v>
      </c>
      <c r="H15" s="36">
        <v>448</v>
      </c>
      <c r="I15" s="252" t="str">
        <f>IF(ISERROR(VLOOKUP(H15,Baza!A:C,2,FALSE)&amp;" "&amp;"("&amp;H15&amp;")"),"",(VLOOKUP(H15,Baza!A:C,2,FALSE)&amp;" "&amp;"("&amp;H15&amp;")"))</f>
        <v>Вања Спасиќ (448)</v>
      </c>
      <c r="J15" s="252" t="str">
        <f>IF(ISERROR(VLOOKUP(H15,Baza!A:C,3,FALSE)),"",(VLOOKUP(H15,Baza!A:C,3,FALSE)))</f>
        <v>Дебар Маало</v>
      </c>
      <c r="K15" s="312">
        <f>IF(ISERROR(VLOOKUP(H15,Baza!A:D,4,FALSE)),"",(VLOOKUP(H15,Baza!A:D,4,FALSE)))</f>
        <v>0</v>
      </c>
      <c r="M15" s="239" t="e">
        <f t="shared" si="0"/>
        <v>#N/A</v>
      </c>
      <c r="N15" s="239">
        <v>15</v>
      </c>
      <c r="O15" s="243">
        <v>8</v>
      </c>
      <c r="Q15" s="324"/>
    </row>
    <row r="16" spans="2:17">
      <c r="B16" s="353"/>
      <c r="C16" s="265">
        <v>14</v>
      </c>
      <c r="D16" s="287" t="str">
        <f t="shared" si="1"/>
        <v>Андреј Стојановски (47)</v>
      </c>
      <c r="E16" s="288" t="str">
        <f t="shared" si="2"/>
        <v>10 60 АС Ѓорче Петров</v>
      </c>
      <c r="F16" s="284">
        <v>23</v>
      </c>
      <c r="G16" s="243">
        <v>19</v>
      </c>
      <c r="H16" s="36">
        <v>361</v>
      </c>
      <c r="I16" s="252" t="str">
        <f>IF(ISERROR(VLOOKUP(H16,Baza!A:C,2,FALSE)&amp;" "&amp;"("&amp;H16&amp;")"),"",(VLOOKUP(H16,Baza!A:C,2,FALSE)&amp;" "&amp;"("&amp;H16&amp;")"))</f>
        <v>Петар Јуришиќ (361)</v>
      </c>
      <c r="J16" s="252" t="str">
        <f>IF(ISERROR(VLOOKUP(H16,Baza!A:C,3,FALSE)),"",(VLOOKUP(H16,Baza!A:C,3,FALSE)))</f>
        <v>Дебар Маало</v>
      </c>
      <c r="K16" s="312">
        <f>IF(ISERROR(VLOOKUP(H16,Baza!A:D,4,FALSE)),"",(VLOOKUP(H16,Baza!A:D,4,FALSE)))</f>
        <v>0</v>
      </c>
      <c r="M16" s="239" t="e">
        <f t="shared" si="0"/>
        <v>#N/A</v>
      </c>
      <c r="N16" s="239">
        <v>23</v>
      </c>
      <c r="O16" s="243">
        <v>5</v>
      </c>
      <c r="Q16" s="324"/>
    </row>
    <row r="17" spans="2:17">
      <c r="B17" s="353"/>
      <c r="C17" s="265">
        <v>15</v>
      </c>
      <c r="D17" s="287" t="str">
        <f t="shared" si="1"/>
        <v>Дамјан Петровиќ (536)</v>
      </c>
      <c r="E17" s="288" t="str">
        <f t="shared" si="2"/>
        <v>Дебар Маало</v>
      </c>
      <c r="F17" s="284">
        <v>7</v>
      </c>
      <c r="G17" s="243">
        <v>15</v>
      </c>
      <c r="H17" s="36">
        <v>536</v>
      </c>
      <c r="I17" s="252" t="str">
        <f>IF(ISERROR(VLOOKUP(H17,Baza!A:C,2,FALSE)&amp;" "&amp;"("&amp;H17&amp;")"),"",(VLOOKUP(H17,Baza!A:C,2,FALSE)&amp;" "&amp;"("&amp;H17&amp;")"))</f>
        <v>Дамјан Петровиќ (536)</v>
      </c>
      <c r="J17" s="252" t="str">
        <f>IF(ISERROR(VLOOKUP(H17,Baza!A:C,3,FALSE)),"",(VLOOKUP(H17,Baza!A:C,3,FALSE)))</f>
        <v>Дебар Маало</v>
      </c>
      <c r="K17" s="312">
        <f>IF(ISERROR(VLOOKUP(H17,Baza!A:D,4,FALSE)),"",(VLOOKUP(H17,Baza!A:D,4,FALSE)))</f>
        <v>0</v>
      </c>
      <c r="M17" s="239" t="e">
        <f t="shared" si="0"/>
        <v>#N/A</v>
      </c>
      <c r="N17" s="239">
        <v>7</v>
      </c>
      <c r="O17" s="243">
        <v>5</v>
      </c>
      <c r="Q17" s="324"/>
    </row>
    <row r="18" spans="2:17" ht="16.5" thickBot="1">
      <c r="B18" s="354"/>
      <c r="C18" s="266">
        <v>16</v>
      </c>
      <c r="D18" s="289" t="str">
        <f t="shared" si="1"/>
        <v>Јаков Кузмановски (443)</v>
      </c>
      <c r="E18" s="290" t="str">
        <f t="shared" si="2"/>
        <v>Куманово</v>
      </c>
      <c r="F18" s="284">
        <v>4</v>
      </c>
      <c r="G18" s="243">
        <v>12</v>
      </c>
      <c r="H18" s="36">
        <v>538</v>
      </c>
      <c r="I18" s="252" t="str">
        <f>IF(ISERROR(VLOOKUP(H18,Baza!A:C,2,FALSE)&amp;" "&amp;"("&amp;H18&amp;")"),"",(VLOOKUP(H18,Baza!A:C,2,FALSE)&amp;" "&amp;"("&amp;H18&amp;")"))</f>
        <v>Јаков Јакимовски (538)</v>
      </c>
      <c r="J18" s="252" t="str">
        <f>IF(ISERROR(VLOOKUP(H18,Baza!A:C,3,FALSE)),"",(VLOOKUP(H18,Baza!A:C,3,FALSE)))</f>
        <v>Куманово</v>
      </c>
      <c r="K18" s="312">
        <f>IF(ISERROR(VLOOKUP(H18,Baza!A:D,4,FALSE)),"",(VLOOKUP(H18,Baza!A:D,4,FALSE)))</f>
        <v>0</v>
      </c>
      <c r="M18" s="239" t="e">
        <f t="shared" si="0"/>
        <v>#N/A</v>
      </c>
      <c r="N18" s="239">
        <v>4</v>
      </c>
      <c r="O18" s="243">
        <v>5</v>
      </c>
      <c r="Q18" s="324"/>
    </row>
    <row r="19" spans="2:17">
      <c r="B19" s="355" t="s">
        <v>66</v>
      </c>
      <c r="C19" s="273">
        <v>17</v>
      </c>
      <c r="D19" s="293" t="str">
        <f t="shared" si="1"/>
        <v>Филип Ангела (299)</v>
      </c>
      <c r="E19" s="294" t="str">
        <f t="shared" si="2"/>
        <v>Пелагонија</v>
      </c>
      <c r="F19" s="284">
        <v>12</v>
      </c>
      <c r="G19" s="243">
        <v>16</v>
      </c>
      <c r="H19" s="36">
        <v>443</v>
      </c>
      <c r="I19" s="252" t="str">
        <f>IF(ISERROR(VLOOKUP(H19,Baza!A:C,2,FALSE)&amp;" "&amp;"("&amp;H19&amp;")"),"",(VLOOKUP(H19,Baza!A:C,2,FALSE)&amp;" "&amp;"("&amp;H19&amp;")"))</f>
        <v>Јаков Кузмановски (443)</v>
      </c>
      <c r="J19" s="252" t="str">
        <f>IF(ISERROR(VLOOKUP(H19,Baza!A:C,3,FALSE)),"",(VLOOKUP(H19,Baza!A:C,3,FALSE)))</f>
        <v>Куманово</v>
      </c>
      <c r="K19" s="312">
        <f>IF(ISERROR(VLOOKUP(H19,Baza!A:D,4,FALSE)),"",(VLOOKUP(H19,Baza!A:D,4,FALSE)))</f>
        <v>0</v>
      </c>
      <c r="M19" s="239" t="e">
        <f t="shared" si="0"/>
        <v>#N/A</v>
      </c>
      <c r="N19" s="239">
        <v>12</v>
      </c>
      <c r="O19" s="243">
        <v>0</v>
      </c>
      <c r="Q19" s="324"/>
    </row>
    <row r="20" spans="2:17">
      <c r="B20" s="353"/>
      <c r="C20" s="270">
        <v>18</v>
      </c>
      <c r="D20" s="287" t="str">
        <f t="shared" si="1"/>
        <v>Андреј Васевски (203)</v>
      </c>
      <c r="E20" s="288" t="str">
        <f t="shared" si="2"/>
        <v>Куманово</v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53"/>
      <c r="C21" s="270">
        <v>19</v>
      </c>
      <c r="D21" s="287" t="str">
        <f t="shared" si="1"/>
        <v>Петар Јуришиќ (361)</v>
      </c>
      <c r="E21" s="288" t="str">
        <f t="shared" si="2"/>
        <v>Дебар Маало</v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5" thickBot="1">
      <c r="B22" s="356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52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9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53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53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5" thickBot="1">
      <c r="B26" s="354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5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53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53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5" thickBot="1">
      <c r="B30" s="356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52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53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53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5" thickBot="1">
      <c r="B34" s="354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5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3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3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5" thickBot="1">
      <c r="B38" s="356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2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3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3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5" thickBot="1">
      <c r="B42" s="354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5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3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3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5" thickBot="1">
      <c r="B46" s="356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2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3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3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str">
        <f t="shared" si="3"/>
        <v>10 60 АС Ѓорче Петров</v>
      </c>
      <c r="N49" s="239">
        <v>47</v>
      </c>
      <c r="O49" s="243"/>
    </row>
    <row r="50" spans="2:15" ht="16.5" thickBot="1">
      <c r="B50" s="354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5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3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3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5" thickBot="1">
      <c r="B54" s="356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2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3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3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5" thickBot="1">
      <c r="B58" s="354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5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3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3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5" thickBot="1">
      <c r="B62" s="356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2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3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3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5" thickBot="1">
      <c r="B66" s="354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2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5" hidden="1" thickBot="1">
      <c r="B68" s="353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5" hidden="1" thickBot="1">
      <c r="B69" s="353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5" hidden="1" thickBot="1">
      <c r="B70" s="354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5" hidden="1" thickBot="1">
      <c r="B71" s="352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5" hidden="1" thickBot="1">
      <c r="B72" s="353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5" hidden="1" thickBot="1">
      <c r="B73" s="353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5" hidden="1" thickBot="1">
      <c r="B74" s="354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5" hidden="1" thickBot="1">
      <c r="B75" s="352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5" hidden="1" thickBot="1">
      <c r="B76" s="353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5" hidden="1" thickBot="1">
      <c r="B77" s="353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5" hidden="1" thickBot="1">
      <c r="B78" s="354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5" hidden="1" thickBot="1">
      <c r="B79" s="352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5" hidden="1" thickBot="1">
      <c r="B80" s="353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5" hidden="1" thickBot="1">
      <c r="B81" s="353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5" hidden="1" thickBot="1">
      <c r="B82" s="354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5" hidden="1" thickBot="1">
      <c r="B83" s="352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5" hidden="1" thickBot="1">
      <c r="B84" s="353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5" hidden="1" thickBot="1">
      <c r="B85" s="353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5" hidden="1" thickBot="1">
      <c r="B86" s="354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5" hidden="1" thickBot="1">
      <c r="B87" s="352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5" hidden="1" thickBot="1">
      <c r="B88" s="353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5" hidden="1" thickBot="1">
      <c r="B89" s="353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5" hidden="1" thickBot="1">
      <c r="B90" s="354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5" hidden="1" thickBot="1">
      <c r="B91" s="352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5" hidden="1" thickBot="1">
      <c r="B92" s="353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5" hidden="1" thickBot="1">
      <c r="B93" s="353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5" hidden="1" thickBot="1">
      <c r="B94" s="354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5" hidden="1" thickBot="1">
      <c r="B95" s="352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5" hidden="1" thickBot="1">
      <c r="B96" s="353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5" hidden="1" thickBot="1">
      <c r="B97" s="353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5" hidden="1" thickBot="1">
      <c r="B98" s="354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P34" sqref="P34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346" t="s">
        <v>850</v>
      </c>
    </row>
    <row r="3" spans="3:10" ht="26.25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>Нико Доага (190)</v>
      </c>
      <c r="E4" s="32">
        <f>C4+4</f>
        <v>5</v>
      </c>
      <c r="F4" s="33" t="str">
        <f>IF(VLOOKUP(E4,PARTICIPANTS!$C$3:$D$98,2,FALSE)="","",(VLOOKUP(E4,PARTICIPANTS!$C$3:$D$98,2,FALSE)))</f>
        <v>Александар Јакимовски (178)</v>
      </c>
      <c r="G4" s="32">
        <f>E4+4</f>
        <v>9</v>
      </c>
      <c r="H4" s="33" t="str">
        <f>IF(VLOOKUP(G4,PARTICIPANTS!$C$3:$D$98,2,FALSE)="","",(VLOOKUP(G4,PARTICIPANTS!$C$3:$D$98,2,FALSE)))</f>
        <v>Лука Стојчев (73)</v>
      </c>
      <c r="I4" s="32">
        <f>G4+4</f>
        <v>13</v>
      </c>
      <c r="J4" s="33" t="str">
        <f>IF(VLOOKUP(I4,PARTICIPANTS!$C$3:$D$98,2,FALSE)="","",(VLOOKUP(I4,PARTICIPANTS!$C$3:$D$98,2,FALSE)))</f>
        <v>Борис Секулов (130)</v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>Дарко Китановски (499)</v>
      </c>
      <c r="E5" s="32">
        <f t="shared" ref="E5:I7" si="0">C5+4</f>
        <v>6</v>
      </c>
      <c r="F5" s="33" t="str">
        <f>IF(VLOOKUP(E5,PARTICIPANTS!$C$3:$D$98,2,FALSE)="","",(VLOOKUP(E5,PARTICIPANTS!$C$3:$D$98,2,FALSE)))</f>
        <v>Кристијан Каламадевски (347)</v>
      </c>
      <c r="G5" s="32">
        <f t="shared" si="0"/>
        <v>10</v>
      </c>
      <c r="H5" s="33" t="str">
        <f>IF(VLOOKUP(G5,PARTICIPANTS!$C$3:$D$98,2,FALSE)="","",(VLOOKUP(G5,PARTICIPANTS!$C$3:$D$98,2,FALSE)))</f>
        <v>Антонио Аврамски (144)</v>
      </c>
      <c r="I5" s="32">
        <f t="shared" si="0"/>
        <v>14</v>
      </c>
      <c r="J5" s="33" t="str">
        <f>IF(VLOOKUP(I5,PARTICIPANTS!$C$3:$D$98,2,FALSE)="","",(VLOOKUP(I5,PARTICIPANTS!$C$3:$D$98,2,FALSE)))</f>
        <v>Андреј Стојановски (47)</v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>Вања Спасиќ (448)</v>
      </c>
      <c r="E6" s="32">
        <f t="shared" si="0"/>
        <v>7</v>
      </c>
      <c r="F6" s="33" t="str">
        <f>IF(VLOOKUP(E6,PARTICIPANTS!$C$3:$D$98,2,FALSE)="","",(VLOOKUP(E6,PARTICIPANTS!$C$3:$D$98,2,FALSE)))</f>
        <v>Антонио Вељановски (261)</v>
      </c>
      <c r="G6" s="32">
        <f t="shared" si="0"/>
        <v>11</v>
      </c>
      <c r="H6" s="33" t="str">
        <f>IF(VLOOKUP(G6,PARTICIPANTS!$C$3:$D$98,2,FALSE)="","",(VLOOKUP(G6,PARTICIPANTS!$C$3:$D$98,2,FALSE)))</f>
        <v>Марко Китановски (500)</v>
      </c>
      <c r="I6" s="32">
        <f t="shared" si="0"/>
        <v>15</v>
      </c>
      <c r="J6" s="33" t="str">
        <f>IF(VLOOKUP(I6,PARTICIPANTS!$C$3:$D$98,2,FALSE)="","",(VLOOKUP(I6,PARTICIPANTS!$C$3:$D$98,2,FALSE)))</f>
        <v>Дамјан Петровиќ (536)</v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>Јаков Јакимовски (538)</v>
      </c>
      <c r="I7" s="32">
        <f t="shared" si="0"/>
        <v>16</v>
      </c>
      <c r="J7" s="33" t="str">
        <f>IF(VLOOKUP(I7,PARTICIPANTS!$C$3:$D$98,2,FALSE)="","",(VLOOKUP(I7,PARTICIPANTS!$C$3:$D$98,2,FALSE)))</f>
        <v>Јаков Кузмановски (443)</v>
      </c>
    </row>
    <row r="8" spans="3:10" ht="26.25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>Филип Ангела (299)</v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>Андреј Васевски (203)</v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>Петар Јуришиќ (361)</v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6.25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6.25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6.25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6.25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62"/>
  <sheetViews>
    <sheetView topLeftCell="A637" workbookViewId="0">
      <selection activeCell="G650" sqref="G650"/>
    </sheetView>
  </sheetViews>
  <sheetFormatPr defaultRowHeight="15"/>
  <cols>
    <col min="2" max="3" width="24.14062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695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794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.7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695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794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794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695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75">
      <c r="A160" s="75">
        <v>161</v>
      </c>
      <c r="B160" s="342" t="s">
        <v>294</v>
      </c>
      <c r="C160" s="75" t="s">
        <v>291</v>
      </c>
    </row>
    <row r="161" spans="1:3" ht="15.7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627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627</v>
      </c>
    </row>
    <row r="166" spans="1:3">
      <c r="A166" s="75">
        <v>167</v>
      </c>
      <c r="B166" s="328" t="s">
        <v>300</v>
      </c>
      <c r="C166" s="75" t="s">
        <v>627</v>
      </c>
    </row>
    <row r="167" spans="1:3">
      <c r="A167" s="75">
        <v>168</v>
      </c>
      <c r="B167" s="328" t="s">
        <v>301</v>
      </c>
      <c r="C167" s="75" t="s">
        <v>627</v>
      </c>
    </row>
    <row r="168" spans="1:3" ht="15.7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.7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794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695</v>
      </c>
    </row>
    <row r="188" spans="1:3">
      <c r="A188" s="75">
        <v>189</v>
      </c>
      <c r="B188" s="227" t="s">
        <v>322</v>
      </c>
      <c r="C188" s="75"/>
    </row>
    <row r="189" spans="1:3" ht="15.75" thickBot="1">
      <c r="A189" s="82">
        <v>190</v>
      </c>
      <c r="B189" s="233" t="s">
        <v>323</v>
      </c>
      <c r="C189" s="82" t="s">
        <v>696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696</v>
      </c>
    </row>
    <row r="194" spans="1:3">
      <c r="A194" s="75">
        <v>195</v>
      </c>
      <c r="B194" s="227" t="s">
        <v>328</v>
      </c>
      <c r="C194" s="75" t="s">
        <v>696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794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5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.7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794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697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697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.7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.7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.7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.7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.7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1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30">
      <c r="A469" s="75">
        <v>470</v>
      </c>
      <c r="B469" s="335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698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794</v>
      </c>
    </row>
    <row r="503" spans="1:3">
      <c r="A503" s="75">
        <v>510</v>
      </c>
      <c r="B503" s="227" t="s">
        <v>687</v>
      </c>
      <c r="C503" s="75" t="s">
        <v>794</v>
      </c>
    </row>
    <row r="504" spans="1:3">
      <c r="A504" s="75">
        <v>511</v>
      </c>
      <c r="B504" s="227" t="s">
        <v>688</v>
      </c>
      <c r="C504" s="75" t="s">
        <v>794</v>
      </c>
    </row>
    <row r="505" spans="1:3">
      <c r="A505" s="75">
        <v>512</v>
      </c>
      <c r="B505" s="227" t="s">
        <v>689</v>
      </c>
      <c r="C505" s="75" t="s">
        <v>794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696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699</v>
      </c>
      <c r="C510" s="230" t="s">
        <v>261</v>
      </c>
    </row>
    <row r="511" spans="1:3">
      <c r="A511" s="75">
        <v>518</v>
      </c>
      <c r="B511" s="227" t="s">
        <v>700</v>
      </c>
      <c r="C511" s="230"/>
    </row>
    <row r="512" spans="1:3">
      <c r="A512" s="75">
        <v>519</v>
      </c>
      <c r="B512" s="227" t="s">
        <v>701</v>
      </c>
      <c r="C512" s="230" t="s">
        <v>695</v>
      </c>
    </row>
    <row r="513" spans="1:3">
      <c r="A513" s="75">
        <v>520</v>
      </c>
      <c r="B513" s="227" t="s">
        <v>702</v>
      </c>
      <c r="C513" s="230"/>
    </row>
    <row r="514" spans="1:3">
      <c r="A514" s="75">
        <v>521</v>
      </c>
      <c r="B514" s="227" t="s">
        <v>703</v>
      </c>
      <c r="C514" s="230" t="s">
        <v>695</v>
      </c>
    </row>
    <row r="515" spans="1:3">
      <c r="A515" s="75">
        <v>522</v>
      </c>
      <c r="B515" s="227" t="s">
        <v>704</v>
      </c>
      <c r="C515" s="230" t="s">
        <v>695</v>
      </c>
    </row>
    <row r="516" spans="1:3">
      <c r="A516" s="75">
        <v>523</v>
      </c>
      <c r="B516" s="227" t="s">
        <v>705</v>
      </c>
      <c r="C516" s="230" t="s">
        <v>695</v>
      </c>
    </row>
    <row r="517" spans="1:3">
      <c r="A517" s="230">
        <v>524</v>
      </c>
      <c r="B517" s="227" t="s">
        <v>706</v>
      </c>
      <c r="C517" s="230" t="s">
        <v>161</v>
      </c>
    </row>
    <row r="518" spans="1:3">
      <c r="A518" s="75">
        <v>525</v>
      </c>
      <c r="B518" s="227" t="s">
        <v>707</v>
      </c>
      <c r="C518" s="230"/>
    </row>
    <row r="519" spans="1:3">
      <c r="A519" s="75">
        <v>526</v>
      </c>
      <c r="B519" s="227" t="s">
        <v>708</v>
      </c>
      <c r="C519" s="230"/>
    </row>
    <row r="520" spans="1:3">
      <c r="A520" s="75">
        <v>527</v>
      </c>
      <c r="B520" s="227" t="s">
        <v>709</v>
      </c>
      <c r="C520" s="230" t="s">
        <v>175</v>
      </c>
    </row>
    <row r="521" spans="1:3">
      <c r="A521" s="75">
        <v>528</v>
      </c>
      <c r="B521" s="227" t="s">
        <v>710</v>
      </c>
      <c r="C521" s="230" t="s">
        <v>175</v>
      </c>
    </row>
    <row r="522" spans="1:3">
      <c r="A522" s="75">
        <v>529</v>
      </c>
      <c r="B522" s="227" t="s">
        <v>711</v>
      </c>
      <c r="C522" s="75" t="s">
        <v>136</v>
      </c>
    </row>
    <row r="523" spans="1:3">
      <c r="A523" s="230">
        <v>530</v>
      </c>
      <c r="B523" s="227" t="s">
        <v>712</v>
      </c>
      <c r="C523" s="230" t="s">
        <v>312</v>
      </c>
    </row>
    <row r="524" spans="1:3">
      <c r="A524" s="75">
        <v>531</v>
      </c>
      <c r="B524" s="227" t="s">
        <v>713</v>
      </c>
      <c r="C524" s="230"/>
    </row>
    <row r="525" spans="1:3">
      <c r="A525" s="75">
        <v>532</v>
      </c>
      <c r="B525" s="227" t="s">
        <v>714</v>
      </c>
      <c r="C525" s="230" t="s">
        <v>306</v>
      </c>
    </row>
    <row r="526" spans="1:3">
      <c r="A526" s="75">
        <v>533</v>
      </c>
      <c r="B526" s="227" t="s">
        <v>715</v>
      </c>
      <c r="C526" s="75" t="s">
        <v>398</v>
      </c>
    </row>
    <row r="527" spans="1:3">
      <c r="A527" s="75">
        <v>534</v>
      </c>
      <c r="B527" s="227" t="s">
        <v>716</v>
      </c>
      <c r="C527" s="75" t="s">
        <v>398</v>
      </c>
    </row>
    <row r="528" spans="1:3">
      <c r="A528" s="75">
        <v>535</v>
      </c>
      <c r="B528" s="227" t="s">
        <v>717</v>
      </c>
      <c r="C528" s="230"/>
    </row>
    <row r="529" spans="1:3">
      <c r="A529" s="75">
        <v>536</v>
      </c>
      <c r="B529" s="227" t="s">
        <v>718</v>
      </c>
      <c r="C529" s="230" t="s">
        <v>210</v>
      </c>
    </row>
    <row r="530" spans="1:3">
      <c r="A530" s="230">
        <v>537</v>
      </c>
      <c r="B530" s="227" t="s">
        <v>719</v>
      </c>
      <c r="C530" s="230"/>
    </row>
    <row r="531" spans="1:3">
      <c r="A531" s="230">
        <v>538</v>
      </c>
      <c r="B531" s="227" t="s">
        <v>720</v>
      </c>
      <c r="C531" s="230" t="s">
        <v>331</v>
      </c>
    </row>
    <row r="532" spans="1:3">
      <c r="A532" s="230">
        <v>539</v>
      </c>
      <c r="B532" s="231" t="s">
        <v>721</v>
      </c>
      <c r="C532" s="230"/>
    </row>
    <row r="533" spans="1:3">
      <c r="A533" s="75">
        <v>540</v>
      </c>
      <c r="B533" s="231" t="s">
        <v>722</v>
      </c>
      <c r="C533" s="230" t="s">
        <v>205</v>
      </c>
    </row>
    <row r="534" spans="1:3">
      <c r="A534" s="230">
        <v>541</v>
      </c>
      <c r="B534" s="231" t="s">
        <v>723</v>
      </c>
      <c r="C534" s="230" t="s">
        <v>205</v>
      </c>
    </row>
    <row r="535" spans="1:3">
      <c r="A535" s="230">
        <v>542</v>
      </c>
      <c r="B535" s="231" t="s">
        <v>724</v>
      </c>
      <c r="C535" s="230" t="s">
        <v>205</v>
      </c>
    </row>
    <row r="536" spans="1:3">
      <c r="A536" s="230">
        <v>543</v>
      </c>
      <c r="B536" s="231" t="s">
        <v>725</v>
      </c>
      <c r="C536" s="230" t="s">
        <v>205</v>
      </c>
    </row>
    <row r="537" spans="1:3">
      <c r="A537" s="75">
        <v>544</v>
      </c>
      <c r="B537" s="231" t="s">
        <v>726</v>
      </c>
      <c r="C537" s="230" t="s">
        <v>205</v>
      </c>
    </row>
    <row r="538" spans="1:3">
      <c r="A538" s="75">
        <v>545</v>
      </c>
      <c r="B538" s="231" t="s">
        <v>727</v>
      </c>
      <c r="C538" s="230" t="s">
        <v>205</v>
      </c>
    </row>
    <row r="539" spans="1:3">
      <c r="A539" s="75">
        <v>546</v>
      </c>
      <c r="B539" s="231" t="s">
        <v>728</v>
      </c>
      <c r="C539" s="230" t="s">
        <v>271</v>
      </c>
    </row>
    <row r="540" spans="1:3">
      <c r="A540" s="230">
        <v>547</v>
      </c>
      <c r="B540" s="231" t="s">
        <v>729</v>
      </c>
      <c r="C540" s="230" t="s">
        <v>271</v>
      </c>
    </row>
    <row r="541" spans="1:3">
      <c r="A541" s="230">
        <v>548</v>
      </c>
      <c r="B541" s="231" t="s">
        <v>730</v>
      </c>
      <c r="C541" s="230" t="s">
        <v>271</v>
      </c>
    </row>
    <row r="542" spans="1:3">
      <c r="A542" s="230">
        <v>549</v>
      </c>
      <c r="B542" s="231" t="s">
        <v>731</v>
      </c>
      <c r="C542" s="230" t="s">
        <v>271</v>
      </c>
    </row>
    <row r="543" spans="1:3">
      <c r="A543" s="75">
        <v>550</v>
      </c>
      <c r="B543" s="231" t="s">
        <v>732</v>
      </c>
      <c r="C543" s="230" t="s">
        <v>271</v>
      </c>
    </row>
    <row r="544" spans="1:3">
      <c r="A544" s="230">
        <v>551</v>
      </c>
      <c r="B544" s="231" t="s">
        <v>733</v>
      </c>
      <c r="C544" s="230" t="s">
        <v>271</v>
      </c>
    </row>
    <row r="545" spans="1:3">
      <c r="A545" s="230">
        <v>552</v>
      </c>
      <c r="B545" s="231" t="s">
        <v>734</v>
      </c>
      <c r="C545" s="230"/>
    </row>
    <row r="546" spans="1:3">
      <c r="A546" s="230">
        <v>553</v>
      </c>
      <c r="B546" s="231" t="s">
        <v>735</v>
      </c>
      <c r="C546" s="230"/>
    </row>
    <row r="547" spans="1:3">
      <c r="A547" s="75">
        <v>554</v>
      </c>
      <c r="B547" s="231" t="s">
        <v>736</v>
      </c>
      <c r="C547" s="230" t="s">
        <v>271</v>
      </c>
    </row>
    <row r="548" spans="1:3">
      <c r="A548" s="75">
        <v>555</v>
      </c>
      <c r="B548" s="231" t="s">
        <v>737</v>
      </c>
      <c r="C548" s="230"/>
    </row>
    <row r="549" spans="1:3">
      <c r="A549" s="75">
        <v>556</v>
      </c>
      <c r="B549" s="231" t="s">
        <v>738</v>
      </c>
      <c r="C549" s="230" t="s">
        <v>271</v>
      </c>
    </row>
    <row r="550" spans="1:3">
      <c r="A550" s="230">
        <v>557</v>
      </c>
      <c r="B550" s="231" t="s">
        <v>739</v>
      </c>
      <c r="C550" s="230" t="s">
        <v>271</v>
      </c>
    </row>
    <row r="551" spans="1:3">
      <c r="A551" s="230">
        <v>558</v>
      </c>
      <c r="B551" s="231" t="s">
        <v>740</v>
      </c>
      <c r="C551" s="230" t="s">
        <v>271</v>
      </c>
    </row>
    <row r="552" spans="1:3">
      <c r="A552" s="230">
        <v>559</v>
      </c>
      <c r="B552" s="231" t="s">
        <v>741</v>
      </c>
      <c r="C552" s="230" t="s">
        <v>271</v>
      </c>
    </row>
    <row r="553" spans="1:3">
      <c r="A553" s="75">
        <v>560</v>
      </c>
      <c r="B553" s="231" t="s">
        <v>742</v>
      </c>
      <c r="C553" s="230" t="s">
        <v>271</v>
      </c>
    </row>
    <row r="554" spans="1:3">
      <c r="A554" s="230">
        <v>561</v>
      </c>
      <c r="B554" s="231" t="s">
        <v>743</v>
      </c>
      <c r="C554" s="230" t="s">
        <v>271</v>
      </c>
    </row>
    <row r="555" spans="1:3">
      <c r="A555" s="230">
        <v>562</v>
      </c>
      <c r="B555" s="231" t="s">
        <v>744</v>
      </c>
      <c r="C555" s="230" t="s">
        <v>271</v>
      </c>
    </row>
    <row r="556" spans="1:3">
      <c r="A556" s="230">
        <v>563</v>
      </c>
      <c r="B556" s="231" t="s">
        <v>745</v>
      </c>
      <c r="C556" s="230"/>
    </row>
    <row r="557" spans="1:3">
      <c r="A557" s="75">
        <v>564</v>
      </c>
      <c r="B557" s="231" t="s">
        <v>746</v>
      </c>
      <c r="C557" s="230" t="s">
        <v>271</v>
      </c>
    </row>
    <row r="558" spans="1:3">
      <c r="A558" s="75">
        <v>565</v>
      </c>
      <c r="B558" s="231" t="s">
        <v>747</v>
      </c>
      <c r="C558" s="230" t="s">
        <v>271</v>
      </c>
    </row>
    <row r="559" spans="1:3">
      <c r="A559" s="75">
        <v>566</v>
      </c>
      <c r="B559" s="231" t="s">
        <v>748</v>
      </c>
      <c r="C559" s="230" t="s">
        <v>271</v>
      </c>
    </row>
    <row r="560" spans="1:3">
      <c r="A560" s="230">
        <v>567</v>
      </c>
      <c r="B560" s="231" t="s">
        <v>749</v>
      </c>
      <c r="C560" s="230" t="s">
        <v>271</v>
      </c>
    </row>
    <row r="561" spans="1:3">
      <c r="A561" s="230">
        <v>568</v>
      </c>
      <c r="B561" s="231" t="s">
        <v>795</v>
      </c>
      <c r="C561" s="230" t="s">
        <v>271</v>
      </c>
    </row>
    <row r="562" spans="1:3">
      <c r="A562" s="230">
        <v>569</v>
      </c>
      <c r="B562" s="231" t="s">
        <v>750</v>
      </c>
      <c r="C562" s="230" t="s">
        <v>271</v>
      </c>
    </row>
    <row r="563" spans="1:3">
      <c r="A563" s="75">
        <v>570</v>
      </c>
      <c r="B563" s="231" t="s">
        <v>751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752</v>
      </c>
      <c r="C565" s="230" t="s">
        <v>271</v>
      </c>
    </row>
    <row r="566" spans="1:3">
      <c r="A566" s="230">
        <v>573</v>
      </c>
      <c r="B566" s="231" t="s">
        <v>753</v>
      </c>
      <c r="C566" s="230" t="s">
        <v>271</v>
      </c>
    </row>
    <row r="567" spans="1:3">
      <c r="A567" s="75">
        <v>574</v>
      </c>
      <c r="B567" s="231" t="s">
        <v>754</v>
      </c>
      <c r="C567" s="75" t="s">
        <v>398</v>
      </c>
    </row>
    <row r="568" spans="1:3">
      <c r="A568" s="75">
        <v>575</v>
      </c>
      <c r="B568" s="231" t="s">
        <v>755</v>
      </c>
      <c r="C568" s="75" t="s">
        <v>398</v>
      </c>
    </row>
    <row r="569" spans="1:3">
      <c r="A569" s="75">
        <v>576</v>
      </c>
      <c r="B569" s="231" t="s">
        <v>756</v>
      </c>
      <c r="C569" s="75" t="s">
        <v>398</v>
      </c>
    </row>
    <row r="570" spans="1:3">
      <c r="A570" s="230">
        <v>577</v>
      </c>
      <c r="B570" s="231" t="s">
        <v>757</v>
      </c>
      <c r="C570" s="75" t="s">
        <v>398</v>
      </c>
    </row>
    <row r="571" spans="1:3">
      <c r="A571" s="230">
        <v>578</v>
      </c>
      <c r="B571" s="231" t="s">
        <v>758</v>
      </c>
      <c r="C571" s="75" t="s">
        <v>398</v>
      </c>
    </row>
    <row r="572" spans="1:3">
      <c r="A572" s="230">
        <v>579</v>
      </c>
      <c r="B572" s="231" t="s">
        <v>759</v>
      </c>
      <c r="C572" s="230" t="s">
        <v>629</v>
      </c>
    </row>
    <row r="573" spans="1:3">
      <c r="A573" s="75">
        <v>580</v>
      </c>
      <c r="B573" s="231" t="s">
        <v>760</v>
      </c>
      <c r="C573" s="230" t="s">
        <v>629</v>
      </c>
    </row>
    <row r="574" spans="1:3">
      <c r="A574" s="230">
        <v>581</v>
      </c>
      <c r="B574" s="231" t="s">
        <v>761</v>
      </c>
      <c r="C574" s="230" t="s">
        <v>629</v>
      </c>
    </row>
    <row r="575" spans="1:3">
      <c r="A575" s="230">
        <v>582</v>
      </c>
      <c r="B575" s="231" t="s">
        <v>762</v>
      </c>
      <c r="C575" s="230" t="s">
        <v>629</v>
      </c>
    </row>
    <row r="576" spans="1:3">
      <c r="A576" s="230">
        <v>583</v>
      </c>
      <c r="B576" s="231" t="s">
        <v>763</v>
      </c>
      <c r="C576" s="230" t="s">
        <v>629</v>
      </c>
    </row>
    <row r="577" spans="1:3">
      <c r="A577" s="75">
        <v>584</v>
      </c>
      <c r="B577" s="231" t="s">
        <v>764</v>
      </c>
      <c r="C577" s="230" t="s">
        <v>629</v>
      </c>
    </row>
    <row r="578" spans="1:3">
      <c r="A578" s="75">
        <v>585</v>
      </c>
      <c r="B578" s="231" t="s">
        <v>765</v>
      </c>
      <c r="C578" s="230" t="s">
        <v>536</v>
      </c>
    </row>
    <row r="579" spans="1:3">
      <c r="A579" s="75">
        <v>586</v>
      </c>
      <c r="B579" s="231" t="s">
        <v>766</v>
      </c>
      <c r="C579" s="230" t="s">
        <v>536</v>
      </c>
    </row>
    <row r="580" spans="1:3">
      <c r="A580" s="230">
        <v>587</v>
      </c>
      <c r="B580" s="231" t="s">
        <v>767</v>
      </c>
      <c r="C580" s="230" t="s">
        <v>536</v>
      </c>
    </row>
    <row r="581" spans="1:3">
      <c r="A581" s="230">
        <v>588</v>
      </c>
      <c r="B581" s="231" t="s">
        <v>768</v>
      </c>
      <c r="C581" s="230" t="s">
        <v>536</v>
      </c>
    </row>
    <row r="582" spans="1:3">
      <c r="A582" s="230">
        <v>589</v>
      </c>
      <c r="B582" s="231" t="s">
        <v>769</v>
      </c>
      <c r="C582" s="230" t="s">
        <v>536</v>
      </c>
    </row>
    <row r="583" spans="1:3">
      <c r="A583" s="230">
        <v>590</v>
      </c>
      <c r="B583" s="231" t="s">
        <v>770</v>
      </c>
      <c r="C583" s="230" t="s">
        <v>536</v>
      </c>
    </row>
    <row r="584" spans="1:3">
      <c r="A584" s="230">
        <v>591</v>
      </c>
      <c r="B584" s="231" t="s">
        <v>771</v>
      </c>
      <c r="C584" s="230" t="s">
        <v>312</v>
      </c>
    </row>
    <row r="585" spans="1:3">
      <c r="A585" s="230">
        <v>592</v>
      </c>
      <c r="B585" s="231" t="s">
        <v>772</v>
      </c>
      <c r="C585" s="230" t="s">
        <v>341</v>
      </c>
    </row>
    <row r="586" spans="1:3">
      <c r="A586" s="75">
        <v>593</v>
      </c>
      <c r="B586" s="231" t="s">
        <v>773</v>
      </c>
      <c r="C586" s="230" t="s">
        <v>341</v>
      </c>
    </row>
    <row r="587" spans="1:3">
      <c r="A587" s="75">
        <v>594</v>
      </c>
      <c r="B587" s="231" t="s">
        <v>774</v>
      </c>
      <c r="C587" s="230" t="s">
        <v>341</v>
      </c>
    </row>
    <row r="588" spans="1:3">
      <c r="A588" s="75">
        <v>595</v>
      </c>
      <c r="B588" s="231" t="s">
        <v>775</v>
      </c>
      <c r="C588" s="230" t="s">
        <v>136</v>
      </c>
    </row>
    <row r="589" spans="1:3">
      <c r="A589" s="230">
        <v>596</v>
      </c>
      <c r="B589" s="231" t="s">
        <v>776</v>
      </c>
      <c r="C589" s="230" t="s">
        <v>196</v>
      </c>
    </row>
    <row r="590" spans="1:3">
      <c r="A590" s="230">
        <v>597</v>
      </c>
      <c r="B590" s="231" t="s">
        <v>777</v>
      </c>
      <c r="C590" s="230" t="s">
        <v>196</v>
      </c>
    </row>
    <row r="591" spans="1:3">
      <c r="A591" s="230">
        <v>598</v>
      </c>
      <c r="B591" s="231" t="s">
        <v>778</v>
      </c>
      <c r="C591" s="230" t="s">
        <v>196</v>
      </c>
    </row>
    <row r="592" spans="1:3">
      <c r="A592" s="230">
        <v>599</v>
      </c>
      <c r="B592" s="231" t="s">
        <v>796</v>
      </c>
      <c r="C592" s="230" t="s">
        <v>196</v>
      </c>
    </row>
    <row r="593" spans="1:6">
      <c r="A593" s="230">
        <v>600</v>
      </c>
      <c r="B593" s="231" t="s">
        <v>779</v>
      </c>
      <c r="C593" s="230" t="s">
        <v>321</v>
      </c>
    </row>
    <row r="594" spans="1:6">
      <c r="A594" s="230">
        <v>601</v>
      </c>
      <c r="B594" s="231" t="s">
        <v>780</v>
      </c>
      <c r="C594" s="230" t="s">
        <v>321</v>
      </c>
    </row>
    <row r="595" spans="1:6">
      <c r="A595" s="75">
        <v>602</v>
      </c>
      <c r="B595" s="231" t="s">
        <v>781</v>
      </c>
      <c r="C595" s="230" t="s">
        <v>321</v>
      </c>
    </row>
    <row r="596" spans="1:6">
      <c r="A596" s="75">
        <v>603</v>
      </c>
      <c r="B596" s="231" t="s">
        <v>782</v>
      </c>
      <c r="C596" s="230" t="s">
        <v>321</v>
      </c>
    </row>
    <row r="597" spans="1:6">
      <c r="A597" s="75">
        <v>604</v>
      </c>
      <c r="B597" s="231" t="s">
        <v>783</v>
      </c>
      <c r="C597" s="230"/>
    </row>
    <row r="598" spans="1:6">
      <c r="A598" s="230">
        <v>605</v>
      </c>
      <c r="B598" s="231" t="s">
        <v>784</v>
      </c>
      <c r="C598" s="230"/>
    </row>
    <row r="599" spans="1:6">
      <c r="A599" s="230">
        <v>606</v>
      </c>
      <c r="B599" s="231" t="s">
        <v>785</v>
      </c>
      <c r="C599" s="230" t="s">
        <v>369</v>
      </c>
    </row>
    <row r="600" spans="1:6">
      <c r="A600" s="230">
        <v>607</v>
      </c>
      <c r="B600" s="231" t="s">
        <v>786</v>
      </c>
      <c r="C600" s="230" t="s">
        <v>261</v>
      </c>
    </row>
    <row r="601" spans="1:6">
      <c r="A601" s="230">
        <v>608</v>
      </c>
      <c r="B601" s="231" t="s">
        <v>787</v>
      </c>
      <c r="C601" s="230" t="s">
        <v>261</v>
      </c>
    </row>
    <row r="602" spans="1:6">
      <c r="A602" s="75">
        <v>609</v>
      </c>
      <c r="B602" s="231" t="s">
        <v>788</v>
      </c>
      <c r="C602" s="230" t="s">
        <v>261</v>
      </c>
    </row>
    <row r="603" spans="1:6">
      <c r="A603" s="75">
        <v>610</v>
      </c>
      <c r="B603" s="231" t="s">
        <v>789</v>
      </c>
      <c r="C603" s="230" t="s">
        <v>261</v>
      </c>
    </row>
    <row r="604" spans="1:6">
      <c r="A604" s="75">
        <v>611</v>
      </c>
      <c r="B604" s="231" t="s">
        <v>790</v>
      </c>
      <c r="C604" s="230" t="s">
        <v>261</v>
      </c>
    </row>
    <row r="605" spans="1:6">
      <c r="A605" s="75">
        <v>612</v>
      </c>
      <c r="B605" s="231" t="s">
        <v>793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792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797</v>
      </c>
      <c r="C607" s="230" t="s">
        <v>629</v>
      </c>
    </row>
    <row r="608" spans="1:6">
      <c r="A608" s="230">
        <v>615</v>
      </c>
      <c r="B608" s="231" t="s">
        <v>798</v>
      </c>
      <c r="C608" s="230" t="s">
        <v>629</v>
      </c>
    </row>
    <row r="609" spans="1:3">
      <c r="A609" s="230">
        <v>616</v>
      </c>
      <c r="B609" s="231" t="s">
        <v>799</v>
      </c>
      <c r="C609" s="230" t="s">
        <v>629</v>
      </c>
    </row>
    <row r="610" spans="1:3">
      <c r="A610" s="230">
        <v>617</v>
      </c>
      <c r="B610" s="231" t="s">
        <v>800</v>
      </c>
      <c r="C610" s="230" t="s">
        <v>321</v>
      </c>
    </row>
    <row r="611" spans="1:3">
      <c r="A611" s="230">
        <v>618</v>
      </c>
      <c r="B611" s="231" t="s">
        <v>801</v>
      </c>
      <c r="C611" s="230" t="s">
        <v>321</v>
      </c>
    </row>
    <row r="612" spans="1:3">
      <c r="A612" s="75">
        <v>619</v>
      </c>
      <c r="B612" s="231" t="s">
        <v>802</v>
      </c>
      <c r="C612" s="75" t="s">
        <v>136</v>
      </c>
    </row>
    <row r="613" spans="1:3">
      <c r="A613" s="230">
        <v>620</v>
      </c>
      <c r="B613" s="231" t="s">
        <v>803</v>
      </c>
      <c r="C613" s="75" t="s">
        <v>794</v>
      </c>
    </row>
    <row r="614" spans="1:3">
      <c r="A614" s="75">
        <v>621</v>
      </c>
      <c r="B614" s="231" t="s">
        <v>804</v>
      </c>
      <c r="C614" s="75" t="s">
        <v>794</v>
      </c>
    </row>
    <row r="615" spans="1:3">
      <c r="A615" s="230">
        <v>622</v>
      </c>
      <c r="B615" s="231" t="s">
        <v>805</v>
      </c>
      <c r="C615" s="75" t="s">
        <v>794</v>
      </c>
    </row>
    <row r="616" spans="1:3">
      <c r="A616" s="75">
        <v>623</v>
      </c>
      <c r="B616" s="231" t="s">
        <v>806</v>
      </c>
      <c r="C616" s="75" t="s">
        <v>794</v>
      </c>
    </row>
    <row r="617" spans="1:3">
      <c r="A617" s="230">
        <v>624</v>
      </c>
      <c r="B617" s="231" t="s">
        <v>807</v>
      </c>
      <c r="C617" s="75" t="s">
        <v>794</v>
      </c>
    </row>
    <row r="618" spans="1:3">
      <c r="A618" s="230">
        <v>625</v>
      </c>
      <c r="B618" s="231" t="s">
        <v>808</v>
      </c>
      <c r="C618" s="75" t="s">
        <v>331</v>
      </c>
    </row>
    <row r="619" spans="1:3">
      <c r="A619" s="230">
        <v>626</v>
      </c>
      <c r="B619" s="231" t="s">
        <v>809</v>
      </c>
      <c r="C619" s="75" t="s">
        <v>136</v>
      </c>
    </row>
    <row r="620" spans="1:3">
      <c r="A620" s="230">
        <v>627</v>
      </c>
      <c r="B620" s="231" t="s">
        <v>810</v>
      </c>
      <c r="C620" s="75" t="s">
        <v>205</v>
      </c>
    </row>
    <row r="621" spans="1:3">
      <c r="A621" s="230">
        <v>628</v>
      </c>
      <c r="B621" s="231" t="s">
        <v>811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812</v>
      </c>
      <c r="C623" s="75" t="s">
        <v>629</v>
      </c>
    </row>
    <row r="624" spans="1:3">
      <c r="A624" s="230">
        <v>631</v>
      </c>
      <c r="B624" s="231" t="s">
        <v>813</v>
      </c>
      <c r="C624" s="75" t="s">
        <v>629</v>
      </c>
    </row>
    <row r="625" spans="1:3">
      <c r="A625" s="230">
        <v>632</v>
      </c>
      <c r="B625" s="231" t="s">
        <v>814</v>
      </c>
      <c r="C625" s="75" t="s">
        <v>794</v>
      </c>
    </row>
    <row r="626" spans="1:3">
      <c r="A626" s="230">
        <v>633</v>
      </c>
      <c r="B626" s="231" t="s">
        <v>815</v>
      </c>
      <c r="C626" s="75" t="s">
        <v>629</v>
      </c>
    </row>
    <row r="627" spans="1:3">
      <c r="A627" s="75">
        <v>634</v>
      </c>
      <c r="B627" s="231" t="s">
        <v>816</v>
      </c>
      <c r="C627" s="230" t="s">
        <v>536</v>
      </c>
    </row>
    <row r="628" spans="1:3">
      <c r="A628" s="75">
        <v>635</v>
      </c>
      <c r="B628" s="231" t="s">
        <v>817</v>
      </c>
      <c r="C628" s="230" t="s">
        <v>136</v>
      </c>
    </row>
    <row r="629" spans="1:3">
      <c r="A629" s="230">
        <v>636</v>
      </c>
      <c r="B629" s="231" t="s">
        <v>818</v>
      </c>
      <c r="C629" s="230" t="s">
        <v>341</v>
      </c>
    </row>
    <row r="630" spans="1:3">
      <c r="A630" s="230">
        <v>637</v>
      </c>
      <c r="B630" s="231" t="s">
        <v>819</v>
      </c>
      <c r="C630" s="230" t="s">
        <v>820</v>
      </c>
    </row>
    <row r="631" spans="1:3">
      <c r="A631" s="230">
        <v>638</v>
      </c>
      <c r="B631" s="231" t="s">
        <v>821</v>
      </c>
      <c r="C631" s="230" t="s">
        <v>341</v>
      </c>
    </row>
    <row r="632" spans="1:3">
      <c r="A632" s="230">
        <v>639</v>
      </c>
      <c r="B632" s="231" t="s">
        <v>822</v>
      </c>
      <c r="C632" s="230" t="s">
        <v>341</v>
      </c>
    </row>
    <row r="633" spans="1:3">
      <c r="A633" s="230">
        <v>640</v>
      </c>
      <c r="B633" s="227" t="s">
        <v>823</v>
      </c>
      <c r="C633" s="230" t="s">
        <v>341</v>
      </c>
    </row>
    <row r="634" spans="1:3">
      <c r="A634" s="230">
        <v>641</v>
      </c>
      <c r="B634" s="231" t="s">
        <v>824</v>
      </c>
      <c r="C634" s="230" t="s">
        <v>312</v>
      </c>
    </row>
    <row r="635" spans="1:3">
      <c r="A635" s="75">
        <v>642</v>
      </c>
      <c r="B635" s="231" t="s">
        <v>825</v>
      </c>
      <c r="C635" s="230" t="s">
        <v>261</v>
      </c>
    </row>
    <row r="636" spans="1:3">
      <c r="A636" s="230">
        <v>643</v>
      </c>
      <c r="B636" s="231" t="s">
        <v>826</v>
      </c>
      <c r="C636" s="230" t="s">
        <v>196</v>
      </c>
    </row>
    <row r="637" spans="1:3">
      <c r="A637" s="230">
        <v>644</v>
      </c>
      <c r="B637" s="227" t="s">
        <v>827</v>
      </c>
      <c r="C637" s="75" t="s">
        <v>205</v>
      </c>
    </row>
    <row r="638" spans="1:3">
      <c r="A638" s="230">
        <v>645</v>
      </c>
      <c r="B638" s="227" t="s">
        <v>828</v>
      </c>
      <c r="C638" s="230" t="s">
        <v>261</v>
      </c>
    </row>
    <row r="639" spans="1:3">
      <c r="A639" s="230">
        <v>646</v>
      </c>
      <c r="B639" s="227" t="s">
        <v>829</v>
      </c>
      <c r="C639" s="75" t="s">
        <v>306</v>
      </c>
    </row>
    <row r="640" spans="1:3">
      <c r="A640" s="230">
        <v>647</v>
      </c>
      <c r="B640" s="231" t="s">
        <v>830</v>
      </c>
      <c r="C640" s="230" t="s">
        <v>261</v>
      </c>
    </row>
    <row r="641" spans="1:3">
      <c r="A641" s="75">
        <v>648</v>
      </c>
      <c r="B641" s="231" t="s">
        <v>831</v>
      </c>
      <c r="C641" s="75" t="s">
        <v>205</v>
      </c>
    </row>
    <row r="642" spans="1:3">
      <c r="A642" s="75">
        <v>649</v>
      </c>
      <c r="B642" s="231" t="s">
        <v>832</v>
      </c>
      <c r="C642" s="75" t="s">
        <v>205</v>
      </c>
    </row>
    <row r="643" spans="1:3">
      <c r="A643" s="230">
        <v>650</v>
      </c>
      <c r="B643" s="231" t="s">
        <v>833</v>
      </c>
      <c r="C643" s="75" t="s">
        <v>205</v>
      </c>
    </row>
    <row r="644" spans="1:3">
      <c r="A644" s="75">
        <v>651</v>
      </c>
      <c r="B644" s="227" t="s">
        <v>834</v>
      </c>
      <c r="C644" s="75" t="s">
        <v>398</v>
      </c>
    </row>
    <row r="645" spans="1:3">
      <c r="A645" s="75">
        <v>652</v>
      </c>
      <c r="B645" s="227" t="s">
        <v>835</v>
      </c>
      <c r="C645" s="75" t="s">
        <v>398</v>
      </c>
    </row>
    <row r="646" spans="1:3">
      <c r="A646" s="230">
        <v>653</v>
      </c>
      <c r="B646" s="227" t="s">
        <v>836</v>
      </c>
      <c r="C646" s="75" t="s">
        <v>398</v>
      </c>
    </row>
    <row r="647" spans="1:3">
      <c r="A647" s="75">
        <v>654</v>
      </c>
      <c r="B647" s="227" t="s">
        <v>837</v>
      </c>
      <c r="C647" s="75" t="s">
        <v>398</v>
      </c>
    </row>
    <row r="648" spans="1:3">
      <c r="A648" s="75">
        <v>655</v>
      </c>
      <c r="B648" s="227" t="s">
        <v>838</v>
      </c>
      <c r="C648" s="75" t="s">
        <v>398</v>
      </c>
    </row>
    <row r="649" spans="1:3">
      <c r="A649" s="230">
        <v>656</v>
      </c>
      <c r="B649" s="227" t="s">
        <v>839</v>
      </c>
      <c r="C649" s="75" t="s">
        <v>536</v>
      </c>
    </row>
    <row r="650" spans="1:3">
      <c r="A650" s="75">
        <v>657</v>
      </c>
      <c r="B650" s="227" t="s">
        <v>840</v>
      </c>
      <c r="C650" s="75" t="s">
        <v>536</v>
      </c>
    </row>
    <row r="651" spans="1:3">
      <c r="A651" s="75">
        <v>658</v>
      </c>
      <c r="B651" s="227" t="s">
        <v>841</v>
      </c>
      <c r="C651" s="230" t="s">
        <v>225</v>
      </c>
    </row>
    <row r="652" spans="1:3">
      <c r="A652" s="230">
        <v>659</v>
      </c>
      <c r="B652" s="227" t="s">
        <v>842</v>
      </c>
      <c r="C652" s="230" t="s">
        <v>341</v>
      </c>
    </row>
    <row r="653" spans="1:3">
      <c r="A653" s="75">
        <v>660</v>
      </c>
      <c r="B653" s="227" t="s">
        <v>846</v>
      </c>
      <c r="C653" s="230" t="s">
        <v>161</v>
      </c>
    </row>
    <row r="654" spans="1:3">
      <c r="A654" s="75">
        <v>661</v>
      </c>
      <c r="B654" s="321" t="s">
        <v>847</v>
      </c>
      <c r="C654" s="230" t="s">
        <v>161</v>
      </c>
    </row>
    <row r="655" spans="1:3">
      <c r="A655" s="230">
        <v>662</v>
      </c>
      <c r="B655" s="227" t="s">
        <v>848</v>
      </c>
      <c r="C655" s="230" t="s">
        <v>161</v>
      </c>
    </row>
    <row r="656" spans="1:3">
      <c r="A656" s="75">
        <v>663</v>
      </c>
      <c r="B656" s="227" t="s">
        <v>849</v>
      </c>
      <c r="C656" s="230" t="s">
        <v>161</v>
      </c>
    </row>
    <row r="657" spans="1:3">
      <c r="A657" s="75">
        <v>664</v>
      </c>
      <c r="B657" s="227"/>
      <c r="C657" s="230"/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791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1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390" t="s">
        <v>0</v>
      </c>
      <c r="C1" s="390"/>
      <c r="D1" s="39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IF(GROUPS!D4="","",GROUPS!D4)</f>
        <v>Нико Доага (190)</v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IF(GROUPS!D5="","",GROUPS!D5)</f>
        <v>Дарко Китановски (499)</v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IF(GROUPS!D6="","",GROUPS!D6)</f>
        <v>Вања Спасиќ (448)</v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IF(GROUPS!D7="","",GROUPS!D7)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 ht="19.5" thickBot="1">
      <c r="B9" s="183">
        <v>1</v>
      </c>
      <c r="C9" s="184" t="str">
        <f>IF(C3="","",VLOOKUP(B9,$B$3:$E$6,2,FALSE))</f>
        <v>Нико Доага (190)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183">
        <v>2</v>
      </c>
      <c r="C10" s="184" t="str">
        <f>IF(C4="","",VLOOKUP(B10,$B$3:$E$6,2,FALSE))</f>
        <v>Дарко Китановски (499)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 ht="19.5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Дарко Китановски (499)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183">
        <v>3</v>
      </c>
      <c r="C14" s="196" t="str">
        <f>IF(C3="","",VLOOKUP(B14,$B$3:$E$6,2,FALSE))</f>
        <v>Вања Спасиќ (448)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 hidden="1">
      <c r="B17" s="128">
        <v>1</v>
      </c>
      <c r="C17" s="129" t="str">
        <f>IF(C5="","",VLOOKUP(B17,$B$3:$E$6,2,FALSE))</f>
        <v>Нико Доага (190)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>Вања Спасиќ (448)</v>
      </c>
      <c r="D18" s="140">
        <v>2</v>
      </c>
      <c r="E18" s="141" t="str">
        <f>IF(C5="","",VLOOKUP(D18,$B$3:$E$6,2,FALSE))</f>
        <v>Дарко Китановски (499)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0" t="s">
        <v>0</v>
      </c>
      <c r="C1" s="390"/>
      <c r="D1" s="39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407" t="str">
        <f>IF(ISERROR(INDEX($C$3:$C$6,MATCH(W2,$T$3:$T$6,0))),"",(INDEX($C$3:$C$6,MATCH(W2,$T$3:$T$6,0))))</f>
        <v>Нико Доага (190)</v>
      </c>
      <c r="Y2" s="408"/>
      <c r="Z2" s="409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IF(GROUPS!D4="","",GROUPS!D4)</f>
        <v>Нико Доага (190)</v>
      </c>
      <c r="D3" s="379"/>
      <c r="E3" s="380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78</v>
      </c>
      <c r="Q3" s="111">
        <f>IF(AND(T9="",T13="",T17=""),"",AP3)</f>
        <v>51</v>
      </c>
      <c r="R3" s="381">
        <f>IF(ISERROR(IF(AND(T9="",T13="",T17=""),"",SUM(AB3:AD3)+(N3-O3)/1000)+(AK3/10000)),"",IF(AND(T9="",T13="",T17=""),"",SUM(AB3:AD3)+(N3-O3)/1000)+(AK3/10000)+(AG3/100000))</f>
        <v>4.0084799999999996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407" t="str">
        <f t="shared" ref="X3:X5" si="0">IF(ISERROR(INDEX($C$3:$C$6,MATCH(W3,$T$3:$T$6,0))),"",(INDEX($C$3:$C$6,MATCH(W3,$T$3:$T$6,0))))</f>
        <v>Дарко Китановски (499)</v>
      </c>
      <c r="Y3" s="408"/>
      <c r="Z3" s="40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78</v>
      </c>
      <c r="AH3" s="10">
        <f>F9+H9+J9+L9+N9+P9+R9</f>
        <v>33</v>
      </c>
      <c r="AI3" s="10">
        <f>F13+H13+J13+L13+N13+P13+R13</f>
        <v>45</v>
      </c>
      <c r="AJ3" s="10">
        <f>F17+H17+J17+L17+N17+P17+R17</f>
        <v>0</v>
      </c>
      <c r="AK3" s="376">
        <f>SUM(AH3:AJ3)-SUM(AM3:AO3)</f>
        <v>27</v>
      </c>
      <c r="AL3" s="377"/>
      <c r="AM3" s="10">
        <f>AH5</f>
        <v>17</v>
      </c>
      <c r="AN3" s="10">
        <f>AI4</f>
        <v>34</v>
      </c>
      <c r="AO3" s="10">
        <f>AJ6</f>
        <v>0</v>
      </c>
      <c r="AP3" s="9">
        <f>SUM(AM3:AO3)</f>
        <v>51</v>
      </c>
    </row>
    <row r="4" spans="2:47" ht="24" customHeight="1">
      <c r="B4" s="101">
        <v>2</v>
      </c>
      <c r="C4" s="378" t="str">
        <f>IF(GROUPS!D5="","",GROUPS!D5)</f>
        <v>Дарко Китановски (499)</v>
      </c>
      <c r="D4" s="379"/>
      <c r="E4" s="380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4</v>
      </c>
      <c r="P4" s="110">
        <f>IF(AND(T10="",U13="",U18=""),"",AG4)</f>
        <v>76</v>
      </c>
      <c r="Q4" s="111">
        <f>IF(AND(T10="",U13="",U18=""),"",AP4)</f>
        <v>82</v>
      </c>
      <c r="R4" s="381">
        <f>IF(ISERROR(IF(AND(T10="",U13="",U18=""),"",SUM(AB4:AD4)+(N4-O4)/1000)+(AK4/10000)+(AG4/100000)),"",IF(AND(T10="",U13="",U18=""),"",SUM(AB4:AD4)+(N4-O4)/1000)+(AK4/10000)+(AG4/100000))</f>
        <v>3.0001600000000002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404" t="str">
        <f t="shared" si="0"/>
        <v>Вања Спасиќ (448)</v>
      </c>
      <c r="Y4" s="405"/>
      <c r="Z4" s="406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76</v>
      </c>
      <c r="AH4" s="10">
        <f>F10+H10+J10+L10+N10+P10+R10</f>
        <v>0</v>
      </c>
      <c r="AI4" s="10">
        <f>G13+I13+K13+M13+O13+Q13+S13</f>
        <v>34</v>
      </c>
      <c r="AJ4" s="10">
        <f>G18+I18+K18+M18+O18+Q18+S18</f>
        <v>42</v>
      </c>
      <c r="AK4" s="376">
        <f t="shared" ref="AK4:AK6" si="2">SUM(AH4:AJ4)-SUM(AM4:AO4)</f>
        <v>-6</v>
      </c>
      <c r="AL4" s="377"/>
      <c r="AM4" s="10">
        <f>AH6</f>
        <v>0</v>
      </c>
      <c r="AN4" s="10">
        <f>AI3</f>
        <v>45</v>
      </c>
      <c r="AO4" s="10">
        <f>AJ5</f>
        <v>37</v>
      </c>
      <c r="AP4" s="9">
        <f t="shared" ref="AP4:AP6" si="3">SUM(AM4:AO4)</f>
        <v>82</v>
      </c>
    </row>
    <row r="5" spans="2:47" ht="24" customHeight="1">
      <c r="B5" s="101">
        <v>3</v>
      </c>
      <c r="C5" s="378" t="str">
        <f>IF(GROUPS!D6="","",GROUPS!D6)</f>
        <v>Вања Спасиќ (448)</v>
      </c>
      <c r="D5" s="379"/>
      <c r="E5" s="380"/>
      <c r="F5" s="11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54</v>
      </c>
      <c r="Q5" s="111">
        <f>IF(AND(U9="",T14="",T18=""),"",AP5)</f>
        <v>75</v>
      </c>
      <c r="R5" s="381">
        <f>IF(ISERROR(IF(AND(U9="",T14="",T18=""),"",SUM(AB5:AD5)+(N5-O5)/1000)+(AK5/10000)+(AG5/100000)),"",IF(AND(U9="",T14="",T18=""),"",SUM(AB5:AD5)+(N5-O5)/1000)+(AK5/10000)+(AG5/100000))</f>
        <v>1.9934400000000001</v>
      </c>
      <c r="S5" s="381"/>
      <c r="T5" s="112">
        <f>IF(ISERROR(IF(C5="","",RANK(R5,$R$3:$S$6,0))),"",IF(C5="","",RANK(R5,$R$3:$S$6,0)))</f>
        <v>3</v>
      </c>
      <c r="U5" s="9"/>
      <c r="V5" s="9"/>
      <c r="W5" s="7">
        <v>4</v>
      </c>
      <c r="X5" s="404" t="str">
        <f t="shared" si="0"/>
        <v/>
      </c>
      <c r="Y5" s="405"/>
      <c r="Z5" s="406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54</v>
      </c>
      <c r="AH5" s="10">
        <f>G9+I9+K9+M9+O9+Q9+S9</f>
        <v>17</v>
      </c>
      <c r="AI5" s="10">
        <f>F14+H14+J14+L14+N14+P14+R14</f>
        <v>0</v>
      </c>
      <c r="AJ5" s="10">
        <f>F18+H18+J18+L18+N18+P18+R18</f>
        <v>37</v>
      </c>
      <c r="AK5" s="376">
        <f t="shared" si="2"/>
        <v>-21</v>
      </c>
      <c r="AL5" s="377"/>
      <c r="AM5" s="10">
        <f>AH3</f>
        <v>33</v>
      </c>
      <c r="AN5" s="10">
        <f>AI6</f>
        <v>0</v>
      </c>
      <c r="AO5" s="10">
        <f>AJ4</f>
        <v>42</v>
      </c>
      <c r="AP5" s="9">
        <f t="shared" si="3"/>
        <v>75</v>
      </c>
    </row>
    <row r="6" spans="2:47" ht="24" customHeight="1" thickBot="1">
      <c r="B6" s="116">
        <v>4</v>
      </c>
      <c r="C6" s="372" t="str">
        <f>IF(GROUPS!D7="","",GROUPS!D7)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208</v>
      </c>
      <c r="Q7" s="127">
        <f>SUM(Q3:Q6)</f>
        <v>208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>Нико Доага (190)</v>
      </c>
      <c r="D9" s="130">
        <v>3</v>
      </c>
      <c r="E9" s="131" t="str">
        <f>IF(C5="","",VLOOKUP(D9,$B$3:$E$6,2,FALSE))</f>
        <v>Вања Спасиќ (448)</v>
      </c>
      <c r="F9" s="132">
        <v>11</v>
      </c>
      <c r="G9" s="133">
        <v>6</v>
      </c>
      <c r="H9" s="134">
        <v>11</v>
      </c>
      <c r="I9" s="133">
        <v>5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Дарко Китановски (499)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>Нико Доага (190)</v>
      </c>
      <c r="D13" s="130">
        <v>2</v>
      </c>
      <c r="E13" s="131" t="str">
        <f>IF(C4="","",VLOOKUP(D13,$B$3:$E$6,2,FALSE))</f>
        <v>Дарко Китановски (499)</v>
      </c>
      <c r="F13" s="132">
        <v>11</v>
      </c>
      <c r="G13" s="133">
        <v>6</v>
      </c>
      <c r="H13" s="134">
        <v>11</v>
      </c>
      <c r="I13" s="133">
        <v>7</v>
      </c>
      <c r="J13" s="132">
        <v>12</v>
      </c>
      <c r="K13" s="135">
        <v>14</v>
      </c>
      <c r="L13" s="134">
        <v>11</v>
      </c>
      <c r="M13" s="133">
        <v>7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Вања Спасиќ (448)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>Нико Доага (190)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Вања Спасиќ (448)</v>
      </c>
      <c r="D18" s="140">
        <v>2</v>
      </c>
      <c r="E18" s="141" t="str">
        <f>IF(C4="","",VLOOKUP(D18,$B$3:$E$6,2,FALSE))</f>
        <v>Дарко Китановски (499)</v>
      </c>
      <c r="F18" s="142">
        <v>11</v>
      </c>
      <c r="G18" s="143">
        <v>13</v>
      </c>
      <c r="H18" s="144">
        <v>11</v>
      </c>
      <c r="I18" s="143">
        <v>7</v>
      </c>
      <c r="J18" s="142">
        <v>9</v>
      </c>
      <c r="K18" s="145">
        <v>11</v>
      </c>
      <c r="L18" s="144">
        <v>6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A2" workbookViewId="0">
      <selection activeCell="Y10" sqref="Y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0" t="s">
        <v>0</v>
      </c>
      <c r="C1" s="390"/>
      <c r="D1" s="390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>Александар Јакимовски (178)</v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IF(GROUPS!F4="","",GROUPS!F4)</f>
        <v>Александар Јакимовски (178)</v>
      </c>
      <c r="D3" s="379"/>
      <c r="E3" s="380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28</v>
      </c>
      <c r="R3" s="381">
        <f>IF(ISERROR(IF(AND(T9="",T13="",T17=""),"",SUM(AB3:AD3)+(N3-O3)/1000)+(AK3/10000)),"",IF(AND(T9="",T13="",T17=""),"",SUM(AB3:AD3)+(N3-O3)/1000)+(AK3/10000)+(AG3/100000))</f>
        <v>4.0104600000000001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>Кристијан Каламадевски (347)</v>
      </c>
      <c r="Y3" s="386"/>
      <c r="Z3" s="38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6">
        <f>SUM(AH3:AJ3)-SUM(AM3:AO3)</f>
        <v>38</v>
      </c>
      <c r="AL3" s="377"/>
      <c r="AM3" s="10">
        <f>AH5</f>
        <v>13</v>
      </c>
      <c r="AN3" s="10">
        <f>AI4</f>
        <v>15</v>
      </c>
      <c r="AO3" s="10">
        <f>AJ6</f>
        <v>0</v>
      </c>
      <c r="AP3" s="9">
        <f>SUM(AM3:AO3)</f>
        <v>28</v>
      </c>
    </row>
    <row r="4" spans="2:47" ht="24" customHeight="1">
      <c r="B4" s="101">
        <v>2</v>
      </c>
      <c r="C4" s="378" t="str">
        <f>IF(GROUPS!F5="","",GROUPS!F5)</f>
        <v>Кристијан Каламадевски (347)</v>
      </c>
      <c r="D4" s="379"/>
      <c r="E4" s="380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4</v>
      </c>
      <c r="P4" s="110">
        <f>IF(AND(T10="",U13="",U18=""),"",AG4)</f>
        <v>54</v>
      </c>
      <c r="Q4" s="111">
        <f>IF(AND(T10="",U13="",U18=""),"",AP4)</f>
        <v>68</v>
      </c>
      <c r="R4" s="381">
        <f>IF(ISERROR(IF(AND(T10="",U13="",U18=""),"",SUM(AB4:AD4)+(N4-O4)/1000)+(AK4/10000)+(AG4/100000)),"",IF(AND(T10="",U13="",U18=""),"",SUM(AB4:AD4)+(N4-O4)/1000)+(AK4/10000)+(AG4/100000))</f>
        <v>2.9981400000000002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382" t="str">
        <f t="shared" si="0"/>
        <v>Антонио Вељановски (261)</v>
      </c>
      <c r="Y4" s="383"/>
      <c r="Z4" s="38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54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39</v>
      </c>
      <c r="AK4" s="376">
        <f t="shared" ref="AK4:AK6" si="2">SUM(AH4:AJ4)-SUM(AM4:AO4)</f>
        <v>-14</v>
      </c>
      <c r="AL4" s="377"/>
      <c r="AM4" s="10">
        <f>AH6</f>
        <v>0</v>
      </c>
      <c r="AN4" s="10">
        <f>AI3</f>
        <v>33</v>
      </c>
      <c r="AO4" s="10">
        <f>AJ5</f>
        <v>35</v>
      </c>
      <c r="AP4" s="9">
        <f t="shared" ref="AP4:AP6" si="3">SUM(AM4:AO4)</f>
        <v>68</v>
      </c>
    </row>
    <row r="5" spans="2:47" ht="24" customHeight="1">
      <c r="B5" s="101">
        <v>3</v>
      </c>
      <c r="C5" s="378" t="str">
        <f>IF(GROUPS!F6="","",GROUPS!F6)</f>
        <v>Антонио Вељановски (261)</v>
      </c>
      <c r="D5" s="379"/>
      <c r="E5" s="380"/>
      <c r="F5" s="11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48</v>
      </c>
      <c r="Q5" s="111">
        <f>IF(AND(U9="",T14="",T18=""),"",AP5)</f>
        <v>72</v>
      </c>
      <c r="R5" s="381">
        <f>IF(ISERROR(IF(AND(U9="",T14="",T18=""),"",SUM(AB5:AD5)+(N5-O5)/1000)+(AK5/10000)+(AG5/100000)),"",IF(AND(U9="",T14="",T18=""),"",SUM(AB5:AD5)+(N5-O5)/1000)+(AK5/10000)+(AG5/100000))</f>
        <v>1.9930800000000002</v>
      </c>
      <c r="S5" s="381"/>
      <c r="T5" s="112">
        <f>IF(ISERROR(IF(C5="","",RANK(R5,$R$3:$S$6,0))),"",IF(C5="","",RANK(R5,$R$3:$S$6,0)))</f>
        <v>3</v>
      </c>
      <c r="U5" s="9"/>
      <c r="V5" s="9"/>
      <c r="W5" s="7">
        <v>4</v>
      </c>
      <c r="X5" s="382" t="str">
        <f t="shared" si="0"/>
        <v/>
      </c>
      <c r="Y5" s="383"/>
      <c r="Z5" s="38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48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35</v>
      </c>
      <c r="AK5" s="376">
        <f t="shared" si="2"/>
        <v>-24</v>
      </c>
      <c r="AL5" s="377"/>
      <c r="AM5" s="10">
        <f>AH3</f>
        <v>33</v>
      </c>
      <c r="AN5" s="10">
        <f>AI6</f>
        <v>0</v>
      </c>
      <c r="AO5" s="10">
        <f>AJ4</f>
        <v>39</v>
      </c>
      <c r="AP5" s="9">
        <f t="shared" si="3"/>
        <v>72</v>
      </c>
    </row>
    <row r="6" spans="2:47" ht="24" customHeight="1" thickBot="1">
      <c r="B6" s="116">
        <v>4</v>
      </c>
      <c r="C6" s="372" t="str">
        <f>IF(GROUPS!F7="","",GROUPS!F7)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168</v>
      </c>
      <c r="Q7" s="127">
        <f>SUM(Q3:Q6)</f>
        <v>168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>Александар Јакимовски (178)</v>
      </c>
      <c r="D9" s="130">
        <v>3</v>
      </c>
      <c r="E9" s="131" t="str">
        <f>IF(C5="","",VLOOKUP(D9,$B$3:$E$6,2,FALSE))</f>
        <v>Антонио Вељановски (261)</v>
      </c>
      <c r="F9" s="132">
        <v>11</v>
      </c>
      <c r="G9" s="133">
        <v>3</v>
      </c>
      <c r="H9" s="134">
        <v>11</v>
      </c>
      <c r="I9" s="133">
        <v>5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Кристијан Каламадевски (347)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>Александар Јакимовски (178)</v>
      </c>
      <c r="D13" s="130">
        <v>2</v>
      </c>
      <c r="E13" s="131" t="str">
        <f>IF(C4="","",VLOOKUP(D13,$B$3:$E$6,2,FALSE))</f>
        <v>Кристијан Каламадевски (347)</v>
      </c>
      <c r="F13" s="132">
        <v>11</v>
      </c>
      <c r="G13" s="133">
        <v>2</v>
      </c>
      <c r="H13" s="134">
        <v>11</v>
      </c>
      <c r="I13" s="133">
        <v>6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Антонио Вељановски (261)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>Александар Јакимовски (178)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Антонио Вељановски (261)</v>
      </c>
      <c r="D18" s="140">
        <v>2</v>
      </c>
      <c r="E18" s="141" t="str">
        <f>IF(C4="","",VLOOKUP(D18,$B$3:$E$6,2,FALSE))</f>
        <v>Кристијан Каламадевски (347)</v>
      </c>
      <c r="F18" s="142">
        <v>11</v>
      </c>
      <c r="G18" s="143">
        <v>6</v>
      </c>
      <c r="H18" s="144">
        <v>9</v>
      </c>
      <c r="I18" s="143">
        <v>11</v>
      </c>
      <c r="J18" s="142">
        <v>7</v>
      </c>
      <c r="K18" s="145">
        <v>11</v>
      </c>
      <c r="L18" s="144">
        <v>8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1"/>
  <sheetViews>
    <sheetView workbookViewId="0">
      <selection activeCell="W13" sqref="W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5" width="10" style="12" customWidth="1"/>
    <col min="26" max="26" width="10.7109375" style="12" hidden="1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0" t="s">
        <v>0</v>
      </c>
      <c r="C1" s="390"/>
      <c r="D1" s="390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>Лука Стојчев (73)</v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IF(GROUPS!H4="","",GROUPS!H4)</f>
        <v>Лука Стојчев (73)</v>
      </c>
      <c r="D3" s="379"/>
      <c r="E3" s="380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34</v>
      </c>
      <c r="R3" s="381">
        <f>IF(ISERROR(IF(AND(T9="",T13="",T17=""),"",SUM(AB3:AD3)+(N3-O3)/1000)+(AK3/10000)),"",IF(AND(T9="",T13="",T17=""),"",SUM(AB3:AD3)+(N3-O3)/1000)+(AK3/10000)+(AG3/100000))</f>
        <v>6.0164900000000001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>Антонио Аврамски (144)</v>
      </c>
      <c r="Y3" s="386"/>
      <c r="Z3" s="38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76">
        <f>SUM(AH3:AJ3)-SUM(AM3:AO3)</f>
        <v>65</v>
      </c>
      <c r="AL3" s="377"/>
      <c r="AM3" s="10">
        <f>AH5</f>
        <v>8</v>
      </c>
      <c r="AN3" s="10">
        <f>AI4</f>
        <v>11</v>
      </c>
      <c r="AO3" s="10">
        <f>AJ6</f>
        <v>15</v>
      </c>
      <c r="AP3" s="9">
        <f>SUM(AM3:AO3)</f>
        <v>34</v>
      </c>
    </row>
    <row r="4" spans="2:47" ht="24" customHeight="1">
      <c r="B4" s="101">
        <v>2</v>
      </c>
      <c r="C4" s="378" t="str">
        <f>IF(GROUPS!H5="","",GROUPS!H5)</f>
        <v>Антонио Аврамски (144)</v>
      </c>
      <c r="D4" s="379"/>
      <c r="E4" s="380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2</v>
      </c>
      <c r="N4" s="108">
        <f>IF(AND(T10="",U13="",U18=""),"",SUM(F4,J4,L4))</f>
        <v>6</v>
      </c>
      <c r="O4" s="109">
        <f>IF(AND(T10="",U13="",U18=""),"",SUM(G4,K4,M4))</f>
        <v>5</v>
      </c>
      <c r="P4" s="110">
        <f>IF(AND(T10="",U13="",U18=""),"",AG4)</f>
        <v>90</v>
      </c>
      <c r="Q4" s="111">
        <f>IF(AND(T10="",U13="",U18=""),"",AP4)</f>
        <v>91</v>
      </c>
      <c r="R4" s="381">
        <f>IF(ISERROR(IF(AND(T10="",U13="",U18=""),"",SUM(AB4:AD4)+(N4-O4)/1000)+(AK4/10000)+(AG4/100000)),"",IF(AND(T10="",U13="",U18=""),"",SUM(AB4:AD4)+(N4-O4)/1000)+(AK4/10000)+(AG4/100000))</f>
        <v>5.0018000000000002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382" t="str">
        <f t="shared" si="0"/>
        <v>Јаков Јакимовски (538)</v>
      </c>
      <c r="Y4" s="383"/>
      <c r="Z4" s="384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90</v>
      </c>
      <c r="AH4" s="10">
        <f>F10+H10+J10+L10+N10+P10+R10</f>
        <v>46</v>
      </c>
      <c r="AI4" s="10">
        <f>G13+I13+K13+M13+O13+Q13+S13</f>
        <v>11</v>
      </c>
      <c r="AJ4" s="10">
        <f>G18+I18+K18+M18+O18+Q18+S18</f>
        <v>33</v>
      </c>
      <c r="AK4" s="376">
        <f t="shared" ref="AK4:AK6" si="2">SUM(AH4:AJ4)-SUM(AM4:AO4)</f>
        <v>-1</v>
      </c>
      <c r="AL4" s="377"/>
      <c r="AM4" s="10">
        <f>AH6</f>
        <v>41</v>
      </c>
      <c r="AN4" s="10">
        <f>AI3</f>
        <v>33</v>
      </c>
      <c r="AO4" s="10">
        <f>AJ5</f>
        <v>17</v>
      </c>
      <c r="AP4" s="9">
        <f t="shared" ref="AP4:AP6" si="3">SUM(AM4:AO4)</f>
        <v>91</v>
      </c>
    </row>
    <row r="5" spans="2:47" ht="24" customHeight="1">
      <c r="B5" s="101">
        <v>3</v>
      </c>
      <c r="C5" s="378" t="str">
        <f>IF(GROUPS!H6="","",GROUPS!H6)</f>
        <v>Марко Китановски (500)</v>
      </c>
      <c r="D5" s="379"/>
      <c r="E5" s="380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2</v>
      </c>
      <c r="M5" s="115">
        <f>U14</f>
        <v>3</v>
      </c>
      <c r="N5" s="108">
        <f>IF(AND(U9="",T14="",T18=""),"",SUM(F5,H5,L5))</f>
        <v>2</v>
      </c>
      <c r="O5" s="109">
        <f>IF(AND(U9="",T14="",T18=""),"",SUM(G5,I5,M5))</f>
        <v>9</v>
      </c>
      <c r="P5" s="110">
        <f>IF(AND(U9="",T14="",T18=""),"",AG5)</f>
        <v>70</v>
      </c>
      <c r="Q5" s="111">
        <f>IF(AND(U9="",T14="",T18=""),"",AP5)</f>
        <v>116</v>
      </c>
      <c r="R5" s="381">
        <f>IF(ISERROR(IF(AND(U9="",T14="",T18=""),"",SUM(AB5:AD5)+(N5-O5)/1000)+(AK5/10000)+(AG5/100000)),"",IF(AND(U9="",T14="",T18=""),"",SUM(AB5:AD5)+(N5-O5)/1000)+(AK5/10000)+(AG5/100000))</f>
        <v>2.9891000000000001</v>
      </c>
      <c r="S5" s="381"/>
      <c r="T5" s="112">
        <f>IF(ISERROR(IF(C5="","",RANK(R5,$R$3:$S$6,0))),"",IF(C5="","",RANK(R5,$R$3:$S$6,0)))</f>
        <v>4</v>
      </c>
      <c r="U5" s="9"/>
      <c r="V5" s="9"/>
      <c r="W5" s="7">
        <v>4</v>
      </c>
      <c r="X5" s="382" t="str">
        <f t="shared" si="0"/>
        <v>Марко Китановски (500)</v>
      </c>
      <c r="Y5" s="383"/>
      <c r="Z5" s="384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70</v>
      </c>
      <c r="AH5" s="10">
        <f>G9+I9+K9+M9+O9+Q9+S9</f>
        <v>8</v>
      </c>
      <c r="AI5" s="10">
        <f>F14+H14+J14+L14+N14+P14+R14</f>
        <v>45</v>
      </c>
      <c r="AJ5" s="10">
        <f>F18+H18+J18+L18+N18+P18+R18</f>
        <v>17</v>
      </c>
      <c r="AK5" s="376">
        <f t="shared" si="2"/>
        <v>-46</v>
      </c>
      <c r="AL5" s="377"/>
      <c r="AM5" s="10">
        <f>AH3</f>
        <v>33</v>
      </c>
      <c r="AN5" s="10">
        <f>AI6</f>
        <v>50</v>
      </c>
      <c r="AO5" s="10">
        <f>AJ4</f>
        <v>33</v>
      </c>
      <c r="AP5" s="9">
        <f t="shared" si="3"/>
        <v>116</v>
      </c>
    </row>
    <row r="6" spans="2:47" ht="24" customHeight="1" thickBot="1">
      <c r="B6" s="116">
        <v>4</v>
      </c>
      <c r="C6" s="372" t="str">
        <f>IF(GROUPS!H7="","",GROUPS!H7)</f>
        <v>Јаков Јакимовски (538)</v>
      </c>
      <c r="D6" s="373"/>
      <c r="E6" s="374"/>
      <c r="F6" s="117">
        <f>U17</f>
        <v>0</v>
      </c>
      <c r="G6" s="118">
        <f>T17</f>
        <v>3</v>
      </c>
      <c r="H6" s="119">
        <f>U10</f>
        <v>2</v>
      </c>
      <c r="I6" s="118">
        <f>T10</f>
        <v>3</v>
      </c>
      <c r="J6" s="119">
        <f>U14</f>
        <v>3</v>
      </c>
      <c r="K6" s="118">
        <f>T14</f>
        <v>2</v>
      </c>
      <c r="L6" s="120"/>
      <c r="M6" s="121"/>
      <c r="N6" s="122">
        <f>IF(AND(U10="",U14="",U17=""),"",SUM(F6,H6,J6))</f>
        <v>5</v>
      </c>
      <c r="O6" s="123">
        <f>IF(AND(U10="",U14="",U17=""),"",SUM(G6,I6,K6))</f>
        <v>8</v>
      </c>
      <c r="P6" s="124">
        <f>IF(AND(U10="",U14="",U17=""),"",AG6)</f>
        <v>106</v>
      </c>
      <c r="Q6" s="125">
        <f>IF(AND(U10="",U14="",U17=""),"",AP6)</f>
        <v>124</v>
      </c>
      <c r="R6" s="375">
        <f>IF(ISERROR(IF(AND(U10="",U14="",U17=""),"",SUM(AB6:AD6)+(N6-O6)/1000)+(AK6/10000)+(AG6/100000)),"",IF(AND(U10="",U14="",U17=""),"",SUM(AB6:AD6)+(N6-O6)/1000)+(AK6/10000)+(AG6/100000))</f>
        <v>3.9962599999999999</v>
      </c>
      <c r="S6" s="375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106</v>
      </c>
      <c r="AH6" s="10">
        <f>G10+I10+K10+M10+O10+Q10+S10</f>
        <v>41</v>
      </c>
      <c r="AI6" s="10">
        <f>G14+I14+K14+M14+O14+Q14+S14</f>
        <v>50</v>
      </c>
      <c r="AJ6" s="10">
        <f>G17+I17+K17+M17+O17+Q17+S17</f>
        <v>15</v>
      </c>
      <c r="AK6" s="376">
        <f t="shared" si="2"/>
        <v>-18</v>
      </c>
      <c r="AL6" s="377"/>
      <c r="AM6" s="10">
        <f>AH4</f>
        <v>46</v>
      </c>
      <c r="AN6" s="10">
        <f>AI5</f>
        <v>45</v>
      </c>
      <c r="AO6" s="10">
        <f>AJ3</f>
        <v>33</v>
      </c>
      <c r="AP6" s="9">
        <f t="shared" si="3"/>
        <v>124</v>
      </c>
    </row>
    <row r="7" spans="2:47" ht="19.5" thickBot="1">
      <c r="P7" s="127">
        <f>SUM(P3:P6)</f>
        <v>365</v>
      </c>
      <c r="Q7" s="127">
        <f>SUM(Q3:Q6)</f>
        <v>365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>Лука Стојчев (73)</v>
      </c>
      <c r="D9" s="130">
        <v>3</v>
      </c>
      <c r="E9" s="131" t="str">
        <f>IF(C5="","",VLOOKUP(D9,$B$3:$E$6,2,FALSE))</f>
        <v>Марко Китановски (500)</v>
      </c>
      <c r="F9" s="132">
        <v>11</v>
      </c>
      <c r="G9" s="133">
        <v>2</v>
      </c>
      <c r="H9" s="134">
        <v>11</v>
      </c>
      <c r="I9" s="133">
        <v>3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Антонио Аврамски (144)</v>
      </c>
      <c r="D10" s="140">
        <v>4</v>
      </c>
      <c r="E10" s="141" t="str">
        <f>IF(C6="","",VLOOKUP(D10,$B$3:$E$6,2,FALSE))</f>
        <v>Јаков Јакимовски (538)</v>
      </c>
      <c r="F10" s="142">
        <v>11</v>
      </c>
      <c r="G10" s="143">
        <v>6</v>
      </c>
      <c r="H10" s="144">
        <v>6</v>
      </c>
      <c r="I10" s="143">
        <v>11</v>
      </c>
      <c r="J10" s="142">
        <v>7</v>
      </c>
      <c r="K10" s="145">
        <v>11</v>
      </c>
      <c r="L10" s="144">
        <v>11</v>
      </c>
      <c r="M10" s="143">
        <v>5</v>
      </c>
      <c r="N10" s="142">
        <v>11</v>
      </c>
      <c r="O10" s="145">
        <v>8</v>
      </c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2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1</v>
      </c>
      <c r="AI10" s="10">
        <f>IF(M10="","",IF(M10&gt;L10,1,0))</f>
        <v>0</v>
      </c>
      <c r="AJ10" s="10">
        <f>IF(N10="","",IF(N10&gt;O10,1,0))</f>
        <v>1</v>
      </c>
      <c r="AK10" s="10">
        <f>IF(O10="","",IF(O10&gt;N10,1,0))</f>
        <v>0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>Лука Стојчев (73)</v>
      </c>
      <c r="D13" s="130">
        <v>2</v>
      </c>
      <c r="E13" s="131" t="str">
        <f>IF(C4="","",VLOOKUP(D13,$B$3:$E$6,2,FALSE))</f>
        <v>Антонио Аврамски (144)</v>
      </c>
      <c r="F13" s="132">
        <v>11</v>
      </c>
      <c r="G13" s="133">
        <v>2</v>
      </c>
      <c r="H13" s="134">
        <v>11</v>
      </c>
      <c r="I13" s="133">
        <v>2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Марко Китановски (500)</v>
      </c>
      <c r="D14" s="140">
        <v>4</v>
      </c>
      <c r="E14" s="141" t="str">
        <f>IF(C6="","",VLOOKUP(D14,$B$3:$E$6,2,FALSE))</f>
        <v>Јаков Јакимовски (538)</v>
      </c>
      <c r="F14" s="142">
        <v>11</v>
      </c>
      <c r="G14" s="143">
        <v>8</v>
      </c>
      <c r="H14" s="144">
        <v>5</v>
      </c>
      <c r="I14" s="143">
        <v>11</v>
      </c>
      <c r="J14" s="142">
        <v>11</v>
      </c>
      <c r="K14" s="145">
        <v>7</v>
      </c>
      <c r="L14" s="144">
        <v>11</v>
      </c>
      <c r="M14" s="143">
        <v>13</v>
      </c>
      <c r="N14" s="142">
        <v>7</v>
      </c>
      <c r="O14" s="145">
        <v>11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2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>
        <f>IF(N14="","",IF(N14&gt;O14,1,0))</f>
        <v>0</v>
      </c>
      <c r="AK14" s="10">
        <f>IF(O14="","",IF(O14&gt;N14,1,0))</f>
        <v>1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>Лука Стојчев (73)</v>
      </c>
      <c r="D17" s="130">
        <v>4</v>
      </c>
      <c r="E17" s="131" t="str">
        <f>IF(C6="","",VLOOKUP(D17,$B$3:$E$6,2,FALSE))</f>
        <v>Јаков Јакимовски (538)</v>
      </c>
      <c r="F17" s="132">
        <v>11</v>
      </c>
      <c r="G17" s="133">
        <v>9</v>
      </c>
      <c r="H17" s="134">
        <v>11</v>
      </c>
      <c r="I17" s="133">
        <v>1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Марко Китановски (500)</v>
      </c>
      <c r="D18" s="140">
        <v>2</v>
      </c>
      <c r="E18" s="141" t="str">
        <f>IF(C4="","",VLOOKUP(D18,$B$3:$E$6,2,FALSE))</f>
        <v>Антонио Аврамски (144)</v>
      </c>
      <c r="F18" s="142">
        <v>3</v>
      </c>
      <c r="G18" s="143">
        <v>11</v>
      </c>
      <c r="H18" s="144">
        <v>8</v>
      </c>
      <c r="I18" s="143">
        <v>11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1"/>
  <sheetViews>
    <sheetView topLeftCell="A2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>Борис Секулов (130)</v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IF(GROUPS!J4="","",GROUPS!J4)</f>
        <v>Борис Секулов (130)</v>
      </c>
      <c r="D3" s="410"/>
      <c r="E3" s="411"/>
      <c r="F3" s="197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104</v>
      </c>
      <c r="Q3" s="111">
        <f>IF(AND(T9="",T13="",T17=""),"",AP3)</f>
        <v>71</v>
      </c>
      <c r="R3" s="381">
        <f>IF(ISERROR(IF(AND(T9="",T13="",T17=""),"",SUM(AB3:AD3)+(N3-O3)/1000)+(AK3/10000)),"",IF(AND(T9="",T13="",T17=""),"",SUM(AB3:AD3)+(N3-O3)/1000)+(AK3/10000)+(AG3/100000))</f>
        <v>6.01234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>Андреј Стојановски (47)</v>
      </c>
      <c r="Y3" s="386"/>
      <c r="Z3" s="38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104</v>
      </c>
      <c r="AH3" s="10">
        <f>F9+H9+J9+L9+N9+P9+R9</f>
        <v>34</v>
      </c>
      <c r="AI3" s="10">
        <f>F13+H13+J13+L13+N13+P13+R13</f>
        <v>37</v>
      </c>
      <c r="AJ3" s="10">
        <f>F17+H17+J17+L17+N17+P17+R17</f>
        <v>33</v>
      </c>
      <c r="AK3" s="376">
        <f>SUM(AH3:AJ3)-SUM(AM3:AO3)</f>
        <v>33</v>
      </c>
      <c r="AL3" s="377"/>
      <c r="AM3" s="10">
        <f>AH5</f>
        <v>21</v>
      </c>
      <c r="AN3" s="10">
        <f>AI4</f>
        <v>32</v>
      </c>
      <c r="AO3" s="10">
        <f>AJ6</f>
        <v>18</v>
      </c>
      <c r="AP3" s="9">
        <f>SUM(AM3:AO3)</f>
        <v>71</v>
      </c>
    </row>
    <row r="4" spans="2:47" ht="24" customHeight="1">
      <c r="B4" s="200">
        <v>2</v>
      </c>
      <c r="C4" s="410" t="str">
        <f>IF(GROUPS!J5="","",GROUPS!J5)</f>
        <v>Андреј Стојановски (47)</v>
      </c>
      <c r="D4" s="410"/>
      <c r="E4" s="411"/>
      <c r="F4" s="198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7</v>
      </c>
      <c r="O4" s="109">
        <f>IF(AND(T10="",U13="",U18=""),"",SUM(G4,K4,M4))</f>
        <v>3</v>
      </c>
      <c r="P4" s="110">
        <f>IF(AND(T10="",U13="",U18=""),"",AG4)</f>
        <v>98</v>
      </c>
      <c r="Q4" s="111">
        <f>IF(AND(T10="",U13="",U18=""),"",AP4)</f>
        <v>72</v>
      </c>
      <c r="R4" s="381">
        <f>IF(ISERROR(IF(AND(T10="",U13="",U18=""),"",SUM(AB4:AD4)+(N4-O4)/1000)+(AK4/10000)+(AG4/100000)),"",IF(AND(T10="",U13="",U18=""),"",SUM(AB4:AD4)+(N4-O4)/1000)+(AK4/10000)+(AG4/100000))</f>
        <v>5.0075799999999999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382" t="str">
        <f t="shared" si="0"/>
        <v>Јаков Кузмановски (443)</v>
      </c>
      <c r="Y4" s="383"/>
      <c r="Z4" s="384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98</v>
      </c>
      <c r="AH4" s="10">
        <f>F10+H10+J10+L10+N10+P10+R10</f>
        <v>33</v>
      </c>
      <c r="AI4" s="10">
        <f>G13+I13+K13+M13+O13+Q13+S13</f>
        <v>32</v>
      </c>
      <c r="AJ4" s="10">
        <f>G18+I18+K18+M18+O18+Q18+S18</f>
        <v>33</v>
      </c>
      <c r="AK4" s="376">
        <f t="shared" ref="AK4:AK6" si="2">SUM(AH4:AJ4)-SUM(AM4:AO4)</f>
        <v>26</v>
      </c>
      <c r="AL4" s="377"/>
      <c r="AM4" s="10">
        <f>AH6</f>
        <v>12</v>
      </c>
      <c r="AN4" s="10">
        <f>AI3</f>
        <v>37</v>
      </c>
      <c r="AO4" s="10">
        <f>AJ5</f>
        <v>23</v>
      </c>
      <c r="AP4" s="9">
        <f t="shared" ref="AP4:AP6" si="3">SUM(AM4:AO4)</f>
        <v>72</v>
      </c>
    </row>
    <row r="5" spans="2:47" ht="24" customHeight="1">
      <c r="B5" s="200">
        <v>3</v>
      </c>
      <c r="C5" s="410" t="str">
        <f>IF(GROUPS!J6="","",GROUPS!J6)</f>
        <v>Дамјан Петровиќ (536)</v>
      </c>
      <c r="D5" s="410"/>
      <c r="E5" s="411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1</v>
      </c>
      <c r="M5" s="115">
        <f>U14</f>
        <v>3</v>
      </c>
      <c r="N5" s="108">
        <f>IF(AND(U9="",T14="",T18=""),"",SUM(F5,H5,L5))</f>
        <v>1</v>
      </c>
      <c r="O5" s="109">
        <f>IF(AND(U9="",T14="",T18=""),"",SUM(G5,I5,M5))</f>
        <v>9</v>
      </c>
      <c r="P5" s="110">
        <f>IF(AND(U9="",T14="",T18=""),"",AG5)</f>
        <v>82</v>
      </c>
      <c r="Q5" s="111">
        <f>IF(AND(U9="",T14="",T18=""),"",AP5)</f>
        <v>107</v>
      </c>
      <c r="R5" s="381">
        <f>IF(ISERROR(IF(AND(U9="",T14="",T18=""),"",SUM(AB5:AD5)+(N5-O5)/1000)+(AK5/10000)+(AG5/100000)),"",IF(AND(U9="",T14="",T18=""),"",SUM(AB5:AD5)+(N5-O5)/1000)+(AK5/10000)+(AG5/100000))</f>
        <v>2.9903200000000001</v>
      </c>
      <c r="S5" s="381"/>
      <c r="T5" s="112">
        <f>IF(ISERROR(IF(C5="","",RANK(R5,$R$3:$S$6,0))),"",IF(C5="","",RANK(R5,$R$3:$S$6,0)))</f>
        <v>4</v>
      </c>
      <c r="U5" s="9"/>
      <c r="V5" s="9"/>
      <c r="W5" s="7">
        <v>4</v>
      </c>
      <c r="X5" s="382" t="str">
        <f t="shared" si="0"/>
        <v>Дамјан Петровиќ (536)</v>
      </c>
      <c r="Y5" s="383"/>
      <c r="Z5" s="384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82</v>
      </c>
      <c r="AH5" s="10">
        <f>G9+I9+K9+M9+O9+Q9+S9</f>
        <v>21</v>
      </c>
      <c r="AI5" s="10">
        <f>F14+H14+J14+L14+N14+P14+R14</f>
        <v>38</v>
      </c>
      <c r="AJ5" s="10">
        <f>F18+H18+J18+L18+N18+P18+R18</f>
        <v>23</v>
      </c>
      <c r="AK5" s="376">
        <f t="shared" si="2"/>
        <v>-25</v>
      </c>
      <c r="AL5" s="377"/>
      <c r="AM5" s="10">
        <f>AH3</f>
        <v>34</v>
      </c>
      <c r="AN5" s="10">
        <f>AI6</f>
        <v>40</v>
      </c>
      <c r="AO5" s="10">
        <f>AJ4</f>
        <v>33</v>
      </c>
      <c r="AP5" s="9">
        <f t="shared" si="3"/>
        <v>107</v>
      </c>
    </row>
    <row r="6" spans="2:47" ht="24" customHeight="1" thickBot="1">
      <c r="B6" s="201">
        <v>4</v>
      </c>
      <c r="C6" s="415" t="str">
        <f>IF(GROUPS!J7="","",GROUPS!J7)</f>
        <v>Јаков Кузмановски (443)</v>
      </c>
      <c r="D6" s="415"/>
      <c r="E6" s="416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1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7</v>
      </c>
      <c r="P6" s="124">
        <f>IF(AND(U10="",U14="",U17=""),"",AG6)</f>
        <v>70</v>
      </c>
      <c r="Q6" s="125">
        <f>IF(AND(U10="",U14="",U17=""),"",AP6)</f>
        <v>104</v>
      </c>
      <c r="R6" s="375">
        <f>IF(ISERROR(IF(AND(U10="",U14="",U17=""),"",SUM(AB6:AD6)+(N6-O6)/1000)+(AK6/10000)+(AG6/100000)),"",IF(AND(U10="",U14="",U17=""),"",SUM(AB6:AD6)+(N6-O6)/1000)+(AK6/10000)+(AG6/100000))</f>
        <v>3.9933000000000001</v>
      </c>
      <c r="S6" s="375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70</v>
      </c>
      <c r="AH6" s="10">
        <f>G10+I10+K10+M10+O10+Q10+S10</f>
        <v>12</v>
      </c>
      <c r="AI6" s="10">
        <f>G14+I14+K14+M14+O14+Q14+S14</f>
        <v>40</v>
      </c>
      <c r="AJ6" s="10">
        <f>G17+I17+K17+M17+O17+Q17+S17</f>
        <v>18</v>
      </c>
      <c r="AK6" s="376">
        <f t="shared" si="2"/>
        <v>-34</v>
      </c>
      <c r="AL6" s="377"/>
      <c r="AM6" s="10">
        <f>AH4</f>
        <v>33</v>
      </c>
      <c r="AN6" s="10">
        <f>AI5</f>
        <v>38</v>
      </c>
      <c r="AO6" s="10">
        <f>AJ3</f>
        <v>33</v>
      </c>
      <c r="AP6" s="9">
        <f t="shared" si="3"/>
        <v>104</v>
      </c>
    </row>
    <row r="7" spans="2:47" ht="19.5" thickBot="1">
      <c r="P7" s="127">
        <f>SUM(P3:P6)</f>
        <v>354</v>
      </c>
      <c r="Q7" s="127">
        <f>SUM(Q3:Q6)</f>
        <v>354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>Борис Секулов (130)</v>
      </c>
      <c r="D9" s="130">
        <v>3</v>
      </c>
      <c r="E9" s="131" t="str">
        <f>IF(C5="","",VLOOKUP(D9,$B$3:$E$6,2,FALSE))</f>
        <v>Дамјан Петровиќ (536)</v>
      </c>
      <c r="F9" s="132">
        <v>11</v>
      </c>
      <c r="G9" s="133">
        <v>6</v>
      </c>
      <c r="H9" s="134">
        <v>12</v>
      </c>
      <c r="I9" s="133">
        <v>10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Андреј Стојановски (47)</v>
      </c>
      <c r="D10" s="140">
        <v>4</v>
      </c>
      <c r="E10" s="141" t="str">
        <f>IF(C6="","",VLOOKUP(D10,$B$3:$E$6,2,FALSE))</f>
        <v>Јаков Кузмановски (443)</v>
      </c>
      <c r="F10" s="142">
        <v>11</v>
      </c>
      <c r="G10" s="143">
        <v>3</v>
      </c>
      <c r="H10" s="144">
        <v>11</v>
      </c>
      <c r="I10" s="143">
        <v>3</v>
      </c>
      <c r="J10" s="142">
        <v>11</v>
      </c>
      <c r="K10" s="145">
        <v>6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>Борис Секулов (130)</v>
      </c>
      <c r="D13" s="130">
        <v>2</v>
      </c>
      <c r="E13" s="131" t="str">
        <f>IF(C4="","",VLOOKUP(D13,$B$3:$E$6,2,FALSE))</f>
        <v>Андреј Стојановски (47)</v>
      </c>
      <c r="F13" s="132">
        <v>11</v>
      </c>
      <c r="G13" s="133">
        <v>6</v>
      </c>
      <c r="H13" s="134">
        <v>4</v>
      </c>
      <c r="I13" s="133">
        <v>11</v>
      </c>
      <c r="J13" s="132">
        <v>11</v>
      </c>
      <c r="K13" s="135">
        <v>8</v>
      </c>
      <c r="L13" s="134">
        <v>11</v>
      </c>
      <c r="M13" s="133">
        <v>7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Дамјан Петровиќ (536)</v>
      </c>
      <c r="D14" s="140">
        <v>4</v>
      </c>
      <c r="E14" s="141" t="str">
        <f>IF(C6="","",VLOOKUP(D14,$B$3:$E$6,2,FALSE))</f>
        <v>Јаков Кузмановски (443)</v>
      </c>
      <c r="F14" s="142">
        <v>7</v>
      </c>
      <c r="G14" s="143">
        <v>11</v>
      </c>
      <c r="H14" s="144">
        <v>12</v>
      </c>
      <c r="I14" s="143">
        <v>14</v>
      </c>
      <c r="J14" s="142">
        <v>11</v>
      </c>
      <c r="K14" s="145">
        <v>4</v>
      </c>
      <c r="L14" s="144">
        <v>8</v>
      </c>
      <c r="M14" s="143">
        <v>11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1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>Борис Секулов (130)</v>
      </c>
      <c r="D17" s="130">
        <v>4</v>
      </c>
      <c r="E17" s="131" t="str">
        <f>IF(C6="","",VLOOKUP(D17,$B$3:$E$6,2,FALSE))</f>
        <v>Јаков Кузмановски (443)</v>
      </c>
      <c r="F17" s="132">
        <v>11</v>
      </c>
      <c r="G17" s="133">
        <v>6</v>
      </c>
      <c r="H17" s="134">
        <v>11</v>
      </c>
      <c r="I17" s="133">
        <v>5</v>
      </c>
      <c r="J17" s="132">
        <v>11</v>
      </c>
      <c r="K17" s="135">
        <v>7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Дамјан Петровиќ (536)</v>
      </c>
      <c r="D18" s="140">
        <v>2</v>
      </c>
      <c r="E18" s="141" t="str">
        <f>IF(C4="","",VLOOKUP(D18,$B$3:$E$6,2,FALSE))</f>
        <v>Андреј Стојановски (47)</v>
      </c>
      <c r="F18" s="142">
        <v>9</v>
      </c>
      <c r="G18" s="143">
        <v>11</v>
      </c>
      <c r="H18" s="144">
        <v>9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1"/>
  <sheetViews>
    <sheetView workbookViewId="0">
      <selection activeCell="J18" sqref="J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>Филип Ангела (299)</v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IF(GROUPS!D9="","",GROUPS!D9)</f>
        <v>Филип Ангела (299)</v>
      </c>
      <c r="D3" s="410"/>
      <c r="E3" s="411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68</v>
      </c>
      <c r="Q3" s="111">
        <f>IF(AND(T9="",T13="",T17=""),"",AP3)</f>
        <v>41</v>
      </c>
      <c r="R3" s="381">
        <f>IF(ISERROR(IF(AND(T9="",T13="",T17=""),"",SUM(AB3:AD3)+(N3-O3)/1000)+(AK3/10000)),"",IF(AND(T9="",T13="",T17=""),"",SUM(AB3:AD3)+(N3-O3)/1000)+(AK3/10000)+(AG3/100000))</f>
        <v>4.0093800000000002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>Андреј Васевски (203)</v>
      </c>
      <c r="Y3" s="386"/>
      <c r="Z3" s="38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68</v>
      </c>
      <c r="AH3" s="10">
        <f>F9+H9+J9+L9+N9+P9+R9</f>
        <v>33</v>
      </c>
      <c r="AI3" s="10">
        <f>F13+H13+J13+L13+N13+P13+R13</f>
        <v>35</v>
      </c>
      <c r="AJ3" s="10">
        <f>F17+H17+J17+L17+N17+P17+R17</f>
        <v>0</v>
      </c>
      <c r="AK3" s="376">
        <f>SUM(AH3:AJ3)-SUM(AM3:AO3)</f>
        <v>27</v>
      </c>
      <c r="AL3" s="377"/>
      <c r="AM3" s="10">
        <f>AH5</f>
        <v>14</v>
      </c>
      <c r="AN3" s="10">
        <f>AI4</f>
        <v>27</v>
      </c>
      <c r="AO3" s="10">
        <f>AJ6</f>
        <v>0</v>
      </c>
      <c r="AP3" s="9">
        <f>SUM(AM3:AO3)</f>
        <v>41</v>
      </c>
    </row>
    <row r="4" spans="2:47" ht="24" customHeight="1">
      <c r="B4" s="200">
        <v>2</v>
      </c>
      <c r="C4" s="410" t="str">
        <f>IF(GROUPS!D10="","",GROUPS!D10)</f>
        <v>Андреј Васевски (203)</v>
      </c>
      <c r="D4" s="410"/>
      <c r="E4" s="411"/>
      <c r="F4" s="198">
        <f>U13</f>
        <v>0</v>
      </c>
      <c r="G4" s="106">
        <f>T13</f>
        <v>3</v>
      </c>
      <c r="H4" s="114"/>
      <c r="I4" s="103"/>
      <c r="J4" s="104">
        <f>U18</f>
        <v>2</v>
      </c>
      <c r="K4" s="106">
        <f>T18</f>
        <v>1</v>
      </c>
      <c r="L4" s="104" t="str">
        <f>T10</f>
        <v/>
      </c>
      <c r="M4" s="115" t="str">
        <f>U10</f>
        <v/>
      </c>
      <c r="N4" s="108">
        <f>IF(AND(T10="",U13="",U18=""),"",SUM(F4,J4,L4))</f>
        <v>2</v>
      </c>
      <c r="O4" s="109">
        <f>IF(AND(T10="",U13="",U18=""),"",SUM(G4,K4,M4))</f>
        <v>4</v>
      </c>
      <c r="P4" s="110">
        <f>IF(AND(T10="",U13="",U18=""),"",AG4)</f>
        <v>49</v>
      </c>
      <c r="Q4" s="111">
        <f>IF(AND(T10="",U13="",U18=""),"",AP4)</f>
        <v>44</v>
      </c>
      <c r="R4" s="381">
        <f>IF(ISERROR(IF(AND(T10="",U13="",U18=""),"",SUM(AB4:AD4)+(N4-O4)/1000)+(AK4/10000)+(AG4/100000)),"",IF(AND(T10="",U13="",U18=""),"",SUM(AB4:AD4)+(N4-O4)/1000)+(AK4/10000)+(AG4/100000))</f>
        <v>2.9989900000000005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382" t="str">
        <f t="shared" si="0"/>
        <v>Петар Јуришиќ (361)</v>
      </c>
      <c r="Y4" s="383"/>
      <c r="Z4" s="38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49</v>
      </c>
      <c r="AH4" s="10">
        <f>F10+H10+J10+L10+N10+P10+R10</f>
        <v>0</v>
      </c>
      <c r="AI4" s="10">
        <f>G13+I13+K13+M13+O13+Q13+S13</f>
        <v>27</v>
      </c>
      <c r="AJ4" s="10">
        <f>G18+I18+K18+M18+O18+Q18+S18</f>
        <v>22</v>
      </c>
      <c r="AK4" s="376">
        <f t="shared" ref="AK4:AK6" si="2">SUM(AH4:AJ4)-SUM(AM4:AO4)</f>
        <v>5</v>
      </c>
      <c r="AL4" s="377"/>
      <c r="AM4" s="10">
        <f>AH6</f>
        <v>0</v>
      </c>
      <c r="AN4" s="10">
        <f>AI3</f>
        <v>35</v>
      </c>
      <c r="AO4" s="10">
        <f>AJ5</f>
        <v>9</v>
      </c>
      <c r="AP4" s="9">
        <f t="shared" ref="AP4:AP6" si="3">SUM(AM4:AO4)</f>
        <v>44</v>
      </c>
    </row>
    <row r="5" spans="2:47" ht="24" customHeight="1">
      <c r="B5" s="200">
        <v>3</v>
      </c>
      <c r="C5" s="410" t="str">
        <f>IF(GROUPS!D11="","",GROUPS!D11)</f>
        <v>Петар Јуришиќ (361)</v>
      </c>
      <c r="D5" s="410"/>
      <c r="E5" s="411"/>
      <c r="F5" s="198">
        <f>U9</f>
        <v>0</v>
      </c>
      <c r="G5" s="106">
        <f>T9</f>
        <v>3</v>
      </c>
      <c r="H5" s="104">
        <f>T18</f>
        <v>1</v>
      </c>
      <c r="I5" s="106">
        <f>U18</f>
        <v>2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5</v>
      </c>
      <c r="P5" s="110">
        <f>IF(AND(U9="",T14="",T18=""),"",AG5)</f>
        <v>23</v>
      </c>
      <c r="Q5" s="111">
        <f>IF(AND(U9="",T14="",T18=""),"",AP5)</f>
        <v>55</v>
      </c>
      <c r="R5" s="381">
        <f>IF(ISERROR(IF(AND(U9="",T14="",T18=""),"",SUM(AB5:AD5)+(N5-O5)/1000)+(AK5/10000)+(AG5/100000)),"",IF(AND(U9="",T14="",T18=""),"",SUM(AB5:AD5)+(N5-O5)/1000)+(AK5/10000)+(AG5/100000))</f>
        <v>1.9930299999999999</v>
      </c>
      <c r="S5" s="381"/>
      <c r="T5" s="112">
        <f>IF(ISERROR(IF(C5="","",RANK(R5,$R$3:$S$6,0))),"",IF(C5="","",RANK(R5,$R$3:$S$6,0)))</f>
        <v>3</v>
      </c>
      <c r="U5" s="9"/>
      <c r="V5" s="9"/>
      <c r="W5" s="7">
        <v>4</v>
      </c>
      <c r="X5" s="382" t="str">
        <f t="shared" si="0"/>
        <v/>
      </c>
      <c r="Y5" s="383"/>
      <c r="Z5" s="38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23</v>
      </c>
      <c r="AH5" s="10">
        <f>G9+I9+K9+M9+O9+Q9+S9</f>
        <v>14</v>
      </c>
      <c r="AI5" s="10">
        <f>F14+H14+J14+L14+N14+P14+R14</f>
        <v>0</v>
      </c>
      <c r="AJ5" s="10">
        <f>F18+H18+J18+L18+N18+P18+R18</f>
        <v>9</v>
      </c>
      <c r="AK5" s="376">
        <f t="shared" si="2"/>
        <v>-32</v>
      </c>
      <c r="AL5" s="377"/>
      <c r="AM5" s="10">
        <f>AH3</f>
        <v>33</v>
      </c>
      <c r="AN5" s="10">
        <f>AI6</f>
        <v>0</v>
      </c>
      <c r="AO5" s="10">
        <f>AJ4</f>
        <v>22</v>
      </c>
      <c r="AP5" s="9">
        <f t="shared" si="3"/>
        <v>55</v>
      </c>
    </row>
    <row r="6" spans="2:47" ht="24" customHeight="1" thickBot="1">
      <c r="B6" s="201">
        <v>4</v>
      </c>
      <c r="C6" s="415" t="str">
        <f>IF(GROUPS!D12="","",GROUPS!D12)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140</v>
      </c>
      <c r="Q7" s="127">
        <f>SUM(Q3:Q6)</f>
        <v>140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>Филип Ангела (299)</v>
      </c>
      <c r="D9" s="130">
        <v>3</v>
      </c>
      <c r="E9" s="131" t="str">
        <f>IF(C5="","",VLOOKUP(D9,$B$3:$E$6,2,FALSE))</f>
        <v>Петар Јуришиќ (361)</v>
      </c>
      <c r="F9" s="132">
        <v>11</v>
      </c>
      <c r="G9" s="133">
        <v>3</v>
      </c>
      <c r="H9" s="134">
        <v>11</v>
      </c>
      <c r="I9" s="133">
        <v>6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Андреј Васевски (203)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>Филип Ангела (299)</v>
      </c>
      <c r="D13" s="130">
        <v>2</v>
      </c>
      <c r="E13" s="131" t="str">
        <f>IF(C4="","",VLOOKUP(D13,$B$3:$E$6,2,FALSE))</f>
        <v>Андреј Васевски (203)</v>
      </c>
      <c r="F13" s="132">
        <v>13</v>
      </c>
      <c r="G13" s="133">
        <v>11</v>
      </c>
      <c r="H13" s="134">
        <v>11</v>
      </c>
      <c r="I13" s="133">
        <v>7</v>
      </c>
      <c r="J13" s="132">
        <v>11</v>
      </c>
      <c r="K13" s="135">
        <v>9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Петар Јуришиќ (361)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>Филип Ангела (299)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Петар Јуришиќ (361)</v>
      </c>
      <c r="D18" s="140">
        <v>2</v>
      </c>
      <c r="E18" s="141" t="str">
        <f>IF(C4="","",VLOOKUP(D18,$B$3:$E$6,2,FALSE))</f>
        <v>Андреј Васевски (203)</v>
      </c>
      <c r="F18" s="142">
        <v>2</v>
      </c>
      <c r="G18" s="143">
        <v>11</v>
      </c>
      <c r="H18" s="144">
        <v>2</v>
      </c>
      <c r="I18" s="143">
        <v>11</v>
      </c>
      <c r="J18" s="142">
        <v>5</v>
      </c>
      <c r="K18" s="145"/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1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0" t="s">
        <v>0</v>
      </c>
      <c r="C1" s="390"/>
      <c r="D1" s="390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IF(GROUPS!F9="","",GROUPS!F9)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IF(GROUPS!F10="","",GROUPS!F10)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IF(GROUPS!F11="","",GROUPS!F11)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IF(GROUPS!F12="","",GROUPS!F12)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0" t="s">
        <v>0</v>
      </c>
      <c r="C1" s="390"/>
      <c r="D1" s="390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IF(GROUPS!H9="","",GROUPS!H9)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IF(GROUPS!H10="","",GROUPS!H10)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IF(GROUPS!H11="","",GROUPS!H11)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IF(GROUPS!H12="","",GROUPS!H12)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1"/>
  <sheetViews>
    <sheetView workbookViewId="0">
      <selection activeCell="Q25" sqref="Q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IF(GROUPS!J9="","",GROUPS!J9)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IF(GROUPS!J10="","",GROUPS!J10)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IF(GROUPS!J11="","",GROUPS!J11)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IF(GROUPS!J12="","",GROUPS!J12)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IF(GROUPS!D14="","",GROUPS!D14)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IF(GROUPS!D15="","",GROUPS!D15)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IF(GROUPS!D16="","",GROUPS!D16)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IF(GROUPS!D17="","",GROUPS!D17)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18" t="str">
        <f>IF(GROUPS!F14="","",GROUPS!F14)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IF(GROUPS!F15="","",GROUPS!F15)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IF(GROUPS!F16="","",GROUPS!F16)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IF(GROUPS!F17="","",GROUPS!F17)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IF(GROUPS!H14="","",GROUPS!H14)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IF(GROUPS!H15="","",GROUPS!H15)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IF(GROUPS!H16="","",GROUPS!H16)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IF(GROUPS!H17="","",GROUPS!H17)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IF(GROUPS!J14="","",GROUPS!J14)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IF(GROUPS!J15="","",GROUPS!J15)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IF(GROUPS!J16="","",GROUPS!J16)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IF(GROUPS!J17="","",GROUPS!J17)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18" t="str">
        <f>IF(GROUPS!D19="","",GROUPS!D19)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IF(GROUPS!D20="","",GROUPS!D20)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IF(GROUPS!D21="","",GROUPS!D21)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IF(GROUPS!D22="","",GROUPS!D22)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IF(GROUPS!F19="","",GROUPS!F19)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IF(GROUPS!F20="","",GROUPS!F20)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IF(GROUPS!F21="","",GROUPS!F21)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IF(GROUPS!F22="","",GROUPS!F22)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IF(GROUPS!H19="","",GROUPS!H19)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IF(GROUPS!H20="","",GROUPS!H20)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IF(GROUPS!H21="","",GROUPS!H21)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IF(GROUPS!H22="","",GROUPS!H22)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IF(GROUPS!J19="","",GROUPS!J19)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IF(GROUPS!J20="","",GROUPS!J20)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IF(GROUPS!J21="","",GROUPS!J21)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IF(GROUPS!J22="","",GROUPS!J22)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70" zoomScaleNormal="7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2">
      <c r="C1" s="435" t="s">
        <v>61</v>
      </c>
      <c r="D1" s="436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.75" thickBot="1">
      <c r="B2" s="238" t="s">
        <v>125</v>
      </c>
      <c r="C2" s="238" t="s">
        <v>78</v>
      </c>
    </row>
    <row r="3" spans="2:42" ht="15.75">
      <c r="B3" s="212" t="s">
        <v>25</v>
      </c>
      <c r="C3" s="213">
        <v>1</v>
      </c>
      <c r="D3" s="207" t="str">
        <f>IF(' I'!$X$2="","",' I'!$X$2)</f>
        <v>Нико Доага (190)</v>
      </c>
    </row>
    <row r="4" spans="2:42" ht="16.5" thickBot="1">
      <c r="B4" s="214" t="s">
        <v>55</v>
      </c>
      <c r="C4" s="215">
        <v>2</v>
      </c>
      <c r="D4" s="208" t="str">
        <f>IF(' I'!$X$3="","",' I'!$X$3)</f>
        <v>Дарко Китановски (499)</v>
      </c>
    </row>
    <row r="5" spans="2:42" ht="15.75">
      <c r="B5" s="218" t="s">
        <v>27</v>
      </c>
      <c r="C5" s="210">
        <v>3</v>
      </c>
      <c r="D5" s="211" t="str">
        <f>IF(' II'!$X$2="","",' II'!$X$2)</f>
        <v>Александар Јакимовски (178)</v>
      </c>
    </row>
    <row r="6" spans="2:42" ht="16.5" thickBot="1">
      <c r="B6" s="219" t="s">
        <v>54</v>
      </c>
      <c r="C6" s="216">
        <v>4</v>
      </c>
      <c r="D6" s="217" t="str">
        <f>IF(' II'!$X$3="","",' II'!$X$3)</f>
        <v>Кристијан Каламадевски (347)</v>
      </c>
    </row>
    <row r="7" spans="2:42" ht="15.75">
      <c r="B7" s="212" t="s">
        <v>29</v>
      </c>
      <c r="C7" s="213">
        <v>5</v>
      </c>
      <c r="D7" s="207" t="str">
        <f>IF(' III'!$X$2="","",' III'!$X$2)</f>
        <v>Лука Стојчев (73)</v>
      </c>
      <c r="F7" s="254">
        <v>1</v>
      </c>
      <c r="G7" s="96" t="str">
        <f>IF(F7="","",VLOOKUP(F7,$C$3:$D$8,2,FALSE))</f>
        <v>Нико Доага (190)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5" thickBot="1">
      <c r="B8" s="214" t="s">
        <v>53</v>
      </c>
      <c r="C8" s="215">
        <v>6</v>
      </c>
      <c r="D8" s="208" t="str">
        <f>IF(' III'!$X$3="","",' III'!$X$3)</f>
        <v>Антонио Аврамски (144)</v>
      </c>
      <c r="O8" s="253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/>
      <c r="D12" s="315"/>
      <c r="P12" s="76"/>
      <c r="AN12" s="45"/>
    </row>
    <row r="13" spans="2:42" ht="15.75">
      <c r="B13" s="35"/>
      <c r="C13" s="35"/>
      <c r="D13" s="315"/>
      <c r="P13" s="76"/>
      <c r="Q13" s="95" t="str">
        <f>G7</f>
        <v>Нико Доага (190)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75">
      <c r="B14" s="35"/>
      <c r="C14" s="35"/>
      <c r="D14" s="315"/>
      <c r="P14" s="82"/>
      <c r="Q14" s="95" t="str">
        <f>IF(O19="","",IF(O19&gt;O20,G19,G20))</f>
        <v>Кристијан Каламадевски (347)</v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75">
      <c r="C15" s="35"/>
      <c r="D15" s="2"/>
      <c r="P15" s="76"/>
      <c r="Y15" s="79"/>
      <c r="AN15" s="437" t="str">
        <f>IF(AJ25="","",IF(AJ25&gt;AJ26,AB25,AB26))</f>
        <v/>
      </c>
    </row>
    <row r="16" spans="2:42" ht="15.75">
      <c r="C16" s="35"/>
      <c r="D16" s="2"/>
      <c r="P16" s="76"/>
      <c r="Y16" s="80"/>
      <c r="AM16" s="437" t="str">
        <f>IF(AJ25="","",IF(AJ25&lt;AJ26,AB25,AB26))</f>
        <v/>
      </c>
      <c r="AN16" s="437"/>
      <c r="AO16" s="438" t="str">
        <f>IF(AJ25=AJ26,"",IF(AJ34=AJ35,AB34,IF(AJ34&gt;AJ35,AB34,AB35)))</f>
        <v/>
      </c>
    </row>
    <row r="17" spans="3:42" ht="15.75">
      <c r="C17" s="35"/>
      <c r="D17" s="2"/>
      <c r="P17" s="76"/>
      <c r="Y17" s="80"/>
      <c r="AJ17" s="8"/>
      <c r="AM17" s="437"/>
      <c r="AN17" s="437"/>
      <c r="AO17" s="438"/>
    </row>
    <row r="18" spans="3:42" ht="15.75">
      <c r="C18" s="35"/>
      <c r="D18" s="2"/>
      <c r="P18" s="76"/>
      <c r="Y18" s="80"/>
      <c r="AJ18" s="8"/>
      <c r="AM18" s="437"/>
      <c r="AO18" s="438"/>
    </row>
    <row r="19" spans="3:42" ht="16.5" thickBot="1">
      <c r="C19" s="35"/>
      <c r="D19" s="2"/>
      <c r="F19" s="254"/>
      <c r="G19" s="96" t="str">
        <f>IF(F19="","",VLOOKUP(F19,$C$3:$D$8,2,FALSE))</f>
        <v/>
      </c>
      <c r="H19" s="75">
        <v>0</v>
      </c>
      <c r="I19" s="75"/>
      <c r="J19" s="75"/>
      <c r="K19" s="75"/>
      <c r="L19" s="75"/>
      <c r="M19" s="75"/>
      <c r="N19" s="75"/>
      <c r="O19" s="17">
        <f>IF(H19="","",SUMPRODUCT(--(H19:N19&gt;H20:N20)))</f>
        <v>0</v>
      </c>
      <c r="Y19" s="80"/>
      <c r="AO19" s="439" t="str">
        <f>IF(AJ25=AJ26,"",IF(OR(AJ34&gt;AJ35,AJ34&lt;AJ35),"",AB35))</f>
        <v/>
      </c>
    </row>
    <row r="20" spans="3:42" ht="16.5" thickBot="1">
      <c r="C20" s="35"/>
      <c r="D20" s="2"/>
      <c r="F20" s="254">
        <v>4</v>
      </c>
      <c r="G20" s="96" t="str">
        <f>IF(F20="","",VLOOKUP(F20,$C$3:$D$8,2,FALSE))</f>
        <v>Кристијан Каламадевски (347)</v>
      </c>
      <c r="H20" s="75">
        <v>11</v>
      </c>
      <c r="I20" s="75"/>
      <c r="J20" s="75"/>
      <c r="K20" s="75"/>
      <c r="L20" s="75"/>
      <c r="M20" s="75"/>
      <c r="N20" s="75"/>
      <c r="O20" s="17">
        <f>IF(H19="","",SUMPRODUCT(--(H19:N19&lt;H20:N20)))</f>
        <v>1</v>
      </c>
      <c r="Y20" s="80"/>
      <c r="AN20" s="440" t="s">
        <v>58</v>
      </c>
      <c r="AO20" s="439"/>
    </row>
    <row r="21" spans="3:42" ht="16.5" thickBot="1">
      <c r="C21" s="35"/>
      <c r="D21" s="2"/>
      <c r="Y21" s="80"/>
      <c r="AM21" s="443" t="s">
        <v>59</v>
      </c>
      <c r="AN21" s="441"/>
      <c r="AO21" s="439"/>
    </row>
    <row r="22" spans="3:42" ht="15.75">
      <c r="C22" s="35"/>
      <c r="D22" s="2"/>
      <c r="Y22" s="80"/>
      <c r="AM22" s="444"/>
      <c r="AN22" s="441"/>
      <c r="AO22" s="446" t="s">
        <v>60</v>
      </c>
    </row>
    <row r="23" spans="3:42" ht="16.5" thickBot="1">
      <c r="C23" s="35"/>
      <c r="D23" s="2"/>
      <c r="Y23" s="80"/>
      <c r="AM23" s="445"/>
      <c r="AN23" s="442"/>
      <c r="AO23" s="447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75">
      <c r="C27" s="35"/>
      <c r="D27" s="2"/>
      <c r="Y27" s="80"/>
      <c r="AA27" s="38"/>
      <c r="AL27" s="426" t="s">
        <v>81</v>
      </c>
      <c r="AM27" s="427"/>
      <c r="AN27" s="427"/>
      <c r="AO27" s="427"/>
      <c r="AP27" s="428"/>
    </row>
    <row r="28" spans="3:42" ht="15.75">
      <c r="C28" s="35"/>
      <c r="D28" s="2"/>
      <c r="Y28" s="80"/>
      <c r="AA28" s="38"/>
      <c r="AL28" s="307">
        <v>1</v>
      </c>
      <c r="AM28" s="308" t="s">
        <v>82</v>
      </c>
      <c r="AN28" s="429" t="str">
        <f>IF(AJ25="","",IF(AJ25&gt;AJ26,AB25,AB26))</f>
        <v/>
      </c>
      <c r="AO28" s="429"/>
      <c r="AP28" s="429"/>
    </row>
    <row r="29" spans="3:42" ht="15.75">
      <c r="C29" s="35"/>
      <c r="D29" s="2"/>
      <c r="Y29" s="80"/>
      <c r="AA29" s="38"/>
      <c r="AL29" s="90">
        <v>2</v>
      </c>
      <c r="AM29" s="91" t="s">
        <v>79</v>
      </c>
      <c r="AN29" s="430" t="str">
        <f>IF(AJ25="","",IF(AJ25&lt;AJ26,AB25,AB26))</f>
        <v/>
      </c>
      <c r="AO29" s="430"/>
      <c r="AP29" s="430"/>
    </row>
    <row r="30" spans="3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1" t="str">
        <f>IF(AJ25=AJ26,"",IF(AJ34=AJ35,AB34,IF(AJ34&gt;AJ35,AB34,AB35)))</f>
        <v/>
      </c>
      <c r="AO30" s="431"/>
      <c r="AP30" s="431"/>
    </row>
    <row r="31" spans="3:42" ht="15.75">
      <c r="C31" s="35"/>
      <c r="D31" s="2"/>
      <c r="F31" s="254"/>
      <c r="G31" s="96" t="str">
        <f>IF(F31="","",VLOOKUP(F31,$C$3:$D$8,2,FALSE))</f>
        <v/>
      </c>
      <c r="H31" s="75">
        <v>11</v>
      </c>
      <c r="I31" s="75"/>
      <c r="J31" s="75"/>
      <c r="K31" s="75"/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1" t="str">
        <f>IF(AJ25=AJ26,"",IF(AJ34=AJ35,AB35,IF(AJ34&lt;AJ35,AB34,AB35)))</f>
        <v/>
      </c>
      <c r="AO31" s="431"/>
      <c r="AP31" s="431"/>
    </row>
    <row r="32" spans="3:42" ht="15.75">
      <c r="C32" s="35"/>
      <c r="D32" s="2"/>
      <c r="F32" s="254">
        <v>2</v>
      </c>
      <c r="G32" s="96" t="str">
        <f>IF(F32="","",VLOOKUP(F32,$C$3:$D$8,2,FALSE))</f>
        <v>Дарко Китановски (499)</v>
      </c>
      <c r="H32" s="75">
        <v>0</v>
      </c>
      <c r="I32" s="75"/>
      <c r="J32" s="75"/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32" t="str">
        <f>IF(O7="","",IF(O7&lt;O8,G7,G8))</f>
        <v/>
      </c>
      <c r="AO32" s="432"/>
      <c r="AP32" s="432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32" t="str">
        <f>IF(O19="","",IF(O19&lt;O20,G19,G20))</f>
        <v/>
      </c>
      <c r="AO33" s="432"/>
      <c r="AP33" s="432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2" t="str">
        <f>IF(O31="","",IF(O31&lt;O32,G31,G32))</f>
        <v>Дарко Китановски (499)</v>
      </c>
      <c r="AO34" s="432"/>
      <c r="AP34" s="432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3" t="str">
        <f>IF(O43="","",IF(O43&lt;O44,G43,G44))</f>
        <v/>
      </c>
      <c r="AO35" s="433"/>
      <c r="AP35" s="433"/>
    </row>
    <row r="36" spans="3:42">
      <c r="P36" s="76"/>
      <c r="Y36" s="81"/>
      <c r="AL36" s="164"/>
      <c r="AM36" s="165"/>
      <c r="AN36" s="434"/>
      <c r="AO36" s="434"/>
      <c r="AP36" s="434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5"/>
      <c r="AO37" s="425"/>
      <c r="AP37" s="425"/>
    </row>
    <row r="38" spans="3:42">
      <c r="P38" s="82"/>
      <c r="Q38" s="95" t="str">
        <f>G44</f>
        <v>Александар Јакимовски (178)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5"/>
      <c r="AO38" s="425"/>
      <c r="AP38" s="425"/>
    </row>
    <row r="39" spans="3:42">
      <c r="P39" s="76"/>
      <c r="AL39" s="163"/>
      <c r="AM39" s="4"/>
      <c r="AN39" s="425"/>
      <c r="AO39" s="425"/>
      <c r="AP39" s="425"/>
    </row>
    <row r="40" spans="3:42">
      <c r="P40" s="76"/>
      <c r="AL40" s="163"/>
      <c r="AM40" s="4"/>
      <c r="AN40" s="425"/>
      <c r="AO40" s="425"/>
      <c r="AP40" s="425"/>
    </row>
    <row r="41" spans="3:42">
      <c r="O41" s="8"/>
      <c r="P41" s="76"/>
      <c r="AL41" s="163"/>
      <c r="AM41" s="4"/>
      <c r="AN41" s="425"/>
      <c r="AO41" s="425"/>
      <c r="AP41" s="425"/>
    </row>
    <row r="42" spans="3:42">
      <c r="O42" s="8"/>
      <c r="P42" s="76"/>
      <c r="AL42" s="163"/>
      <c r="AM42" s="4"/>
      <c r="AN42" s="425"/>
      <c r="AO42" s="425"/>
      <c r="AP42" s="425"/>
    </row>
    <row r="43" spans="3:42">
      <c r="O43" s="255"/>
      <c r="AL43" s="163"/>
      <c r="AM43" s="4"/>
      <c r="AN43" s="425"/>
      <c r="AO43" s="425"/>
      <c r="AP43" s="425"/>
    </row>
    <row r="44" spans="3:42">
      <c r="F44" s="254">
        <v>3</v>
      </c>
      <c r="G44" s="96" t="str">
        <f>IF(F44="","",VLOOKUP(F44,$C$3:$D$8,2,FALSE))</f>
        <v>Александар Јакимовски (178)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5"/>
      <c r="AO50" s="425"/>
      <c r="AP50" s="425"/>
    </row>
    <row r="51" spans="36:42">
      <c r="AM51" s="4"/>
      <c r="AN51" s="425"/>
      <c r="AO51" s="425"/>
      <c r="AP51" s="425"/>
    </row>
    <row r="52" spans="36:42">
      <c r="AM52" s="4"/>
      <c r="AN52" s="425"/>
      <c r="AO52" s="425"/>
      <c r="AP52" s="425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AV52"/>
  <sheetViews>
    <sheetView topLeftCell="A20" workbookViewId="0">
      <selection activeCell="C33" sqref="C33"/>
    </sheetView>
  </sheetViews>
  <sheetFormatPr defaultRowHeight="15"/>
  <cols>
    <col min="2" max="2" width="13" customWidth="1"/>
    <col min="4" max="4" width="31.42578125" customWidth="1"/>
    <col min="5" max="6" width="3.7109375" customWidth="1"/>
    <col min="7" max="7" width="8.85546875" style="223"/>
    <col min="8" max="8" width="31.42578125" style="2" customWidth="1"/>
    <col min="9" max="16" width="3" style="2" customWidth="1"/>
    <col min="17" max="17" width="8.85546875" style="2"/>
    <col min="18" max="18" width="31.42578125" style="2" customWidth="1"/>
    <col min="19" max="26" width="3.140625" style="2" customWidth="1"/>
    <col min="27" max="27" width="4.5703125" style="2" customWidth="1"/>
    <col min="28" max="28" width="4.5703125" customWidth="1"/>
    <col min="29" max="29" width="31.42578125" style="2" customWidth="1"/>
    <col min="30" max="37" width="3" style="2" customWidth="1"/>
    <col min="40" max="42" width="31.42578125" customWidth="1"/>
  </cols>
  <sheetData>
    <row r="1" spans="2:48">
      <c r="C1" s="448" t="s">
        <v>61</v>
      </c>
      <c r="D1" s="436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.75" thickBot="1">
      <c r="B2" s="238" t="s">
        <v>125</v>
      </c>
      <c r="C2" s="238" t="s">
        <v>78</v>
      </c>
    </row>
    <row r="3" spans="2:48" ht="15.75">
      <c r="B3" s="47" t="s">
        <v>25</v>
      </c>
      <c r="C3" s="47">
        <v>1</v>
      </c>
      <c r="D3" s="23" t="str">
        <f>IF(' I'!$X$2="","",' I'!$X$2)</f>
        <v>Нико Доага (190)</v>
      </c>
    </row>
    <row r="4" spans="2:48" ht="16.5" thickBot="1">
      <c r="B4" s="48" t="s">
        <v>55</v>
      </c>
      <c r="C4" s="48">
        <v>2</v>
      </c>
      <c r="D4" s="24" t="str">
        <f>IF(' I'!$X$3="","",' I'!$X$3)</f>
        <v>Дарко Китановски (499)</v>
      </c>
    </row>
    <row r="5" spans="2:48" ht="15.75">
      <c r="B5" s="48" t="s">
        <v>27</v>
      </c>
      <c r="C5" s="48">
        <v>3</v>
      </c>
      <c r="D5" s="27" t="str">
        <f>IF(' II'!$X$2="","",' II'!$X$2)</f>
        <v>Александар Јакимовски (178)</v>
      </c>
    </row>
    <row r="6" spans="2:48" ht="16.5" thickBot="1">
      <c r="B6" s="48" t="s">
        <v>54</v>
      </c>
      <c r="C6" s="48">
        <v>4</v>
      </c>
      <c r="D6" s="28" t="str">
        <f>IF(' II'!$X$3="","",' II'!$X$3)</f>
        <v>Кристијан Каламадевски (347)</v>
      </c>
    </row>
    <row r="7" spans="2:48" ht="15.75">
      <c r="B7" s="48" t="s">
        <v>29</v>
      </c>
      <c r="C7" s="48">
        <v>5</v>
      </c>
      <c r="D7" s="23" t="str">
        <f>IF(' III'!$X$2="","",' III'!$X$2)</f>
        <v>Лука Стојчев (73)</v>
      </c>
      <c r="F7">
        <v>1</v>
      </c>
      <c r="G7" s="314">
        <v>1</v>
      </c>
      <c r="H7" s="151" t="str">
        <f>IF(G7="","",VLOOKUP(G7,$C$3:$D$10,2,FALSE))</f>
        <v>Нико Доага (190)</v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5" thickBot="1">
      <c r="B8" s="48" t="s">
        <v>53</v>
      </c>
      <c r="C8" s="48">
        <v>6</v>
      </c>
      <c r="D8" s="24" t="str">
        <f>IF(' III'!$X$3="","",' III'!$X$3)</f>
        <v>Антонио Аврамски (144)</v>
      </c>
      <c r="F8">
        <v>2</v>
      </c>
      <c r="G8" s="314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75">
      <c r="B9" s="48" t="s">
        <v>30</v>
      </c>
      <c r="C9" s="48">
        <v>7</v>
      </c>
      <c r="D9" s="27" t="str">
        <f>IF(IV!$X$2="","",IV!$X$2)</f>
        <v>Борис Секулов (130)</v>
      </c>
      <c r="P9" s="8"/>
      <c r="Q9" s="76"/>
    </row>
    <row r="10" spans="2:48" ht="16.5" thickBot="1">
      <c r="B10" s="49" t="s">
        <v>52</v>
      </c>
      <c r="C10" s="49">
        <v>8</v>
      </c>
      <c r="D10" s="28" t="str">
        <f>IF(IV!$X$3="","",IV!$X$3)</f>
        <v>Андреј Стојановски (47)</v>
      </c>
      <c r="P10" s="8"/>
      <c r="Q10" s="76"/>
    </row>
    <row r="11" spans="2:48" ht="15.75">
      <c r="B11" s="35"/>
      <c r="C11" s="35"/>
      <c r="D11" s="2"/>
      <c r="Q11" s="76"/>
    </row>
    <row r="12" spans="2:48" ht="15.75">
      <c r="B12" s="35"/>
      <c r="C12" s="35"/>
      <c r="D12" s="2"/>
      <c r="Q12" s="76"/>
      <c r="AO12" s="45"/>
    </row>
    <row r="13" spans="2:48" ht="15.75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75">
      <c r="B14" s="35"/>
      <c r="C14" s="35">
        <v>1</v>
      </c>
      <c r="D14" s="315" t="s">
        <v>594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75">
      <c r="B15" s="35"/>
      <c r="C15" s="35">
        <v>3</v>
      </c>
      <c r="D15" s="315" t="s">
        <v>595</v>
      </c>
      <c r="Q15" s="76"/>
      <c r="Z15" s="79"/>
      <c r="AO15" s="437" t="str">
        <f>IF(AK25="","",IF(AK25&gt;AK26,AC25,AC26))</f>
        <v/>
      </c>
    </row>
    <row r="16" spans="2:48" ht="15.75">
      <c r="B16" s="35"/>
      <c r="C16" s="35">
        <v>5</v>
      </c>
      <c r="D16" s="315" t="s">
        <v>596</v>
      </c>
      <c r="Q16" s="76"/>
      <c r="Z16" s="80"/>
      <c r="AN16" s="437" t="str">
        <f>IF(AK25="","",IF(AK25&lt;AK26,AC25,AC26))</f>
        <v/>
      </c>
      <c r="AO16" s="437"/>
      <c r="AP16" s="438" t="str">
        <f>IF(AK25=AK26,"",IF(AK34=AK35,AC34,IF(AK34&gt;AK35,AC34,AC35)))</f>
        <v/>
      </c>
    </row>
    <row r="17" spans="2:43" ht="15.75">
      <c r="B17" s="35"/>
      <c r="C17" s="35">
        <v>7</v>
      </c>
      <c r="D17" s="315" t="s">
        <v>597</v>
      </c>
      <c r="Q17" s="76"/>
      <c r="Z17" s="80"/>
      <c r="AK17" s="8"/>
      <c r="AN17" s="437"/>
      <c r="AO17" s="437"/>
      <c r="AP17" s="438"/>
    </row>
    <row r="18" spans="2:43" ht="15.75">
      <c r="B18" s="35"/>
      <c r="C18" s="35"/>
      <c r="D18" s="2"/>
      <c r="Q18" s="76"/>
      <c r="Z18" s="80"/>
      <c r="AK18" s="8"/>
      <c r="AN18" s="437"/>
      <c r="AP18" s="438"/>
    </row>
    <row r="19" spans="2:43" ht="16.5" thickBot="1">
      <c r="C19" s="35"/>
      <c r="D19" s="2"/>
      <c r="F19">
        <v>3</v>
      </c>
      <c r="G19" s="314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39" t="str">
        <f>IF(AK25=AK26,"",IF(OR(AK34&gt;AK35,AK34&lt;AK35),"",AC35))</f>
        <v/>
      </c>
    </row>
    <row r="20" spans="2:43" ht="16.5" thickBot="1">
      <c r="C20" s="35"/>
      <c r="D20" s="310">
        <v>5.7</v>
      </c>
      <c r="F20">
        <v>4</v>
      </c>
      <c r="G20" s="314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40" t="s">
        <v>58</v>
      </c>
      <c r="AP20" s="439"/>
    </row>
    <row r="21" spans="2:43" ht="16.350000000000001" customHeight="1" thickBot="1">
      <c r="C21" s="449" t="s">
        <v>598</v>
      </c>
      <c r="D21" s="449"/>
      <c r="Z21" s="80"/>
      <c r="AN21" s="443" t="s">
        <v>59</v>
      </c>
      <c r="AO21" s="441"/>
      <c r="AP21" s="439"/>
    </row>
    <row r="22" spans="2:43" ht="15.6" customHeight="1">
      <c r="C22" s="449"/>
      <c r="D22" s="449"/>
      <c r="Z22" s="80"/>
      <c r="AN22" s="444"/>
      <c r="AO22" s="441"/>
      <c r="AP22" s="446" t="s">
        <v>60</v>
      </c>
    </row>
    <row r="23" spans="2:43" ht="16.350000000000001" customHeight="1" thickBot="1">
      <c r="C23" s="449"/>
      <c r="D23" s="449"/>
      <c r="Z23" s="80"/>
      <c r="AN23" s="445"/>
      <c r="AO23" s="442"/>
      <c r="AP23" s="447"/>
    </row>
    <row r="24" spans="2:43" ht="15.6" customHeight="1">
      <c r="C24" s="449"/>
      <c r="D24" s="449"/>
      <c r="Z24" s="80"/>
    </row>
    <row r="25" spans="2:43" ht="15.75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75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75">
      <c r="C27" s="35"/>
      <c r="D27" s="2"/>
      <c r="Z27" s="80"/>
      <c r="AB27" s="38"/>
      <c r="AM27" s="426" t="s">
        <v>81</v>
      </c>
      <c r="AN27" s="427"/>
      <c r="AO27" s="427"/>
      <c r="AP27" s="427"/>
      <c r="AQ27" s="428"/>
    </row>
    <row r="28" spans="2:43" ht="15.75">
      <c r="C28" s="35"/>
      <c r="D28" s="2"/>
      <c r="Z28" s="80"/>
      <c r="AB28" s="38"/>
      <c r="AM28" s="307">
        <v>1</v>
      </c>
      <c r="AN28" s="308" t="s">
        <v>82</v>
      </c>
      <c r="AO28" s="429" t="str">
        <f>IF(AK25="","",IF(AK25&gt;AK26,AC25,AC26))</f>
        <v/>
      </c>
      <c r="AP28" s="429"/>
      <c r="AQ28" s="429"/>
    </row>
    <row r="29" spans="2:43" ht="15.75">
      <c r="C29" s="35"/>
      <c r="D29" s="2"/>
      <c r="Z29" s="80"/>
      <c r="AB29" s="38"/>
      <c r="AM29" s="90">
        <v>2</v>
      </c>
      <c r="AN29" s="91" t="s">
        <v>79</v>
      </c>
      <c r="AO29" s="430" t="str">
        <f>IF(AK25="","",IF(AK25&lt;AK26,AC25,AC26))</f>
        <v/>
      </c>
      <c r="AP29" s="430"/>
      <c r="AQ29" s="430"/>
    </row>
    <row r="30" spans="2:43" ht="15.75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31" t="str">
        <f>IF(AK25=AK26,"",IF(AK34=AK35,AC34,IF(AK34&gt;AK35,AC34,AC35)))</f>
        <v/>
      </c>
      <c r="AP30" s="431"/>
      <c r="AQ30" s="431"/>
    </row>
    <row r="31" spans="2:43" ht="15.75">
      <c r="C31" s="35"/>
      <c r="D31" s="310">
        <v>5.7</v>
      </c>
      <c r="F31">
        <v>5</v>
      </c>
      <c r="G31" s="314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31" t="str">
        <f>IF(AK25=AK26,"",IF(AK34=AK35,AC35,IF(AK34&lt;AK35,AC34,AC35)))</f>
        <v/>
      </c>
      <c r="AP31" s="431"/>
      <c r="AQ31" s="431"/>
    </row>
    <row r="32" spans="2:43" ht="15.75">
      <c r="C32" s="35"/>
      <c r="D32" s="2"/>
      <c r="F32">
        <v>6</v>
      </c>
      <c r="G32" s="314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32" t="str">
        <f>IF(P7="","",IF(P7&lt;P8,H7,H8))</f>
        <v/>
      </c>
      <c r="AP32" s="432"/>
      <c r="AQ32" s="432"/>
    </row>
    <row r="33" spans="3:43" ht="15.75">
      <c r="C33" s="35"/>
      <c r="D33" s="2"/>
      <c r="Q33" s="76"/>
      <c r="Z33" s="80"/>
      <c r="AB33" s="38"/>
      <c r="AM33" s="87">
        <v>5</v>
      </c>
      <c r="AN33" s="88" t="s">
        <v>80</v>
      </c>
      <c r="AO33" s="432" t="str">
        <f>IF(P19="","",IF(P19&lt;P20,H19,H20))</f>
        <v/>
      </c>
      <c r="AP33" s="432"/>
      <c r="AQ33" s="432"/>
    </row>
    <row r="34" spans="3:43" ht="15.75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2" t="str">
        <f>IF(P31="","",IF(P31&lt;P32,H31,H32))</f>
        <v/>
      </c>
      <c r="AP34" s="432"/>
      <c r="AQ34" s="432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2" t="str">
        <f>IF(P43="","",IF(P43&lt;P44,H43,H44))</f>
        <v/>
      </c>
      <c r="AP35" s="432"/>
      <c r="AQ35" s="432"/>
    </row>
    <row r="36" spans="3:43">
      <c r="Q36" s="76"/>
      <c r="Z36" s="81"/>
      <c r="AM36" s="163"/>
      <c r="AN36" s="4"/>
      <c r="AO36" s="425"/>
      <c r="AP36" s="425"/>
      <c r="AQ36" s="425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25"/>
      <c r="AP37" s="425"/>
      <c r="AQ37" s="425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25"/>
      <c r="AP38" s="425"/>
      <c r="AQ38" s="425"/>
    </row>
    <row r="39" spans="3:43">
      <c r="Q39" s="76"/>
      <c r="AM39" s="163"/>
      <c r="AN39" s="4"/>
      <c r="AO39" s="425"/>
      <c r="AP39" s="425"/>
      <c r="AQ39" s="425"/>
    </row>
    <row r="40" spans="3:43">
      <c r="Q40" s="76"/>
      <c r="AM40" s="163"/>
      <c r="AN40" s="4"/>
      <c r="AO40" s="425"/>
      <c r="AP40" s="425"/>
      <c r="AQ40" s="425"/>
    </row>
    <row r="41" spans="3:43">
      <c r="P41" s="8"/>
      <c r="Q41" s="76"/>
      <c r="AM41" s="163"/>
      <c r="AN41" s="4"/>
      <c r="AO41" s="425"/>
      <c r="AP41" s="425"/>
      <c r="AQ41" s="425"/>
    </row>
    <row r="42" spans="3:43">
      <c r="P42" s="8"/>
      <c r="Q42" s="76"/>
      <c r="AM42" s="163"/>
      <c r="AN42" s="4"/>
      <c r="AO42" s="425"/>
      <c r="AP42" s="425"/>
      <c r="AQ42" s="425"/>
    </row>
    <row r="43" spans="3:43">
      <c r="F43">
        <v>7</v>
      </c>
      <c r="G43" s="314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25"/>
      <c r="AP43" s="425"/>
      <c r="AQ43" s="425"/>
    </row>
    <row r="44" spans="3:43">
      <c r="F44">
        <v>8</v>
      </c>
      <c r="G44" s="314">
        <v>3</v>
      </c>
      <c r="H44" s="151" t="str">
        <f>IF(G44="","",VLOOKUP(G44,$C$3:$D$10,2,FALSE))</f>
        <v>Александар Јакимовски (178)</v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25"/>
      <c r="AP50" s="425"/>
      <c r="AQ50" s="425"/>
    </row>
    <row r="51" spans="37:43">
      <c r="AN51" s="4"/>
      <c r="AO51" s="425"/>
      <c r="AP51" s="425"/>
      <c r="AQ51" s="425"/>
    </row>
    <row r="52" spans="37:43">
      <c r="AN52" s="4"/>
      <c r="AO52" s="425"/>
      <c r="AP52" s="425"/>
      <c r="AQ52" s="425"/>
    </row>
  </sheetData>
  <mergeCells count="29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abSelected="1" topLeftCell="H15" zoomScale="85" zoomScaleNormal="85" workbookViewId="0">
      <selection activeCell="AL22" sqref="AL22"/>
    </sheetView>
  </sheetViews>
  <sheetFormatPr defaultRowHeight="15"/>
  <cols>
    <col min="2" max="2" width="11.5703125" customWidth="1"/>
    <col min="4" max="4" width="31.4257812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2">
      <c r="C1" s="435" t="s">
        <v>61</v>
      </c>
      <c r="D1" s="43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.75" thickBot="1">
      <c r="B2" s="238" t="s">
        <v>125</v>
      </c>
      <c r="C2" s="238" t="s">
        <v>78</v>
      </c>
    </row>
    <row r="3" spans="2:52" ht="15.75">
      <c r="B3" s="218" t="s">
        <v>25</v>
      </c>
      <c r="C3" s="210">
        <v>1</v>
      </c>
      <c r="D3" s="207" t="str">
        <f>IF(' I'!$X$2="","",' I'!$X$2)</f>
        <v>Нико Доага (190)</v>
      </c>
      <c r="F3" s="35"/>
    </row>
    <row r="4" spans="2:52" ht="16.5" thickBot="1">
      <c r="B4" s="214" t="s">
        <v>55</v>
      </c>
      <c r="C4" s="215">
        <v>2</v>
      </c>
      <c r="D4" s="208" t="str">
        <f>IF(' I'!$X$3="","",' I'!$X$3)</f>
        <v>Дарко Китановски (499)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8" t="s">
        <v>27</v>
      </c>
      <c r="C5" s="210">
        <v>3</v>
      </c>
      <c r="D5" s="211" t="str">
        <f>IF(' II'!$X$2="","",' II'!$X$2)</f>
        <v>Александар Јакимовски (178)</v>
      </c>
      <c r="F5" s="155">
        <v>1</v>
      </c>
      <c r="G5" s="156" t="str">
        <f>IF(F5="","",VLOOKUP(F5,$C$3:$D$18,2,FALSE))</f>
        <v>Нико Доага (190)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5" thickBot="1">
      <c r="B6" s="219" t="s">
        <v>54</v>
      </c>
      <c r="C6" s="216">
        <v>4</v>
      </c>
      <c r="D6" s="217" t="str">
        <f>IF(' II'!$X$3="","",' II'!$X$3)</f>
        <v>Кристијан Каламадевски (347)</v>
      </c>
      <c r="F6" s="153"/>
      <c r="O6" s="8"/>
      <c r="P6" s="76"/>
    </row>
    <row r="7" spans="2:52" ht="15.75">
      <c r="B7" s="212" t="s">
        <v>29</v>
      </c>
      <c r="C7" s="213">
        <v>5</v>
      </c>
      <c r="D7" s="207" t="str">
        <f>IF(' III'!$X$2="","",' III'!$X$2)</f>
        <v>Лука Стојчев (73)</v>
      </c>
      <c r="F7" s="153"/>
      <c r="P7" s="76"/>
      <c r="Q7" s="96" t="str">
        <f>G5</f>
        <v>Нико Доага (190)</v>
      </c>
      <c r="R7" s="75">
        <v>11</v>
      </c>
      <c r="S7" s="75">
        <v>13</v>
      </c>
      <c r="T7" s="75">
        <v>11</v>
      </c>
      <c r="U7" s="75"/>
      <c r="V7" s="75"/>
      <c r="W7" s="75"/>
      <c r="X7" s="75"/>
      <c r="Y7" s="17">
        <f>IF(R7="","",SUMPRODUCT(--(R7:X7&gt;R8:X8)))</f>
        <v>3</v>
      </c>
    </row>
    <row r="8" spans="2:52" ht="16.5" thickBot="1">
      <c r="B8" s="214" t="s">
        <v>53</v>
      </c>
      <c r="C8" s="215">
        <v>6</v>
      </c>
      <c r="D8" s="208" t="str">
        <f>IF(' III'!$X$3="","",' III'!$X$3)</f>
        <v>Антонио Аврамски (144)</v>
      </c>
      <c r="F8" s="153"/>
      <c r="P8" s="82"/>
      <c r="Q8" s="96" t="str">
        <f>IF(O10="","",IF(O10&gt;O11,G10,G11))</f>
        <v>Кристијан Каламадевски (347)</v>
      </c>
      <c r="R8" s="75">
        <v>7</v>
      </c>
      <c r="S8" s="75">
        <v>11</v>
      </c>
      <c r="T8" s="75">
        <v>7</v>
      </c>
      <c r="U8" s="75"/>
      <c r="V8" s="75"/>
      <c r="W8" s="75"/>
      <c r="X8" s="75"/>
      <c r="Y8" s="17">
        <f>IF(R7="","",SUMPRODUCT(--(R7:X7&lt;R8:X8)))</f>
        <v>0</v>
      </c>
    </row>
    <row r="9" spans="2:52" ht="15.75">
      <c r="B9" s="218" t="s">
        <v>30</v>
      </c>
      <c r="C9" s="210">
        <v>7</v>
      </c>
      <c r="D9" s="211" t="str">
        <f>IF(IV!$X$2="","",IV!$X$2)</f>
        <v>Борис Секулов (130)</v>
      </c>
      <c r="F9" s="153"/>
      <c r="P9" s="76"/>
      <c r="Y9" s="8"/>
      <c r="Z9" s="76"/>
    </row>
    <row r="10" spans="2:52" ht="16.5" thickBot="1">
      <c r="B10" s="219" t="s">
        <v>52</v>
      </c>
      <c r="C10" s="216">
        <v>8</v>
      </c>
      <c r="D10" s="217" t="str">
        <f>IF(IV!$X$3="","",IV!$X$3)</f>
        <v>Андреј Стојановски (47)</v>
      </c>
      <c r="F10" s="152">
        <v>4</v>
      </c>
      <c r="G10" s="151" t="str">
        <f>IF(F10="","",VLOOKUP(F10,$C$3:$D$18,2,FALSE))</f>
        <v>Кристијан Каламадевски (347)</v>
      </c>
      <c r="H10" s="75">
        <v>11</v>
      </c>
      <c r="I10" s="75">
        <v>11</v>
      </c>
      <c r="J10" s="75">
        <v>7</v>
      </c>
      <c r="K10" s="75">
        <v>12</v>
      </c>
      <c r="L10" s="75"/>
      <c r="M10" s="75"/>
      <c r="N10" s="75"/>
      <c r="O10" s="17">
        <f>IF(H10="","",SUMPRODUCT(--(H10:N10&gt;H11:N11)))</f>
        <v>3</v>
      </c>
      <c r="Y10" s="8"/>
      <c r="Z10" s="76"/>
    </row>
    <row r="11" spans="2:52" ht="15.75">
      <c r="B11" s="212" t="s">
        <v>31</v>
      </c>
      <c r="C11" s="213">
        <v>9</v>
      </c>
      <c r="D11" s="207" t="str">
        <f>IF(V!$X$2="","",V!$X$2)</f>
        <v>Филип Ангела (299)</v>
      </c>
      <c r="F11" s="154">
        <v>6</v>
      </c>
      <c r="G11" s="151" t="str">
        <f>IF(F11="","",VLOOKUP(F11,$C$3:$D$18,2,FALSE))</f>
        <v>Антонио Аврамски (144)</v>
      </c>
      <c r="H11" s="75">
        <v>7</v>
      </c>
      <c r="I11" s="75">
        <v>7</v>
      </c>
      <c r="J11" s="75">
        <v>11</v>
      </c>
      <c r="K11" s="75">
        <v>10</v>
      </c>
      <c r="L11" s="75"/>
      <c r="M11" s="75"/>
      <c r="N11" s="75"/>
      <c r="O11" s="17">
        <f>IF(H10="","",SUMPRODUCT(--(H10:N10&lt;H11:N11)))</f>
        <v>1</v>
      </c>
      <c r="Z11" s="76"/>
    </row>
    <row r="12" spans="2:52" ht="16.5" thickBot="1">
      <c r="B12" s="214" t="s">
        <v>51</v>
      </c>
      <c r="C12" s="215">
        <v>10</v>
      </c>
      <c r="D12" s="208" t="str">
        <f>IF(V!$X$3="","",V!$X$3)</f>
        <v>Андреј Васевски (203)</v>
      </c>
      <c r="F12" s="153"/>
      <c r="Z12" s="76"/>
      <c r="AX12" s="45"/>
    </row>
    <row r="13" spans="2:52" ht="15.75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>Нико Доага (190)</v>
      </c>
      <c r="AB13" s="75">
        <v>12</v>
      </c>
      <c r="AC13" s="75">
        <v>9</v>
      </c>
      <c r="AD13" s="75">
        <v>11</v>
      </c>
      <c r="AE13" s="75">
        <v>11</v>
      </c>
      <c r="AF13" s="75">
        <v>11</v>
      </c>
      <c r="AG13" s="75"/>
      <c r="AH13" s="75"/>
      <c r="AI13" s="17">
        <f>IF(AB13="","",SUMPRODUCT(--(AB13:AH13&gt;AB14:AH14)))</f>
        <v>3</v>
      </c>
      <c r="AJ13" s="11"/>
    </row>
    <row r="14" spans="2:52" ht="16.5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>Борис Секулов (130)</v>
      </c>
      <c r="AB14" s="75">
        <v>14</v>
      </c>
      <c r="AC14" s="75">
        <v>11</v>
      </c>
      <c r="AD14" s="75">
        <v>7</v>
      </c>
      <c r="AE14" s="75">
        <v>7</v>
      </c>
      <c r="AF14" s="75">
        <v>4</v>
      </c>
      <c r="AG14" s="75"/>
      <c r="AH14" s="75"/>
      <c r="AI14" s="17">
        <f>IF(AB13="","",SUMPRODUCT(--(AB13:AH13&lt;AB14:AH14)))</f>
        <v>2</v>
      </c>
      <c r="AJ14" s="11"/>
    </row>
    <row r="15" spans="2:52" ht="15.75">
      <c r="C15" s="35"/>
      <c r="D15" s="2"/>
      <c r="F15" s="153"/>
      <c r="Z15" s="76"/>
      <c r="AI15" s="79"/>
      <c r="AX15" s="437" t="str">
        <f>IF(AT25="","",IF(AT25&gt;AT26,AL25,AL26))</f>
        <v>Лука Стојчев (73)</v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7" t="str">
        <f>IF(AT25="","",IF(AT25&lt;AT26,AL25,AL26))</f>
        <v>Нико Доага (190)</v>
      </c>
      <c r="AX16" s="437"/>
      <c r="AY16" s="438" t="str">
        <f>IF(AT25=AT26,"",IF(AT34=AT35,AL34,IF(AT34&gt;AT35,AL34,AL35)))</f>
        <v>Борис Секулов (130)</v>
      </c>
    </row>
    <row r="17" spans="3:52" ht="15.75">
      <c r="C17" s="35"/>
      <c r="D17" s="2"/>
      <c r="E17" s="351">
        <v>9</v>
      </c>
      <c r="F17" s="155">
        <v>10</v>
      </c>
      <c r="G17" s="156" t="str">
        <f>IF(F17="","",VLOOKUP(F17,$C$3:$D$18,2,FALSE))</f>
        <v>Андреј Васевски (203)</v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7"/>
      <c r="AX17" s="437"/>
      <c r="AY17" s="438"/>
    </row>
    <row r="18" spans="3:52" ht="15.75">
      <c r="C18" s="35"/>
      <c r="D18" s="2"/>
      <c r="F18" s="152" t="s">
        <v>843</v>
      </c>
      <c r="G18" s="151" t="e">
        <f>IF(F18="","",VLOOKUP(F18,$C$3:$D$18,2,FALSE))</f>
        <v>#N/A</v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7"/>
      <c r="AY18" s="438"/>
    </row>
    <row r="19" spans="3:52" ht="16.5" thickBot="1">
      <c r="C19" s="35"/>
      <c r="D19" s="2"/>
      <c r="F19" s="153"/>
      <c r="P19" s="76"/>
      <c r="Q19" s="96" t="str">
        <f>G17</f>
        <v>Андреј Васевски (203)</v>
      </c>
      <c r="R19" s="75">
        <v>9</v>
      </c>
      <c r="S19" s="75">
        <v>11</v>
      </c>
      <c r="T19" s="75">
        <v>6</v>
      </c>
      <c r="U19" s="75">
        <v>8</v>
      </c>
      <c r="V19" s="75"/>
      <c r="W19" s="75"/>
      <c r="X19" s="75"/>
      <c r="Y19" s="17">
        <f>IF(R19="","",SUMPRODUCT(--(R19:X19&gt;R20:X20)))</f>
        <v>1</v>
      </c>
      <c r="AI19" s="80"/>
      <c r="AY19" s="439" t="str">
        <f>IF(AT25=AT26,"",IF(OR(AT34&gt;AT35,AT34&lt;AT35),"",AL35))</f>
        <v>Андреј Стојановски (47)</v>
      </c>
    </row>
    <row r="20" spans="3:52" ht="16.5" thickBot="1">
      <c r="C20" s="35"/>
      <c r="D20" s="2"/>
      <c r="F20" s="153"/>
      <c r="P20" s="82"/>
      <c r="Q20" s="96" t="str">
        <f>G23</f>
        <v>Борис Секулов (130)</v>
      </c>
      <c r="R20" s="75">
        <v>11</v>
      </c>
      <c r="S20" s="75">
        <v>7</v>
      </c>
      <c r="T20" s="75">
        <v>11</v>
      </c>
      <c r="U20" s="75">
        <v>11</v>
      </c>
      <c r="V20" s="75"/>
      <c r="W20" s="75"/>
      <c r="X20" s="75"/>
      <c r="Y20" s="17">
        <f>IF(R19="","",SUMPRODUCT(--(R19:X19&lt;R20:X20)))</f>
        <v>3</v>
      </c>
      <c r="AI20" s="80"/>
      <c r="AX20" s="451" t="s">
        <v>58</v>
      </c>
      <c r="AY20" s="439"/>
    </row>
    <row r="21" spans="3:52" ht="16.5" thickBot="1">
      <c r="C21" s="35"/>
      <c r="D21" s="2"/>
      <c r="F21" s="153"/>
      <c r="O21" s="8"/>
      <c r="P21" s="76"/>
      <c r="AI21" s="80"/>
      <c r="AW21" s="454" t="s">
        <v>59</v>
      </c>
      <c r="AX21" s="452"/>
      <c r="AY21" s="439"/>
    </row>
    <row r="22" spans="3:52" ht="15.75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5"/>
      <c r="AX22" s="452"/>
      <c r="AY22" s="457" t="s">
        <v>60</v>
      </c>
    </row>
    <row r="23" spans="3:52" ht="16.5" thickBot="1">
      <c r="C23" s="35"/>
      <c r="D23" s="2"/>
      <c r="E23" t="s">
        <v>694</v>
      </c>
      <c r="F23" s="154">
        <v>7</v>
      </c>
      <c r="G23" s="151" t="str">
        <f>IF(F23="","",VLOOKUP(F23,$C$3:$D$18,2,FALSE))</f>
        <v>Борис Секулов (130)</v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6"/>
      <c r="AX23" s="453"/>
      <c r="AY23" s="458"/>
    </row>
    <row r="24" spans="3:52" ht="15.75">
      <c r="C24" s="35"/>
      <c r="D24" s="2"/>
      <c r="F24" s="153"/>
      <c r="AI24" s="80"/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>Нико Доага (190)</v>
      </c>
      <c r="AM25" s="75">
        <v>11</v>
      </c>
      <c r="AN25" s="75">
        <v>8</v>
      </c>
      <c r="AO25" s="75">
        <v>4</v>
      </c>
      <c r="AP25" s="75"/>
      <c r="AQ25" s="75"/>
      <c r="AR25" s="75"/>
      <c r="AS25" s="75"/>
      <c r="AT25" s="17">
        <f>IF(AM25="","",SUMPRODUCT(--(AM25:AS25&gt;AM26:AS26)))</f>
        <v>0</v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>Лука Стојчев (73)</v>
      </c>
      <c r="AM26" s="75">
        <v>13</v>
      </c>
      <c r="AN26" s="75">
        <v>11</v>
      </c>
      <c r="AO26" s="75">
        <v>11</v>
      </c>
      <c r="AP26" s="75"/>
      <c r="AQ26" s="75"/>
      <c r="AR26" s="75"/>
      <c r="AS26" s="75"/>
      <c r="AT26" s="17">
        <f>IF(AM25="","",SUMPRODUCT(--(AM25:AS25&lt;AM26:AS26)))</f>
        <v>3</v>
      </c>
    </row>
    <row r="27" spans="3:52" ht="15.75">
      <c r="C27" s="35"/>
      <c r="D27" s="2"/>
      <c r="F27" s="35"/>
      <c r="AI27" s="80"/>
      <c r="AK27" s="38"/>
      <c r="AV27" s="426" t="s">
        <v>81</v>
      </c>
      <c r="AW27" s="427"/>
      <c r="AX27" s="427"/>
      <c r="AY27" s="427"/>
      <c r="AZ27" s="428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0" t="str">
        <f>IF(AT25="","",IF(AT25&gt;AT26,AL25,AL26))</f>
        <v>Лука Стојчев (73)</v>
      </c>
      <c r="AY28" s="450"/>
      <c r="AZ28" s="450"/>
    </row>
    <row r="29" spans="3:52" ht="15.75">
      <c r="C29" s="35"/>
      <c r="D29" s="2"/>
      <c r="E29" t="s">
        <v>694</v>
      </c>
      <c r="F29" s="155">
        <v>5</v>
      </c>
      <c r="G29" s="156" t="str">
        <f>IF(F29="","",VLOOKUP(F29,$C$3:$D$18,2,FALSE))</f>
        <v>Лука Стојчев (73)</v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0" t="str">
        <f>IF(AT25="","",IF(AT25&lt;AT26,AL25,AL26))</f>
        <v>Нико Доага (190)</v>
      </c>
      <c r="AY29" s="430"/>
      <c r="AZ29" s="430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1" t="str">
        <f>IF(AT25=AT26,"",IF(AT34=AT35,AL34,IF(AT34&gt;AT35,AL34,AL35)))</f>
        <v>Борис Секулов (130)</v>
      </c>
      <c r="AY30" s="431"/>
      <c r="AZ30" s="431"/>
    </row>
    <row r="31" spans="3:52" ht="15.75">
      <c r="C31" s="35"/>
      <c r="D31" s="2"/>
      <c r="F31" s="153"/>
      <c r="P31" s="76"/>
      <c r="Q31" s="96" t="str">
        <f>G29</f>
        <v>Лука Стојчев (73)</v>
      </c>
      <c r="R31" s="75">
        <v>11</v>
      </c>
      <c r="S31" s="75">
        <v>11</v>
      </c>
      <c r="T31" s="75">
        <v>11</v>
      </c>
      <c r="U31" s="75"/>
      <c r="V31" s="75"/>
      <c r="W31" s="75"/>
      <c r="X31" s="75"/>
      <c r="Y31" s="17">
        <f>IF(R31="","",SUMPRODUCT(--(R31:X31&gt;R32:X32)))</f>
        <v>3</v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1" t="str">
        <f>IF(AT25=AT26,"",IF(AT34=AT35,AL35,IF(AT34&lt;AT35,AL34,AL35)))</f>
        <v>Андреј Стојановски (47)</v>
      </c>
      <c r="AY31" s="431"/>
      <c r="AZ31" s="431"/>
    </row>
    <row r="32" spans="3:52" ht="15.75">
      <c r="C32" s="35"/>
      <c r="D32" s="2"/>
      <c r="F32" s="153"/>
      <c r="P32" s="82"/>
      <c r="Q32" s="96" t="str">
        <f>G35</f>
        <v>Дарко Китановски (499)</v>
      </c>
      <c r="R32" s="75">
        <v>3</v>
      </c>
      <c r="S32" s="75">
        <v>6</v>
      </c>
      <c r="T32" s="75">
        <v>5</v>
      </c>
      <c r="U32" s="75"/>
      <c r="V32" s="75"/>
      <c r="W32" s="75"/>
      <c r="X32" s="75"/>
      <c r="Y32" s="17">
        <f>IF(R31="","",SUMPRODUCT(--(R31:X31&lt;R32:X32)))</f>
        <v>0</v>
      </c>
      <c r="AI32" s="80"/>
      <c r="AK32" s="38"/>
      <c r="AV32" s="87">
        <v>5</v>
      </c>
      <c r="AW32" s="88" t="s">
        <v>80</v>
      </c>
      <c r="AX32" s="432" t="str">
        <f>IF(Y7="","",IF(Y7&lt;Y8,Q7,Q8))</f>
        <v>Кристијан Каламадевски (347)</v>
      </c>
      <c r="AY32" s="432"/>
      <c r="AZ32" s="432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2" t="str">
        <f>IF(Y19="","",IF(Y19&lt;Y20,Q19,Q20))</f>
        <v>Андреј Васевски (203)</v>
      </c>
      <c r="AY33" s="432"/>
      <c r="AZ33" s="432"/>
    </row>
    <row r="34" spans="3:52" ht="15.75">
      <c r="C34" s="35"/>
      <c r="D34" s="2"/>
      <c r="F34" s="152" t="s">
        <v>843</v>
      </c>
      <c r="G34" s="151" t="e">
        <f>IF(F34="","",VLOOKUP(F34,$C$3:$D$18,2,FALSE))</f>
        <v>#N/A</v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>Борис Секулов (130)</v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2" t="str">
        <f>IF(Y31="","",IF(Y31&lt;Y32,Q31,Q32))</f>
        <v>Дарко Китановски (499)</v>
      </c>
      <c r="AY34" s="432"/>
      <c r="AZ34" s="432"/>
    </row>
    <row r="35" spans="3:52">
      <c r="E35" s="351">
        <v>10</v>
      </c>
      <c r="F35" s="154">
        <v>2</v>
      </c>
      <c r="G35" s="151" t="str">
        <f>IF(F35="","",VLOOKUP(F35,$C$3:$D$18,2,FALSE))</f>
        <v>Дарко Китановски (499)</v>
      </c>
      <c r="H35" s="75">
        <v>11</v>
      </c>
      <c r="I35" s="75">
        <v>0</v>
      </c>
      <c r="J35" s="75">
        <v>11</v>
      </c>
      <c r="K35" s="75">
        <v>0</v>
      </c>
      <c r="L35" s="75">
        <v>11</v>
      </c>
      <c r="M35" s="75">
        <v>0</v>
      </c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>Андреј Стојановски (47)</v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3" t="str">
        <f>IF(Y43="","",IF(Y43&lt;Y44,Q43,Q44))</f>
        <v>Александар Јакимовски (178)</v>
      </c>
      <c r="AY35" s="433"/>
      <c r="AZ35" s="433"/>
    </row>
    <row r="36" spans="3:52">
      <c r="F36" s="153"/>
      <c r="Z36" s="76"/>
      <c r="AI36" s="81"/>
      <c r="AV36" s="164"/>
      <c r="AW36" s="165"/>
      <c r="AX36" s="434"/>
      <c r="AY36" s="434"/>
      <c r="AZ36" s="434"/>
    </row>
    <row r="37" spans="3:52">
      <c r="F37" s="153"/>
      <c r="O37" s="8"/>
      <c r="Z37" s="76"/>
      <c r="AA37" s="95" t="str">
        <f>IF(Y31="","",IF(Y31&gt;Y32,Q31,Q32))</f>
        <v>Лука Стојчев (73)</v>
      </c>
      <c r="AB37" s="75">
        <v>11</v>
      </c>
      <c r="AC37" s="75">
        <v>11</v>
      </c>
      <c r="AD37" s="75">
        <v>11</v>
      </c>
      <c r="AE37" s="75"/>
      <c r="AF37" s="75"/>
      <c r="AG37" s="75"/>
      <c r="AH37" s="75"/>
      <c r="AI37" s="17">
        <f>IF(AB37="","",SUMPRODUCT(--(AB37:AH37&gt;AB38:AH38)))</f>
        <v>3</v>
      </c>
      <c r="AJ37" s="11"/>
      <c r="AV37" s="163"/>
      <c r="AW37" s="4"/>
      <c r="AX37" s="425"/>
      <c r="AY37" s="425"/>
      <c r="AZ37" s="425"/>
    </row>
    <row r="38" spans="3:52">
      <c r="F38" s="153"/>
      <c r="O38" s="8"/>
      <c r="Z38" s="82"/>
      <c r="AA38" s="95" t="str">
        <f>IF(Y43="","",IF(Y43&gt;Y44,Q43,Q44))</f>
        <v>Андреј Стојановски (47)</v>
      </c>
      <c r="AB38" s="75">
        <v>7</v>
      </c>
      <c r="AC38" s="75">
        <v>9</v>
      </c>
      <c r="AD38" s="75">
        <v>7</v>
      </c>
      <c r="AE38" s="75"/>
      <c r="AF38" s="75"/>
      <c r="AG38" s="75"/>
      <c r="AH38" s="75"/>
      <c r="AI38" s="17">
        <f>IF(AB37="","",SUMPRODUCT(--(AB37:AH37&lt;AB38:AH38)))</f>
        <v>0</v>
      </c>
      <c r="AJ38" s="11"/>
      <c r="AV38" s="163"/>
      <c r="AW38" s="4"/>
      <c r="AX38" s="425"/>
      <c r="AY38" s="425"/>
      <c r="AZ38" s="425"/>
    </row>
    <row r="39" spans="3:52">
      <c r="F39" s="153"/>
      <c r="Z39" s="76"/>
      <c r="AV39" s="163"/>
      <c r="AW39" s="4"/>
      <c r="AX39" s="425"/>
      <c r="AY39" s="425"/>
      <c r="AZ39" s="425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5"/>
      <c r="AY40" s="425"/>
      <c r="AZ40" s="425"/>
    </row>
    <row r="41" spans="3:52">
      <c r="F41" s="155">
        <v>9</v>
      </c>
      <c r="G41" s="156" t="str">
        <f>IF(F41="","",VLOOKUP(F41,$C$3:$D$18,2,FALSE))</f>
        <v>Филип Ангела (299)</v>
      </c>
      <c r="H41" s="157">
        <v>8</v>
      </c>
      <c r="I41" s="157">
        <v>3</v>
      </c>
      <c r="J41" s="157">
        <v>6</v>
      </c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5"/>
      <c r="AY41" s="425"/>
      <c r="AZ41" s="425"/>
    </row>
    <row r="42" spans="3:52" ht="15.75">
      <c r="F42" s="152">
        <v>8</v>
      </c>
      <c r="G42" s="151" t="str">
        <f>IF(F42="","",VLOOKUP(F42,$C$3:$D$18,2,FALSE))</f>
        <v>Андреј Стојановски (47)</v>
      </c>
      <c r="H42" s="75">
        <v>11</v>
      </c>
      <c r="I42" s="75">
        <v>11</v>
      </c>
      <c r="J42" s="75">
        <v>11</v>
      </c>
      <c r="K42" s="75"/>
      <c r="L42" s="75"/>
      <c r="M42" s="75"/>
      <c r="N42" s="75"/>
      <c r="O42" s="17">
        <f>IF(H42="","",SUMPRODUCT(--(H42:N42&gt;H43:N43)))</f>
        <v>3</v>
      </c>
      <c r="P42" s="76"/>
      <c r="Y42" s="8"/>
      <c r="Z42" s="76"/>
      <c r="AV42" s="163"/>
      <c r="AW42" s="4"/>
      <c r="AX42" s="425"/>
      <c r="AY42" s="425"/>
      <c r="AZ42" s="425"/>
    </row>
    <row r="43" spans="3:52">
      <c r="F43" s="153"/>
      <c r="P43" s="76"/>
      <c r="Q43" s="96" t="str">
        <f>G47</f>
        <v>Александар Јакимовски (178)</v>
      </c>
      <c r="R43" s="75">
        <v>8</v>
      </c>
      <c r="S43" s="75">
        <v>7</v>
      </c>
      <c r="T43" s="75">
        <v>7</v>
      </c>
      <c r="U43" s="75"/>
      <c r="V43" s="75"/>
      <c r="W43" s="75"/>
      <c r="X43" s="75"/>
      <c r="Y43" s="17">
        <f>IF(R43="","",SUMPRODUCT(--(R43:X43&gt;R44:X44)))</f>
        <v>0</v>
      </c>
      <c r="AV43" s="163"/>
      <c r="AW43" s="4"/>
      <c r="AX43" s="425"/>
      <c r="AY43" s="425"/>
      <c r="AZ43" s="425"/>
    </row>
    <row r="44" spans="3:52">
      <c r="F44" s="153"/>
      <c r="P44" s="82"/>
      <c r="Q44" s="96" t="str">
        <f>G42</f>
        <v>Андреј Стојановски (47)</v>
      </c>
      <c r="R44" s="75">
        <v>11</v>
      </c>
      <c r="S44" s="75">
        <v>11</v>
      </c>
      <c r="T44" s="75">
        <v>11</v>
      </c>
      <c r="U44" s="75"/>
      <c r="V44" s="75"/>
      <c r="W44" s="75"/>
      <c r="X44" s="75"/>
      <c r="Y44" s="17">
        <f>IF(R43="","",SUMPRODUCT(--(R43:X43&lt;R44:X44)))</f>
        <v>3</v>
      </c>
    </row>
    <row r="45" spans="3:52">
      <c r="F45" s="153"/>
      <c r="O45" s="8"/>
      <c r="P45" s="76"/>
    </row>
    <row r="46" spans="3:52" ht="15.75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Александар Јакимовски (178)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5"/>
      <c r="AY50" s="425"/>
      <c r="AZ50" s="425"/>
    </row>
    <row r="51" spans="46:52">
      <c r="AW51" s="4"/>
      <c r="AX51" s="425"/>
      <c r="AY51" s="425"/>
      <c r="AZ51" s="425"/>
    </row>
    <row r="52" spans="46:52">
      <c r="AW52" s="4"/>
      <c r="AX52" s="425"/>
      <c r="AY52" s="425"/>
      <c r="AZ52" s="42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BE52"/>
  <sheetViews>
    <sheetView workbookViewId="0">
      <selection activeCell="N50" sqref="N50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7">
      <c r="C1" s="448" t="s">
        <v>61</v>
      </c>
      <c r="D1" s="43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.75" thickBot="1">
      <c r="B2" s="238" t="s">
        <v>125</v>
      </c>
      <c r="C2" s="238" t="s">
        <v>78</v>
      </c>
    </row>
    <row r="3" spans="2:57" ht="15.75">
      <c r="B3" s="47" t="s">
        <v>25</v>
      </c>
      <c r="C3" s="47">
        <v>1</v>
      </c>
      <c r="D3" s="23" t="str">
        <f>IF(' I'!$X$2="","",' I'!$X$2)</f>
        <v>Нико Доага (190)</v>
      </c>
      <c r="F3" s="35"/>
    </row>
    <row r="4" spans="2:57" ht="16.5" thickBot="1">
      <c r="B4" s="48" t="s">
        <v>55</v>
      </c>
      <c r="C4" s="48">
        <v>2</v>
      </c>
      <c r="D4" s="24" t="str">
        <f>IF(' I'!$X$3="","",' I'!$X$3)</f>
        <v>Дарко Китановски (499)</v>
      </c>
      <c r="E4">
        <v>1</v>
      </c>
      <c r="F4" s="152">
        <v>1</v>
      </c>
      <c r="G4" s="151" t="str">
        <f>IF(F4="","",VLOOKUP(F4,$C$3:$D$18,2,FALSE))</f>
        <v>Нико Доага (190)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75">
      <c r="B5" s="48" t="s">
        <v>27</v>
      </c>
      <c r="C5" s="48">
        <v>3</v>
      </c>
      <c r="D5" s="27" t="str">
        <f>IF(' II'!$X$2="","",' II'!$X$2)</f>
        <v>Александар Јакимовски (178)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5" thickBot="1">
      <c r="B6" s="48" t="s">
        <v>54</v>
      </c>
      <c r="C6" s="48">
        <v>4</v>
      </c>
      <c r="D6" s="28" t="str">
        <f>IF(' II'!$X$3="","",' II'!$X$3)</f>
        <v>Кристијан Каламадевски (347)</v>
      </c>
      <c r="F6" s="153"/>
      <c r="O6" s="8"/>
      <c r="P6" s="76"/>
    </row>
    <row r="7" spans="2:57" ht="15.75">
      <c r="B7" s="48" t="s">
        <v>29</v>
      </c>
      <c r="C7" s="48">
        <v>5</v>
      </c>
      <c r="D7" s="23" t="str">
        <f>IF(' III'!$X$2="","",' III'!$X$2)</f>
        <v>Лука Стојчев (73)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5" thickBot="1">
      <c r="B8" s="48" t="s">
        <v>53</v>
      </c>
      <c r="C8" s="48">
        <v>6</v>
      </c>
      <c r="D8" s="24" t="str">
        <f>IF(' III'!$X$3="","",' III'!$X$3)</f>
        <v>Антонио Аврамски (144)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75">
      <c r="B9" s="48" t="s">
        <v>30</v>
      </c>
      <c r="C9" s="48">
        <v>7</v>
      </c>
      <c r="D9" s="27" t="str">
        <f>IF(IV!$X$2="","",IV!$X$2)</f>
        <v>Борис Секулов (130)</v>
      </c>
      <c r="F9" s="153"/>
      <c r="P9" s="76"/>
      <c r="Y9" s="8"/>
      <c r="Z9" s="76"/>
    </row>
    <row r="10" spans="2:57" ht="16.5" thickBot="1">
      <c r="B10" s="48" t="s">
        <v>52</v>
      </c>
      <c r="C10" s="48">
        <v>8</v>
      </c>
      <c r="D10" s="28" t="str">
        <f>IF(IV!$X$3="","",IV!$X$3)</f>
        <v>Андреј Стојановски (47)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75">
      <c r="B11" s="48" t="s">
        <v>31</v>
      </c>
      <c r="C11" s="48">
        <v>9</v>
      </c>
      <c r="D11" s="23" t="str">
        <f>IF(V!$X$2="","",V!$X$2)</f>
        <v>Филип Ангела (299)</v>
      </c>
      <c r="E11" s="316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5" thickBot="1">
      <c r="B12" s="48" t="s">
        <v>51</v>
      </c>
      <c r="C12" s="48">
        <v>10</v>
      </c>
      <c r="D12" s="24" t="str">
        <f>IF(V!$X$3="","",V!$X$3)</f>
        <v>Андреј Васевски (203)</v>
      </c>
      <c r="F12" s="153"/>
      <c r="Z12" s="76"/>
      <c r="AX12" s="45"/>
    </row>
    <row r="13" spans="2:57" ht="15.75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5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75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7" t="str">
        <f>IF(AT25="","",IF(AT25&gt;AT26,AL25,AL26))</f>
        <v/>
      </c>
    </row>
    <row r="16" spans="2:57" ht="16.5" thickBot="1">
      <c r="B16" s="48" t="s">
        <v>49</v>
      </c>
      <c r="C16" s="48">
        <v>14</v>
      </c>
      <c r="D16" s="24" t="str">
        <f>IF(VII!$X$3="","",VII!$X$3)</f>
        <v/>
      </c>
      <c r="E16" s="316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7" t="str">
        <f>IF(AT25="","",IF(AT25&lt;AT26,AL25,AL26))</f>
        <v/>
      </c>
      <c r="AX16" s="437"/>
      <c r="AY16" s="438" t="str">
        <f>IF(AT25=AT26,"",IF(AT34=AT35,AL34,IF(AT34&gt;AT35,AL34,AL35)))</f>
        <v/>
      </c>
    </row>
    <row r="17" spans="2:52" ht="15.75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7"/>
      <c r="AX17" s="437"/>
      <c r="AY17" s="438"/>
    </row>
    <row r="18" spans="2:52" ht="16.5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7"/>
      <c r="AY18" s="438"/>
    </row>
    <row r="19" spans="2:52" ht="16.5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9" t="str">
        <f>IF(AT25=AT26,"",IF(OR(AT34&gt;AT35,AT34&lt;AT35),"",AL35))</f>
        <v/>
      </c>
    </row>
    <row r="20" spans="2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1" t="s">
        <v>58</v>
      </c>
      <c r="AY20" s="439"/>
    </row>
    <row r="21" spans="2:52" ht="16.5" thickBot="1">
      <c r="C21" s="35"/>
      <c r="D21" s="2"/>
      <c r="F21" s="153"/>
      <c r="O21" s="8"/>
      <c r="P21" s="76"/>
      <c r="AI21" s="80"/>
      <c r="AW21" s="460" t="s">
        <v>59</v>
      </c>
      <c r="AX21" s="452"/>
      <c r="AY21" s="439"/>
    </row>
    <row r="22" spans="2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1"/>
      <c r="AX22" s="452"/>
      <c r="AY22" s="457" t="s">
        <v>60</v>
      </c>
    </row>
    <row r="23" spans="2:52" ht="16.5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2"/>
      <c r="AX23" s="453"/>
      <c r="AY23" s="458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75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75">
      <c r="C27" s="35"/>
      <c r="D27" s="2"/>
      <c r="F27" s="35"/>
      <c r="AI27" s="80"/>
      <c r="AK27" s="38"/>
      <c r="AV27" s="426" t="s">
        <v>81</v>
      </c>
      <c r="AW27" s="427"/>
      <c r="AX27" s="427"/>
      <c r="AY27" s="427"/>
      <c r="AZ27" s="428"/>
    </row>
    <row r="28" spans="2:52" ht="15.75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29" t="str">
        <f>IF(AT25="","",IF(AT25&gt;AT26,AL25,AL26))</f>
        <v/>
      </c>
      <c r="AY28" s="429"/>
      <c r="AZ28" s="429"/>
    </row>
    <row r="29" spans="2:52" ht="15.75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0" t="str">
        <f>IF(AT25="","",IF(AT25&lt;AT26,AL25,AL26))</f>
        <v/>
      </c>
      <c r="AY29" s="430"/>
      <c r="AZ29" s="430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1" t="str">
        <f>IF(AT25=AT26,"",IF(AT34=AT35,AL34,IF(AT34&gt;AT35,AL34,AL35)))</f>
        <v/>
      </c>
      <c r="AY30" s="431"/>
      <c r="AZ30" s="431"/>
    </row>
    <row r="31" spans="2:52" ht="15.75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1" t="str">
        <f>IF(AT25=AT26,"",IF(AT34=AT35,AL35,IF(AT34&lt;AT35,AL34,AL35)))</f>
        <v/>
      </c>
      <c r="AY31" s="431"/>
      <c r="AZ31" s="431"/>
    </row>
    <row r="32" spans="2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2" t="str">
        <f>IF(Y7="","",IF(Y7&lt;Y8,Q7,Q8))</f>
        <v/>
      </c>
      <c r="AY32" s="432"/>
      <c r="AZ32" s="432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2" t="str">
        <f>IF(Y19="","",IF(Y19&lt;Y20,Q19,Q20))</f>
        <v/>
      </c>
      <c r="AY33" s="432"/>
      <c r="AZ33" s="432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2" t="str">
        <f>IF(Y31="","",IF(Y31&lt;Y32,Q31,Q32))</f>
        <v/>
      </c>
      <c r="AY34" s="432"/>
      <c r="AZ34" s="432"/>
    </row>
    <row r="35" spans="3:52">
      <c r="E35" s="316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2" t="str">
        <f>IF(Y43="","",IF(Y43&lt;Y44,Q43,Q44))</f>
        <v/>
      </c>
      <c r="AY35" s="432"/>
      <c r="AZ35" s="432"/>
    </row>
    <row r="36" spans="3:52">
      <c r="F36" s="153"/>
      <c r="Z36" s="76"/>
      <c r="AI36" s="81"/>
      <c r="AV36" s="92">
        <v>9</v>
      </c>
      <c r="AW36" s="22" t="s">
        <v>20</v>
      </c>
      <c r="AX36" s="459" t="str">
        <f>IF(O4="","",IF(O4&lt;O5,G4,G5))</f>
        <v/>
      </c>
      <c r="AY36" s="459"/>
      <c r="AZ36" s="459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9" t="str">
        <f>IF(O10="","",IF(O10&lt;O11,G10,G11))</f>
        <v/>
      </c>
      <c r="AY37" s="459"/>
      <c r="AZ37" s="459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9" t="str">
        <f>IF(O16="","",IF(O16&lt;O17,G16,G17))</f>
        <v/>
      </c>
      <c r="AY38" s="459"/>
      <c r="AZ38" s="459"/>
    </row>
    <row r="39" spans="3:52">
      <c r="F39" s="153"/>
      <c r="Z39" s="76"/>
      <c r="AV39" s="92">
        <v>9</v>
      </c>
      <c r="AW39" s="22" t="s">
        <v>20</v>
      </c>
      <c r="AX39" s="459" t="str">
        <f>IF(O22="","",IF(O22&lt;O23,G22,G23))</f>
        <v/>
      </c>
      <c r="AY39" s="459"/>
      <c r="AZ39" s="459"/>
    </row>
    <row r="40" spans="3:52" ht="15.75">
      <c r="E40" s="316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9" t="str">
        <f>IF(O28="","",IF(O28&lt;O29,G28,G29))</f>
        <v/>
      </c>
      <c r="AY40" s="459"/>
      <c r="AZ40" s="459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9" t="str">
        <f>IF(O34="","",IF(O34&lt;O35,G34,G35))</f>
        <v/>
      </c>
      <c r="AY41" s="459"/>
      <c r="AZ41" s="459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9" t="str">
        <f>IF(O40="","",IF(O40&lt;O41,G40,G41))</f>
        <v/>
      </c>
      <c r="AY42" s="459"/>
      <c r="AZ42" s="459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9" t="str">
        <f>IF(O46="","",IF(O46&lt;O47,G46,G47))</f>
        <v/>
      </c>
      <c r="AY43" s="459"/>
      <c r="AZ43" s="459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Дарко Китановски (499)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5"/>
      <c r="AY50" s="425"/>
      <c r="AZ50" s="425"/>
    </row>
    <row r="51" spans="46:52">
      <c r="AW51" s="4"/>
      <c r="AX51" s="425"/>
      <c r="AY51" s="425"/>
      <c r="AZ51" s="425"/>
    </row>
    <row r="52" spans="46:52">
      <c r="AW52" s="4"/>
      <c r="AX52" s="425"/>
      <c r="AY52" s="425"/>
      <c r="AZ52" s="42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5"/>
  <cols>
    <col min="2" max="2" width="11.85546875" customWidth="1"/>
    <col min="4" max="4" width="31.42578125" customWidth="1"/>
    <col min="5" max="5" width="24" style="58" customWidth="1"/>
    <col min="6" max="6" width="3.7109375" customWidth="1"/>
    <col min="7" max="7" width="8.8554687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8.85546875" style="2"/>
    <col min="28" max="28" width="31.42578125" style="2" customWidth="1"/>
    <col min="29" max="36" width="3" style="2" customWidth="1"/>
    <col min="37" max="37" width="8.8554687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8" t="s">
        <v>61</v>
      </c>
      <c r="D1" s="436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>Нико Доага (190)</v>
      </c>
      <c r="E3" s="58" t="s">
        <v>530</v>
      </c>
      <c r="F3">
        <v>1</v>
      </c>
      <c r="G3" s="47">
        <v>1</v>
      </c>
      <c r="H3" s="70" t="str">
        <f>IF(G3="","",VLOOKUP(G3,$C$3:$F$26,2,FALSE))</f>
        <v>Нико Доага (190)</v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>Дарко Китановски (499)</v>
      </c>
      <c r="G4" s="35"/>
      <c r="Q4" s="62"/>
      <c r="R4" s="74" t="str">
        <f>H3</f>
        <v>Нико Доага (190)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>Александар Јакимовски (178)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>Кристијан Каламадевски (347)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>Лука Стојчев (73)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>Антонио Аврамски (144)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>Борис Секулов (130)</v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>Андреј Стојановски (47)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>Филип Ангела (299)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>Андреј Васевски (203)</v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7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7" t="str">
        <f>IF(BE25="","",IF(BE25&lt;BE26,AW25,AW26))</f>
        <v/>
      </c>
      <c r="BI16" s="437"/>
      <c r="BJ16" s="438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7"/>
      <c r="BI17" s="437"/>
      <c r="BJ17" s="438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7"/>
      <c r="BJ18" s="438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9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0" t="s">
        <v>58</v>
      </c>
      <c r="BJ20" s="439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3" t="s">
        <v>59</v>
      </c>
      <c r="BI21" s="441"/>
      <c r="BJ21" s="43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4"/>
      <c r="BI22" s="441"/>
      <c r="BJ22" s="446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5"/>
      <c r="BI23" s="442"/>
      <c r="BJ23" s="447"/>
    </row>
    <row r="24" spans="2:63" ht="15.75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6" t="s">
        <v>81</v>
      </c>
      <c r="BH27" s="427"/>
      <c r="BI27" s="427"/>
      <c r="BJ27" s="427"/>
      <c r="BK27" s="428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9" t="str">
        <f>IF(BE25="","",IF(BE25&gt;BE26,AW25,AW26))</f>
        <v/>
      </c>
      <c r="BJ28" s="429"/>
      <c r="BK28" s="429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0" t="str">
        <f>IF(BE25="","",IF(BE25&lt;BE26,AW25,AW26))</f>
        <v/>
      </c>
      <c r="BJ29" s="430"/>
      <c r="BK29" s="430"/>
    </row>
    <row r="30" spans="2:63" ht="16.5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1" t="str">
        <f>IF(BE25=BE26,"",IF(BE34=BE35,AW34,IF(BE34&gt;BE35,AW34,AW35)))</f>
        <v/>
      </c>
      <c r="BJ30" s="431"/>
      <c r="BK30" s="431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1" t="str">
        <f>IF(BE25=BE26,"",IF(BE34=BE35,AW35,IF(BE34&lt;BE35,AW34,AW35)))</f>
        <v/>
      </c>
      <c r="BJ31" s="431"/>
      <c r="BK31" s="431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2" t="str">
        <f>IF(AJ7="","",IF(AJ7&lt;AJ8,AB7,AB8))</f>
        <v/>
      </c>
      <c r="BJ32" s="432"/>
      <c r="BK32" s="432"/>
    </row>
    <row r="33" spans="3:63" ht="15.75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2" t="str">
        <f>IF(AJ19="","",IF(AJ19&lt;AJ20,AB19,AB20))</f>
        <v/>
      </c>
      <c r="BJ33" s="432"/>
      <c r="BK33" s="432"/>
    </row>
    <row r="34" spans="3:63" ht="15.75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2" t="str">
        <f>IF(AJ31="","",IF(AJ31&lt;AJ32,AB31,AB32))</f>
        <v/>
      </c>
      <c r="BJ34" s="432"/>
      <c r="BK34" s="43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2" t="str">
        <f>IF(AJ43="","",IF(AJ43&lt;AJ44,AB43,AB44))</f>
        <v/>
      </c>
      <c r="BJ35" s="432"/>
      <c r="BK35" s="432"/>
    </row>
    <row r="36" spans="3:63" ht="15.75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75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75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75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Александар Јакимовски (178)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58" t="s">
        <v>531</v>
      </c>
      <c r="F48">
        <v>20</v>
      </c>
      <c r="G48" s="48">
        <v>3</v>
      </c>
      <c r="H48" s="70" t="str">
        <f>IF(G48="","",VLOOKUP(G48,$C$3:$F$26,2,FALSE))</f>
        <v>Александар Јакимовски (178)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5"/>
      <c r="BJ50" s="425"/>
      <c r="BK50" s="425"/>
    </row>
    <row r="51" spans="8:63">
      <c r="H51"/>
      <c r="I51"/>
      <c r="J51"/>
      <c r="K51"/>
      <c r="L51"/>
      <c r="M51"/>
      <c r="N51"/>
      <c r="O51"/>
      <c r="P51"/>
      <c r="BH51" s="4"/>
      <c r="BI51" s="425"/>
      <c r="BJ51" s="425"/>
      <c r="BK51" s="425"/>
    </row>
    <row r="52" spans="8:63">
      <c r="H52"/>
      <c r="I52"/>
      <c r="J52"/>
      <c r="K52"/>
      <c r="L52"/>
      <c r="M52"/>
      <c r="N52"/>
      <c r="O52"/>
      <c r="P52"/>
      <c r="BH52" s="4"/>
      <c r="BI52" s="425"/>
      <c r="BJ52" s="425"/>
      <c r="BK52" s="425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P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16" customWidth="1"/>
    <col min="6" max="6" width="4.7109375" customWidth="1"/>
    <col min="7" max="7" width="9.14062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9.140625" style="2"/>
    <col min="28" max="28" width="31.42578125" style="2" customWidth="1"/>
    <col min="29" max="36" width="3" style="2" customWidth="1"/>
    <col min="37" max="37" width="9.14062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8" t="s">
        <v>61</v>
      </c>
      <c r="D1" s="436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>Нико Доага (190)</v>
      </c>
      <c r="E3" s="316" t="s">
        <v>524</v>
      </c>
      <c r="F3">
        <v>1</v>
      </c>
      <c r="G3" s="47">
        <v>1</v>
      </c>
      <c r="H3" s="70" t="str">
        <f>IF(G3="","",VLOOKUP(G3,$C$3:$E$26,2,FALSE))</f>
        <v>Нико Доага (190)</v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>Дарко Китановски (499)</v>
      </c>
      <c r="G4" s="35"/>
      <c r="Q4" s="62"/>
      <c r="R4" s="74" t="str">
        <f>H3</f>
        <v>Нико Доага (190)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>Александар Јакимовски (178)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>Кристијан Каламадевски (347)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>Лука Стојчев (73)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>Антонио Аврамски (144)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>Борис Секулов (130)</v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>Андреј Стојановски (47)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>Филип Ангела (299)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>Андреј Васевски (203)</v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7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7" t="str">
        <f>IF(BE25="","",IF(BE25&lt;BE26,AW25,AW26))</f>
        <v/>
      </c>
      <c r="BI16" s="437"/>
      <c r="BJ16" s="438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7"/>
      <c r="BI17" s="437"/>
      <c r="BJ17" s="438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7"/>
      <c r="BJ18" s="438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9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0" t="s">
        <v>58</v>
      </c>
      <c r="BJ20" s="439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3" t="s">
        <v>59</v>
      </c>
      <c r="BI21" s="441"/>
      <c r="BJ21" s="43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4"/>
      <c r="BI22" s="441"/>
      <c r="BJ22" s="446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5"/>
      <c r="BI23" s="442"/>
      <c r="BJ23" s="447"/>
    </row>
    <row r="24" spans="2:63" ht="16.5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5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Александар Јакимовски (178)</v>
      </c>
      <c r="AT27" s="80"/>
      <c r="AV27" s="38"/>
      <c r="BG27" s="426" t="s">
        <v>81</v>
      </c>
      <c r="BH27" s="427"/>
      <c r="BI27" s="427"/>
      <c r="BJ27" s="427"/>
      <c r="BK27" s="428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Александар Јакимовски (178)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9" t="str">
        <f>IF(BE25="","",IF(BE25&gt;BE26,AW25,AW26))</f>
        <v/>
      </c>
      <c r="BJ28" s="429"/>
      <c r="BK28" s="429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0" t="str">
        <f>IF(BE25="","",IF(BE25&lt;BE26,AW25,AW26))</f>
        <v/>
      </c>
      <c r="BJ29" s="430"/>
      <c r="BK29" s="430"/>
    </row>
    <row r="30" spans="2:63" ht="16.5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1" t="str">
        <f>IF(BE25=BE26,"",IF(BE34=BE35,AW34,IF(BE34&gt;BE35,AW34,AW35)))</f>
        <v/>
      </c>
      <c r="BJ30" s="431"/>
      <c r="BK30" s="431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1" t="str">
        <f>IF(BE25=BE26,"",IF(BE34=BE35,AW35,IF(BE34&lt;BE35,AW34,AW35)))</f>
        <v/>
      </c>
      <c r="BJ31" s="431"/>
      <c r="BK31" s="431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2" t="str">
        <f>IF(AJ7="","",IF(AJ7&lt;AJ8,AB7,AB8))</f>
        <v/>
      </c>
      <c r="BJ32" s="432"/>
      <c r="BK32" s="432"/>
    </row>
    <row r="33" spans="3:63" ht="15.75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2" t="str">
        <f>IF(AJ19="","",IF(AJ19&lt;AJ20,AB19,AB20))</f>
        <v/>
      </c>
      <c r="BJ33" s="432"/>
      <c r="BK33" s="432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2" t="str">
        <f>IF(AJ31="","",IF(AJ31&lt;AJ32,AB31,AB32))</f>
        <v/>
      </c>
      <c r="BJ34" s="432"/>
      <c r="BK34" s="43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2" t="str">
        <f>IF(AJ43="","",IF(AJ43&lt;AJ44,AB43,AB44))</f>
        <v/>
      </c>
      <c r="BJ35" s="432"/>
      <c r="BK35" s="432"/>
    </row>
    <row r="36" spans="3:63" ht="15.75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75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5"/>
      <c r="BJ50" s="425"/>
      <c r="BK50" s="425"/>
    </row>
    <row r="51" spans="8:63">
      <c r="H51"/>
      <c r="I51"/>
      <c r="J51"/>
      <c r="K51"/>
      <c r="L51"/>
      <c r="M51"/>
      <c r="N51"/>
      <c r="O51"/>
      <c r="P51"/>
      <c r="BH51" s="4"/>
      <c r="BI51" s="425"/>
      <c r="BJ51" s="425"/>
      <c r="BK51" s="425"/>
    </row>
    <row r="52" spans="8:63">
      <c r="H52"/>
      <c r="I52"/>
      <c r="J52"/>
      <c r="K52"/>
      <c r="L52"/>
      <c r="M52"/>
      <c r="N52"/>
      <c r="O52"/>
      <c r="P52"/>
      <c r="BH52" s="4"/>
      <c r="BI52" s="425"/>
      <c r="BJ52" s="425"/>
      <c r="BK52" s="425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75"/>
  <cols>
    <col min="2" max="2" width="11.7109375" customWidth="1"/>
    <col min="4" max="4" width="31.42578125" customWidth="1"/>
    <col min="5" max="5" width="31.7109375" style="316" customWidth="1"/>
    <col min="6" max="6" width="5.5703125" style="316" customWidth="1"/>
    <col min="7" max="7" width="9.140625" style="167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customWidth="1"/>
    <col min="19" max="26" width="3" customWidth="1"/>
    <col min="28" max="28" width="31.42578125" customWidth="1"/>
    <col min="29" max="36" width="3" customWidth="1"/>
    <col min="38" max="38" width="31.42578125" customWidth="1"/>
    <col min="39" max="46" width="3" customWidth="1"/>
    <col min="49" max="49" width="31.42578125" customWidth="1"/>
    <col min="50" max="57" width="3" customWidth="1"/>
    <col min="59" max="61" width="31.42578125" customWidth="1"/>
  </cols>
  <sheetData>
    <row r="1" spans="2:61">
      <c r="C1" s="448" t="s">
        <v>61</v>
      </c>
      <c r="D1" s="436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5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>Нико Доага (190)</v>
      </c>
      <c r="E3" s="316" t="s">
        <v>599</v>
      </c>
      <c r="F3" s="316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5" thickBot="1">
      <c r="B4" s="49" t="s">
        <v>55</v>
      </c>
      <c r="C4" s="49">
        <v>2</v>
      </c>
      <c r="D4" s="24" t="str">
        <f>IF(' I'!$X$3="","",' I'!$X$3)</f>
        <v>Дарко Китановски (499)</v>
      </c>
      <c r="F4" s="316">
        <v>2</v>
      </c>
      <c r="G4" s="170" t="s">
        <v>843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>Александар Јакимовски (178)</v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5" thickBot="1">
      <c r="B6" s="49" t="s">
        <v>54</v>
      </c>
      <c r="C6" s="49">
        <v>4</v>
      </c>
      <c r="D6" s="28" t="str">
        <f>IF(' II'!$X$3="","",' II'!$X$3)</f>
        <v>Кристијан Каламадевски (347)</v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>Лука Стојчев (73)</v>
      </c>
      <c r="F7" s="316">
        <v>3</v>
      </c>
      <c r="G7" s="170" t="s">
        <v>843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5" thickBot="1">
      <c r="B8" s="49" t="s">
        <v>53</v>
      </c>
      <c r="C8" s="49">
        <v>6</v>
      </c>
      <c r="D8" s="24" t="str">
        <f>IF(' III'!$X$3="","",' III'!$X$3)</f>
        <v>Антонио Аврамски (144)</v>
      </c>
      <c r="E8" s="316" t="s">
        <v>844</v>
      </c>
      <c r="F8" s="316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>Борис Секулов (130)</v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5" thickBot="1">
      <c r="B10" s="49" t="s">
        <v>52</v>
      </c>
      <c r="C10" s="49">
        <v>8</v>
      </c>
      <c r="D10" s="28" t="str">
        <f>IF(IV!$X$3="","",IV!$X$3)</f>
        <v>Андреј Стојановски (47)</v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>Филип Ангела (299)</v>
      </c>
      <c r="F11" s="316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5" thickBot="1">
      <c r="B12" s="49" t="s">
        <v>51</v>
      </c>
      <c r="C12" s="49">
        <v>10</v>
      </c>
      <c r="D12" s="24" t="str">
        <f>IF(V!$X$3="","",V!$X$3)</f>
        <v>Андреј Васевски (203)</v>
      </c>
      <c r="F12" s="316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5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6">
        <v>7</v>
      </c>
      <c r="G15" s="171" t="s">
        <v>843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37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600</v>
      </c>
      <c r="F16" s="316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37" t="str">
        <f>IF(BE33=BE34,"",IF(BE33="","",IF(BE33&lt;BE34,AW33,AW34)))</f>
        <v/>
      </c>
      <c r="BH16" s="437"/>
      <c r="BI16" s="438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37"/>
      <c r="BH17" s="437"/>
      <c r="BI17" s="438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37"/>
      <c r="BI18" s="438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600</v>
      </c>
      <c r="F19" s="316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39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6">
        <v>10</v>
      </c>
      <c r="G20" s="168" t="s">
        <v>843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40" t="s">
        <v>58</v>
      </c>
      <c r="BI20" s="439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41"/>
      <c r="BI21" s="439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6" t="s">
        <v>59</v>
      </c>
      <c r="BH22" s="441"/>
      <c r="BI22" s="446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6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7"/>
      <c r="BH23" s="442"/>
      <c r="BI23" s="447"/>
    </row>
    <row r="24" spans="2:61" ht="16.5" thickBot="1">
      <c r="B24" s="49" t="s">
        <v>46</v>
      </c>
      <c r="C24" s="49">
        <v>22</v>
      </c>
      <c r="D24" s="203" t="str">
        <f>IF(XI!$X$3="","",XI!$X$3)</f>
        <v/>
      </c>
      <c r="F24" s="316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5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6" t="s">
        <v>844</v>
      </c>
      <c r="F27" s="316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5" thickBot="1">
      <c r="B28" s="49" t="s">
        <v>44</v>
      </c>
      <c r="C28" s="49">
        <v>26</v>
      </c>
      <c r="D28" s="205" t="str">
        <f>IF(XIII!$X$3="","",XIII!$X$3)</f>
        <v/>
      </c>
      <c r="F28" s="316">
        <v>14</v>
      </c>
      <c r="G28" s="168" t="s">
        <v>843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5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6">
        <v>15</v>
      </c>
      <c r="G31" s="171" t="s">
        <v>843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5" thickBot="1">
      <c r="B32" s="49" t="s">
        <v>28</v>
      </c>
      <c r="C32" s="49">
        <v>30</v>
      </c>
      <c r="D32" s="24" t="str">
        <f>IF(XV!$X$3="","",XV!$X$3)</f>
        <v/>
      </c>
      <c r="E32" s="316" t="s">
        <v>601</v>
      </c>
      <c r="F32" s="316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5" thickBot="1">
      <c r="B33" s="204" t="s">
        <v>42</v>
      </c>
      <c r="C33" s="204">
        <v>31</v>
      </c>
      <c r="D33" s="30" t="str">
        <f>IF(XVI!$X$2="","",XVI!$X$2)</f>
        <v/>
      </c>
      <c r="E33" s="319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7.25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6" t="s">
        <v>601</v>
      </c>
      <c r="F35" s="316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6">
        <v>18</v>
      </c>
      <c r="G36" s="168" t="s">
        <v>843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4" t="s">
        <v>845</v>
      </c>
      <c r="C39" s="464"/>
      <c r="D39" s="464"/>
      <c r="E39" s="350"/>
      <c r="F39" s="316">
        <v>19</v>
      </c>
      <c r="G39" s="171" t="s">
        <v>843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4"/>
      <c r="C40" s="464"/>
      <c r="D40" s="464"/>
      <c r="E40" s="316" t="s">
        <v>844</v>
      </c>
      <c r="F40" s="316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3" t="str">
        <f>IF(BE33="","",IF(BE33&gt;BE34,AW33,AW34))</f>
        <v/>
      </c>
    </row>
    <row r="41" spans="2:61">
      <c r="B41" s="464"/>
      <c r="C41" s="464"/>
      <c r="D41" s="464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3"/>
    </row>
    <row r="42" spans="2:61">
      <c r="B42" s="464"/>
      <c r="C42" s="464"/>
      <c r="D42" s="464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68" t="str">
        <f>IF(BE33=BE34,"",IF(BE33="","",IF(BE33&lt;BE34,AW33,AW34)))</f>
        <v/>
      </c>
      <c r="BH42" s="463"/>
      <c r="BI42" s="463" t="str">
        <f>IF(BE33=BE34,"",IF(BE41=BE42,AW41,IF(BE41&gt;BE42,AW41,AW42)))</f>
        <v/>
      </c>
    </row>
    <row r="43" spans="2:61">
      <c r="B43" s="464"/>
      <c r="C43" s="464"/>
      <c r="D43" s="464"/>
      <c r="F43" s="316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68"/>
      <c r="BI43" s="463"/>
    </row>
    <row r="44" spans="2:61">
      <c r="B44" s="464"/>
      <c r="C44" s="464"/>
      <c r="D44" s="464"/>
      <c r="F44" s="316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68"/>
      <c r="BI44" s="463"/>
    </row>
    <row r="45" spans="2:61" ht="16.350000000000001" customHeight="1" thickBot="1">
      <c r="B45" s="464"/>
      <c r="C45" s="464"/>
      <c r="D45" s="464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39" t="str">
        <f>IF(BE33=BE34,"",IF(OR(BE41&gt;BE42,BE41&lt;BE42),"",AW42))</f>
        <v/>
      </c>
    </row>
    <row r="46" spans="2:61" ht="16.350000000000001" customHeight="1" thickBot="1">
      <c r="B46" s="464"/>
      <c r="C46" s="464"/>
      <c r="D46" s="464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40" t="s">
        <v>58</v>
      </c>
      <c r="BI46" s="439"/>
    </row>
    <row r="47" spans="2:61" ht="16.350000000000001" customHeight="1" thickBot="1">
      <c r="B47" s="464"/>
      <c r="C47" s="464"/>
      <c r="D47" s="464"/>
      <c r="F47" s="316">
        <v>23</v>
      </c>
      <c r="G47" s="171" t="s">
        <v>843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41"/>
      <c r="BI47" s="465"/>
    </row>
    <row r="48" spans="2:61">
      <c r="E48" s="316" t="s">
        <v>600</v>
      </c>
      <c r="F48" s="316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6" t="s">
        <v>59</v>
      </c>
      <c r="BH48" s="441"/>
      <c r="BI48" s="446" t="s">
        <v>60</v>
      </c>
    </row>
    <row r="49" spans="5:62" ht="16.5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7"/>
      <c r="BH49" s="442"/>
      <c r="BI49" s="447"/>
    </row>
    <row r="50" spans="5:62">
      <c r="E50" s="317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6" t="s">
        <v>600</v>
      </c>
      <c r="F51" s="316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26" t="s">
        <v>81</v>
      </c>
      <c r="BG51" s="427"/>
      <c r="BH51" s="427"/>
      <c r="BI51" s="427"/>
      <c r="BJ51" s="428"/>
    </row>
    <row r="52" spans="5:62">
      <c r="F52" s="316">
        <v>26</v>
      </c>
      <c r="G52" s="168" t="s">
        <v>843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5">
        <v>1</v>
      </c>
      <c r="BG52" s="306" t="s">
        <v>82</v>
      </c>
      <c r="BH52" s="469" t="str">
        <f>IF(BE33="","",IF(BE33&gt;BE34,AW33,AW34))</f>
        <v/>
      </c>
      <c r="BI52" s="469"/>
      <c r="BJ52" s="469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30" t="str">
        <f>IF(BE33=BE34,"",IF(BE33="","",IF(BE33&lt;BE34,AW33,AW34)))</f>
        <v/>
      </c>
      <c r="BI53" s="430"/>
      <c r="BJ53" s="430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31" t="str">
        <f>IF(BE33=BE34,"",IF(BE41=BE42,AW41,IF(BE41&gt;BE42,AW41,AW42)))</f>
        <v/>
      </c>
      <c r="BI54" s="431"/>
      <c r="BJ54" s="431"/>
    </row>
    <row r="55" spans="5:62">
      <c r="F55" s="316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31" t="str">
        <f>IF(BE33=BE34,"",IF(BE41=BE42,AW42,IF(BE42&lt;BE41,AW42,AW41)))</f>
        <v/>
      </c>
      <c r="BI55" s="431"/>
      <c r="BJ55" s="431"/>
    </row>
    <row r="56" spans="5:62">
      <c r="F56" s="316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32" t="str">
        <f>IF(AJ9="","",IF(AJ9&lt;AJ10,AB9,AB10))</f>
        <v/>
      </c>
      <c r="BI56" s="432"/>
      <c r="BJ56" s="432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32" t="str">
        <f>IF(AJ25="","",IF(AJ25&lt;AJ26,AB25,AB26))</f>
        <v/>
      </c>
      <c r="BI57" s="432"/>
      <c r="BJ57" s="432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32" t="str">
        <f>IF(AJ41="","",IF(AJ41&lt;AJ42,AB41,AB42))</f>
        <v/>
      </c>
      <c r="BI58" s="432"/>
      <c r="BJ58" s="432"/>
    </row>
    <row r="59" spans="5:62">
      <c r="E59" s="316" t="s">
        <v>844</v>
      </c>
      <c r="F59" s="316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32" t="str">
        <f>IF(AJ57="","",IF(AJ57&lt;AJ58,AB57,AB58))</f>
        <v/>
      </c>
      <c r="BI59" s="432"/>
      <c r="BJ59" s="432"/>
    </row>
    <row r="60" spans="5:62">
      <c r="F60" s="316">
        <v>30</v>
      </c>
      <c r="G60" s="168" t="s">
        <v>843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59" t="str">
        <f>IF(Z5="","",IF(Z5&lt;Z6,R5,R6))</f>
        <v/>
      </c>
      <c r="BI60" s="459"/>
      <c r="BJ60" s="459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59" t="str">
        <f>IF(Z13="","",IF(Z13&lt;Z14,R13,R14))</f>
        <v/>
      </c>
      <c r="BI61" s="459"/>
      <c r="BJ61" s="459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59" t="str">
        <f>IF(Z21="","",IF(Z21&lt;Z22,R21,R22))</f>
        <v/>
      </c>
      <c r="BI62" s="459"/>
      <c r="BJ62" s="459"/>
    </row>
    <row r="63" spans="5:62">
      <c r="F63" s="316">
        <v>31</v>
      </c>
      <c r="G63" s="171" t="s">
        <v>843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59" t="str">
        <f>IF(Z29="","",IF(Z29&lt;Z30,R29,R30))</f>
        <v/>
      </c>
      <c r="BI63" s="459"/>
      <c r="BJ63" s="459"/>
    </row>
    <row r="64" spans="5:62">
      <c r="E64" s="316" t="s">
        <v>602</v>
      </c>
      <c r="F64" s="316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59" t="str">
        <f>IF(Z37="","",IF(Z37&lt;Z38,R37,R38))</f>
        <v/>
      </c>
      <c r="BI64" s="459"/>
      <c r="BJ64" s="459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59" t="str">
        <f>IF(Z45="","",IF(Z45&lt;Z46,R45,R46))</f>
        <v/>
      </c>
      <c r="BI65" s="459"/>
      <c r="BJ65" s="459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59" t="str">
        <f>IF(Z53="","",IF(Z53&lt;Z54,R53,R54))</f>
        <v/>
      </c>
      <c r="BI66" s="459"/>
      <c r="BJ66" s="459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59" t="str">
        <f>IF(Z61="","",IF(Z61&lt;Z62,R61,R62))</f>
        <v/>
      </c>
      <c r="BI67" s="459"/>
      <c r="BJ67" s="459"/>
    </row>
  </sheetData>
  <mergeCells count="33">
    <mergeCell ref="C1:D1"/>
    <mergeCell ref="BI19:BI21"/>
    <mergeCell ref="BH20:BH23"/>
    <mergeCell ref="BG22:BG23"/>
    <mergeCell ref="BI22:BI23"/>
    <mergeCell ref="BH15:BH17"/>
    <mergeCell ref="BG16:BG18"/>
    <mergeCell ref="BI16:BI18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58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style="2" customWidth="1"/>
    <col min="18" max="25" width="3" style="2" customWidth="1"/>
    <col min="26" max="26" width="8.85546875" style="2"/>
    <col min="27" max="27" width="31.42578125" style="2" customWidth="1"/>
    <col min="28" max="35" width="3" style="2" customWidth="1"/>
    <col min="36" max="36" width="8.85546875" style="2"/>
    <col min="37" max="37" width="31.140625" style="2" customWidth="1"/>
    <col min="38" max="45" width="3.140625" style="2" customWidth="1"/>
    <col min="46" max="46" width="4.5703125" style="2" customWidth="1"/>
    <col min="47" max="47" width="4.5703125" customWidth="1"/>
    <col min="48" max="48" width="31.42578125" style="2" customWidth="1"/>
    <col min="49" max="56" width="3" style="2" customWidth="1"/>
    <col min="59" max="59" width="31.42578125" customWidth="1"/>
    <col min="60" max="67" width="3" customWidth="1"/>
  </cols>
  <sheetData>
    <row r="1" spans="2:59">
      <c r="C1" s="448" t="s">
        <v>61</v>
      </c>
      <c r="D1" s="436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.75" thickBot="1">
      <c r="B2" s="238" t="s">
        <v>125</v>
      </c>
      <c r="C2" s="238" t="s">
        <v>78</v>
      </c>
    </row>
    <row r="3" spans="2:59" ht="15.75">
      <c r="B3" s="47" t="s">
        <v>25</v>
      </c>
      <c r="C3" s="47">
        <v>1</v>
      </c>
      <c r="D3" s="23" t="str">
        <f>IF(' I'!$X$2="","",' I'!$X$2)</f>
        <v>Нико Доага (190)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5" thickBot="1">
      <c r="B4" s="49" t="s">
        <v>55</v>
      </c>
      <c r="C4" s="49">
        <v>2</v>
      </c>
      <c r="D4" s="24" t="str">
        <f>IF(' I'!$X$3="","",' I'!$X$3)</f>
        <v>Дарко Китановски (499)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27</v>
      </c>
      <c r="C5" s="47">
        <v>3</v>
      </c>
      <c r="D5" s="27" t="str">
        <f>IF(' II'!$X$2="","",' II'!$X$2)</f>
        <v>Александар Јакимовски (178)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5" thickBot="1">
      <c r="B6" s="49" t="s">
        <v>54</v>
      </c>
      <c r="C6" s="49">
        <v>4</v>
      </c>
      <c r="D6" s="28" t="str">
        <f>IF(' II'!$X$3="","",' II'!$X$3)</f>
        <v>Кристијан Каламадевски (347)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29</v>
      </c>
      <c r="C7" s="47">
        <v>5</v>
      </c>
      <c r="D7" s="23" t="str">
        <f>IF(' III'!$X$2="","",' III'!$X$2)</f>
        <v>Лука Стојчев (73)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5" thickBot="1">
      <c r="B8" s="49" t="s">
        <v>53</v>
      </c>
      <c r="C8" s="49">
        <v>6</v>
      </c>
      <c r="D8" s="24" t="str">
        <f>IF(' III'!$X$3="","",' III'!$X$3)</f>
        <v>Антонио Аврамски (144)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30</v>
      </c>
      <c r="C9" s="47">
        <v>7</v>
      </c>
      <c r="D9" s="27" t="str">
        <f>IF(IV!$X$2="","",IV!$X$2)</f>
        <v>Борис Секулов (130)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5" thickBot="1">
      <c r="B10" s="49" t="s">
        <v>52</v>
      </c>
      <c r="C10" s="49">
        <v>8</v>
      </c>
      <c r="D10" s="28" t="str">
        <f>IF(IV!$X$3="","",IV!$X$3)</f>
        <v>Андреј Стојановски (47)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31</v>
      </c>
      <c r="C11" s="47">
        <v>9</v>
      </c>
      <c r="D11" s="23" t="str">
        <f>IF(V!$X$2="","",V!$X$2)</f>
        <v>Филип Ангела (299)</v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5" thickBot="1">
      <c r="B12" s="49" t="s">
        <v>51</v>
      </c>
      <c r="C12" s="49">
        <v>10</v>
      </c>
      <c r="D12" s="24" t="str">
        <f>IF(V!$X$3="","",V!$X$3)</f>
        <v>Андреј Васевски (203)</v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5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5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5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5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5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5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5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5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5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5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5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5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5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5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5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5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5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5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5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5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2024-04-07T14:45:00Z</dcterms:modified>
</cp:coreProperties>
</file>